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4 ฝ่าย\01งานวิชาการ\ปพ.5\2568\"/>
    </mc:Choice>
  </mc:AlternateContent>
  <xr:revisionPtr revIDLastSave="0" documentId="13_ncr:1_{9B15F3A1-3C12-4FE1-80D1-82F529168891}" xr6:coauthVersionLast="47" xr6:coauthVersionMax="47" xr10:uidLastSave="{00000000-0000-0000-0000-000000000000}"/>
  <bookViews>
    <workbookView xWindow="-120" yWindow="-120" windowWidth="20730" windowHeight="11160" tabRatio="813" xr2:uid="{00000000-000D-0000-FFFF-FFFF00000000}"/>
  </bookViews>
  <sheets>
    <sheet name="Home" sheetId="45" r:id="rId1"/>
    <sheet name="อ่านก่อนทำ" sheetId="58" r:id="rId2"/>
    <sheet name="เกณฑ์" sheetId="59" r:id="rId3"/>
    <sheet name="ตัวชีวัด" sheetId="51" r:id="rId4"/>
    <sheet name="นักเรียน" sheetId="38" r:id="rId5"/>
    <sheet name="ปก" sheetId="46" r:id="rId6"/>
    <sheet name="เวลาเรียน" sheetId="43" r:id="rId7"/>
    <sheet name="list01" sheetId="44" state="hidden" r:id="rId8"/>
    <sheet name="คะแนน1" sheetId="30" r:id="rId9"/>
    <sheet name="คะแนน2" sheetId="42" r:id="rId10"/>
    <sheet name="คุณลักษณะ" sheetId="48" r:id="rId11"/>
    <sheet name="คุณลักษณะรายข้อ" sheetId="47" r:id="rId12"/>
    <sheet name="คิดวิเคราะห์" sheetId="49" r:id="rId13"/>
    <sheet name="คิดวิเคราะห์รายข้อ" sheetId="50" r:id="rId14"/>
    <sheet name="สมรรถนะ" sheetId="62" r:id="rId15"/>
    <sheet name="สมรรถนะรายด้าน" sheetId="63" r:id="rId16"/>
    <sheet name="คำอธิบาย" sheetId="52" r:id="rId17"/>
    <sheet name="ตัวชี้วัดคุณลักษณะ" sheetId="53" r:id="rId18"/>
    <sheet name="ตัวชี้วัดการอ่าน" sheetId="54" r:id="rId19"/>
    <sheet name="บันทึกข้อความ" sheetId="61" r:id="rId20"/>
    <sheet name="รายงาน1" sheetId="56" r:id="rId21"/>
    <sheet name="แผนภูมิ" sheetId="60" r:id="rId22"/>
    <sheet name="aboutme" sheetId="57" r:id="rId23"/>
  </sheets>
  <definedNames>
    <definedName name="_xlnm._FilterDatabase" localSheetId="6" hidden="1">เวลาเรียน!$B$2:$EP$56</definedName>
    <definedName name="date">list01!$G$1:$G$31</definedName>
    <definedName name="grad1">เกณฑ์!$C$10:$G$17</definedName>
    <definedName name="grad2">เกณฑ์!$J$5:$N$10</definedName>
    <definedName name="grad3">เกณฑ์!$J$13:$N$17</definedName>
    <definedName name="grade01">เกณฑ์!$C$9:$G$17</definedName>
    <definedName name="gradeact">เกณฑ์!$J$20:$N$21</definedName>
    <definedName name="gradecompet">เกณฑ์!$C$21:$G$25</definedName>
    <definedName name="gradetime">เกณฑ์!$J$25:$N$26</definedName>
    <definedName name="group_sara">list01!$D$1:$D$14</definedName>
    <definedName name="groupsara61">list01!$D$1:$D$15</definedName>
    <definedName name="kroo">list01!$K$1:$K$13</definedName>
    <definedName name="level_class">list01!$I$1:$I$10</definedName>
    <definedName name="level_ed">list01!$E$1:$E$2</definedName>
    <definedName name="list">list01!$C$1:$C$5</definedName>
    <definedName name="month">list01!$A$1:$A$24</definedName>
    <definedName name="months">list01!$F$1:$F$12</definedName>
    <definedName name="posit">list01!$B$1:$B$7</definedName>
    <definedName name="_xlnm.Print_Area" localSheetId="22">aboutme!$B$3:$P$44</definedName>
    <definedName name="_xlnm.Print_Area" localSheetId="0">Home!$B$2:$I$20</definedName>
    <definedName name="_xlnm.Print_Area" localSheetId="2">เกณฑ์!$B$2:$O$53</definedName>
    <definedName name="_xlnm.Print_Area" localSheetId="8">คะแนน1!$B$2:$BC$55</definedName>
    <definedName name="_xlnm.Print_Area" localSheetId="9">คะแนน2!$B$2:$BD$55</definedName>
    <definedName name="_xlnm.Print_Area" localSheetId="16">คำอธิบาย!$C$2:$N$79</definedName>
    <definedName name="_xlnm.Print_Area" localSheetId="12">คิดวิเคราะห์!$B$2:$P$55</definedName>
    <definedName name="_xlnm.Print_Area" localSheetId="13">คิดวิเคราะห์รายข้อ!$B$2:$Y$55</definedName>
    <definedName name="_xlnm.Print_Area" localSheetId="10">คุณลักษณะ!$B$2:$AG$55</definedName>
    <definedName name="_xlnm.Print_Area" localSheetId="11">คุณลักษณะรายข้อ!$B$2:$BK$55</definedName>
    <definedName name="_xlnm.Print_Area" localSheetId="3">ตัวชีวัด!$C$16:$Q$61</definedName>
    <definedName name="_xlnm.Print_Area" localSheetId="18">ตัวชี้วัดการอ่าน!$B$2:$D$47</definedName>
    <definedName name="_xlnm.Print_Area" localSheetId="17">ตัวชี้วัดคุณลักษณะ!$C$3:$D$93</definedName>
    <definedName name="_xlnm.Print_Area" localSheetId="4">นักเรียน!$B$2:$N$55</definedName>
    <definedName name="_xlnm.Print_Area" localSheetId="19">บันทึกข้อความ!$B$2:$L$32</definedName>
    <definedName name="_xlnm.Print_Area" localSheetId="5">ปก!$B$2:$R$33</definedName>
    <definedName name="_xlnm.Print_Area" localSheetId="21">แผนภูมิ!$B$2:$M$46</definedName>
    <definedName name="_xlnm.Print_Area" localSheetId="20">รายงาน1!$B$2:$AJ$56</definedName>
    <definedName name="_xlnm.Print_Area" localSheetId="6">เวลาเรียน!$B$2:$MC$56</definedName>
    <definedName name="_xlnm.Print_Area" localSheetId="14">สมรรถนะ!$B$2:$AA$55</definedName>
    <definedName name="_xlnm.Print_Area" localSheetId="15">สมรรถนะรายด้าน!$B$2:$AP$55</definedName>
    <definedName name="_xlnm.Print_Area" localSheetId="1">อ่านก่อนทำ!$C$2:$N$80</definedName>
    <definedName name="_xlnm.Print_Titles" localSheetId="8">คะแนน1!$B:$E</definedName>
    <definedName name="_xlnm.Print_Titles" localSheetId="9">คะแนน2!$B:$E</definedName>
    <definedName name="_xlnm.Print_Titles" localSheetId="12">คิดวิเคราะห์!$B:$E</definedName>
    <definedName name="_xlnm.Print_Titles" localSheetId="13">คิดวิเคราะห์รายข้อ!$B:$C</definedName>
    <definedName name="_xlnm.Print_Titles" localSheetId="10">คุณลักษณะ!$B:$E</definedName>
    <definedName name="_xlnm.Print_Titles" localSheetId="11">คุณลักษณะรายข้อ!$B:$C</definedName>
    <definedName name="_xlnm.Print_Titles" localSheetId="20">รายงาน1!$B:$C</definedName>
    <definedName name="_xlnm.Print_Titles" localSheetId="6">เวลาเรียน!$F:$F</definedName>
    <definedName name="_xlnm.Print_Titles" localSheetId="14">สมรรถนะ!$B:$E</definedName>
    <definedName name="_xlnm.Print_Titles" localSheetId="15">สมรรถนะรายด้าน!$B:$C</definedName>
    <definedName name="scor1">list01!$M$1:$M$11</definedName>
    <definedName name="score_x">list01!$D$16:$D$17</definedName>
    <definedName name="section">list01!$L$1:$L$5</definedName>
    <definedName name="status">list01!$O$1:$O$2</definedName>
    <definedName name="time">list01!$J$1:$J$2</definedName>
    <definedName name="vadpol">list01!$P$1:$P$2</definedName>
    <definedName name="year_ed">list01!$H$1:$H$19</definedName>
    <definedName name="years">list01!$H$1:$H$4</definedName>
    <definedName name="ภาษาไทย">list01!$D$1:$D$15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30" l="1"/>
  <c r="AY8" i="30"/>
  <c r="AY9" i="30"/>
  <c r="AY10" i="30"/>
  <c r="AY11" i="30"/>
  <c r="AY12" i="30"/>
  <c r="AY13" i="30"/>
  <c r="AY14" i="30"/>
  <c r="AY15" i="30"/>
  <c r="AY16" i="30"/>
  <c r="AY17" i="30"/>
  <c r="AY18" i="30"/>
  <c r="AY19" i="30"/>
  <c r="AY20" i="30"/>
  <c r="AY21" i="30"/>
  <c r="AY22" i="30"/>
  <c r="AY23" i="30"/>
  <c r="AY24" i="30"/>
  <c r="AY25" i="30"/>
  <c r="AY26" i="30"/>
  <c r="AY27" i="30"/>
  <c r="AY28" i="30"/>
  <c r="AY29" i="30"/>
  <c r="AY30" i="30"/>
  <c r="AY31" i="30"/>
  <c r="AY32" i="30"/>
  <c r="AY33" i="30"/>
  <c r="AY34" i="30"/>
  <c r="AY35" i="30"/>
  <c r="AY36" i="30"/>
  <c r="AY37" i="30"/>
  <c r="AY38" i="30"/>
  <c r="AY39" i="30"/>
  <c r="AY40" i="30"/>
  <c r="AY41" i="30"/>
  <c r="AY42" i="30"/>
  <c r="AY43" i="30"/>
  <c r="AY44" i="30"/>
  <c r="AY45" i="30"/>
  <c r="AY46" i="30"/>
  <c r="AY47" i="30"/>
  <c r="AY48" i="30"/>
  <c r="AY49" i="30"/>
  <c r="AY50" i="30"/>
  <c r="AY51" i="30"/>
  <c r="AY52" i="30"/>
  <c r="AY53" i="30"/>
  <c r="AY54" i="30"/>
  <c r="AY55" i="30"/>
  <c r="AY6" i="30"/>
  <c r="V16" i="60"/>
  <c r="AR6" i="42"/>
  <c r="AV6" i="42"/>
  <c r="AR55" i="42"/>
  <c r="AR7" i="42"/>
  <c r="AR8" i="42"/>
  <c r="AR9" i="42"/>
  <c r="AR10" i="42"/>
  <c r="AR11" i="42"/>
  <c r="AR12" i="42"/>
  <c r="AR13" i="42"/>
  <c r="AR14" i="42"/>
  <c r="AR15" i="42"/>
  <c r="AR16" i="42"/>
  <c r="AR17" i="42"/>
  <c r="AR18" i="42"/>
  <c r="AR19" i="42"/>
  <c r="AR20" i="42"/>
  <c r="AR21" i="42"/>
  <c r="AR22" i="42"/>
  <c r="AR23" i="42"/>
  <c r="AR24" i="42"/>
  <c r="AR25" i="42"/>
  <c r="AR26" i="42"/>
  <c r="AR27" i="42"/>
  <c r="AR28" i="42"/>
  <c r="AR29" i="42"/>
  <c r="AR30" i="42"/>
  <c r="AR31" i="42"/>
  <c r="AR32" i="42"/>
  <c r="AR33" i="42"/>
  <c r="AR34" i="42"/>
  <c r="AR35" i="42"/>
  <c r="AR36" i="42"/>
  <c r="AR37" i="42"/>
  <c r="AR38" i="42"/>
  <c r="AR39" i="42"/>
  <c r="AR40" i="42"/>
  <c r="AR41" i="42"/>
  <c r="AR42" i="42"/>
  <c r="AR43" i="42"/>
  <c r="AR44" i="42"/>
  <c r="AR45" i="42"/>
  <c r="AR46" i="42"/>
  <c r="AR47" i="42"/>
  <c r="AR48" i="42"/>
  <c r="AR49" i="42"/>
  <c r="AR50" i="42"/>
  <c r="AR51" i="42"/>
  <c r="AR52" i="42"/>
  <c r="AR53" i="42"/>
  <c r="AR54" i="42"/>
  <c r="AR55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6" i="30"/>
  <c r="LX3" i="43" l="1"/>
  <c r="AG5" i="56" s="1"/>
  <c r="K26" i="59"/>
  <c r="K25" i="59"/>
  <c r="N23" i="59"/>
  <c r="AK55" i="63" l="1"/>
  <c r="AK54" i="63"/>
  <c r="AK53" i="63"/>
  <c r="AK52" i="63"/>
  <c r="AK51" i="63"/>
  <c r="AK50" i="63"/>
  <c r="AK49" i="63"/>
  <c r="AK48" i="63"/>
  <c r="AK47" i="63"/>
  <c r="AK46" i="63"/>
  <c r="AK45" i="63"/>
  <c r="D6" i="63"/>
  <c r="V55" i="62"/>
  <c r="V54" i="62"/>
  <c r="V53" i="62"/>
  <c r="V52" i="62"/>
  <c r="V51" i="62"/>
  <c r="V50" i="62"/>
  <c r="V49" i="62"/>
  <c r="V48" i="62"/>
  <c r="V47" i="62"/>
  <c r="V46" i="62"/>
  <c r="V45" i="62"/>
  <c r="V44" i="62"/>
  <c r="V43" i="62"/>
  <c r="V42" i="62"/>
  <c r="V41" i="62"/>
  <c r="V40" i="62"/>
  <c r="V39" i="62"/>
  <c r="V38" i="62"/>
  <c r="V37" i="62"/>
  <c r="V36" i="62"/>
  <c r="V35" i="62"/>
  <c r="V34" i="62"/>
  <c r="V33" i="62"/>
  <c r="V32" i="62"/>
  <c r="V31" i="62"/>
  <c r="V30" i="62"/>
  <c r="V29" i="62"/>
  <c r="V28" i="62"/>
  <c r="V27" i="62"/>
  <c r="V26" i="62"/>
  <c r="V25" i="62"/>
  <c r="V24" i="62"/>
  <c r="V23" i="62"/>
  <c r="V22" i="62"/>
  <c r="V21" i="62"/>
  <c r="V20" i="62"/>
  <c r="V19" i="62"/>
  <c r="V18" i="62"/>
  <c r="V17" i="62"/>
  <c r="V16" i="62"/>
  <c r="V15" i="62"/>
  <c r="V14" i="62"/>
  <c r="V13" i="62"/>
  <c r="V12" i="62"/>
  <c r="V11" i="62"/>
  <c r="V10" i="62"/>
  <c r="V9" i="62"/>
  <c r="V8" i="62"/>
  <c r="V7" i="62"/>
  <c r="V6" i="62"/>
  <c r="D6" i="62"/>
  <c r="T55" i="50"/>
  <c r="T54" i="50"/>
  <c r="T53" i="50"/>
  <c r="T52" i="50"/>
  <c r="T51" i="50"/>
  <c r="T50" i="50"/>
  <c r="T49" i="50"/>
  <c r="T48" i="50"/>
  <c r="T47" i="50"/>
  <c r="T46" i="50"/>
  <c r="T45" i="50"/>
  <c r="D6" i="50"/>
  <c r="K55" i="49"/>
  <c r="K54" i="49"/>
  <c r="K53" i="49"/>
  <c r="K52" i="49"/>
  <c r="K51" i="49"/>
  <c r="K50" i="49"/>
  <c r="K49" i="49"/>
  <c r="K48" i="49"/>
  <c r="K47" i="49"/>
  <c r="K46" i="49"/>
  <c r="K45" i="49"/>
  <c r="K44" i="49"/>
  <c r="K43" i="49"/>
  <c r="K42" i="49"/>
  <c r="K41" i="49"/>
  <c r="K40" i="49"/>
  <c r="K39" i="49"/>
  <c r="K38" i="49"/>
  <c r="K37" i="49"/>
  <c r="K36" i="49"/>
  <c r="K35" i="49"/>
  <c r="K34" i="49"/>
  <c r="K33" i="49"/>
  <c r="K32" i="49"/>
  <c r="K31" i="49"/>
  <c r="K30" i="49"/>
  <c r="K29" i="49"/>
  <c r="K28" i="49"/>
  <c r="K27" i="49"/>
  <c r="K26" i="49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K7" i="49"/>
  <c r="K6" i="49"/>
  <c r="AB6" i="48"/>
  <c r="AB55" i="48"/>
  <c r="AB54" i="48"/>
  <c r="AB53" i="48"/>
  <c r="AB52" i="48"/>
  <c r="AB51" i="48"/>
  <c r="AB50" i="48"/>
  <c r="AB49" i="48"/>
  <c r="AB48" i="48"/>
  <c r="AB47" i="48"/>
  <c r="AB46" i="48"/>
  <c r="AB45" i="48"/>
  <c r="AB44" i="48"/>
  <c r="AB43" i="48"/>
  <c r="AB42" i="48"/>
  <c r="AB41" i="48"/>
  <c r="AB40" i="48"/>
  <c r="AB39" i="48"/>
  <c r="AB38" i="48"/>
  <c r="AB37" i="48"/>
  <c r="AB36" i="48"/>
  <c r="AB35" i="48"/>
  <c r="AB34" i="48"/>
  <c r="AB33" i="48"/>
  <c r="AB32" i="48"/>
  <c r="AB31" i="48"/>
  <c r="AB30" i="48"/>
  <c r="AB29" i="48"/>
  <c r="AB28" i="48"/>
  <c r="AB27" i="48"/>
  <c r="AB26" i="48"/>
  <c r="AB25" i="48"/>
  <c r="AB24" i="48"/>
  <c r="AB23" i="48"/>
  <c r="AB22" i="48"/>
  <c r="AB21" i="48"/>
  <c r="AB20" i="48"/>
  <c r="AB19" i="48"/>
  <c r="AB18" i="48"/>
  <c r="AB17" i="48"/>
  <c r="AB16" i="48"/>
  <c r="AB15" i="48"/>
  <c r="AB14" i="48"/>
  <c r="AB13" i="48"/>
  <c r="AB12" i="48"/>
  <c r="AB11" i="48"/>
  <c r="AB10" i="48"/>
  <c r="AB9" i="48"/>
  <c r="AB8" i="48"/>
  <c r="AB7" i="48"/>
  <c r="D6" i="48"/>
  <c r="BF55" i="47"/>
  <c r="BF54" i="47"/>
  <c r="BF53" i="47"/>
  <c r="BF52" i="47"/>
  <c r="BF51" i="47"/>
  <c r="BF50" i="47"/>
  <c r="BF49" i="47"/>
  <c r="BF48" i="47"/>
  <c r="BF47" i="47"/>
  <c r="BF46" i="47"/>
  <c r="BF45" i="47"/>
  <c r="D6" i="47"/>
  <c r="AB5" i="48"/>
  <c r="AV55" i="42"/>
  <c r="AV54" i="42"/>
  <c r="AV53" i="42"/>
  <c r="AV52" i="42"/>
  <c r="AV51" i="42"/>
  <c r="AV50" i="42"/>
  <c r="AV49" i="42"/>
  <c r="AV48" i="42"/>
  <c r="AV47" i="42"/>
  <c r="AV46" i="42"/>
  <c r="AV45" i="42"/>
  <c r="AV44" i="42"/>
  <c r="AV43" i="42"/>
  <c r="AV42" i="42"/>
  <c r="AV41" i="42"/>
  <c r="AV40" i="42"/>
  <c r="AV39" i="42"/>
  <c r="AV38" i="42"/>
  <c r="AV37" i="42"/>
  <c r="AV36" i="42"/>
  <c r="AV35" i="42"/>
  <c r="AV34" i="42"/>
  <c r="AV33" i="42"/>
  <c r="AV32" i="42"/>
  <c r="AV31" i="42"/>
  <c r="AV30" i="42"/>
  <c r="AV29" i="42"/>
  <c r="AV28" i="42"/>
  <c r="AV27" i="42"/>
  <c r="AV26" i="42"/>
  <c r="AV25" i="42"/>
  <c r="AV24" i="42"/>
  <c r="AV23" i="42"/>
  <c r="AV22" i="42"/>
  <c r="AV21" i="42"/>
  <c r="AV20" i="42"/>
  <c r="AV19" i="42"/>
  <c r="AV18" i="42"/>
  <c r="AV17" i="42"/>
  <c r="AV16" i="42"/>
  <c r="AV15" i="42"/>
  <c r="AV14" i="42"/>
  <c r="AV13" i="42"/>
  <c r="AV12" i="42"/>
  <c r="AV11" i="42"/>
  <c r="AV10" i="42"/>
  <c r="AV9" i="42"/>
  <c r="AV8" i="42"/>
  <c r="AV7" i="42"/>
  <c r="C19" i="51" l="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56" i="51"/>
  <c r="C57" i="51"/>
  <c r="C58" i="51"/>
  <c r="C59" i="51"/>
  <c r="C60" i="51"/>
  <c r="C18" i="51"/>
  <c r="D2" i="56"/>
  <c r="C16" i="51"/>
  <c r="B2" i="51"/>
  <c r="C3" i="51"/>
  <c r="AF3" i="63" l="1"/>
  <c r="W3" i="63"/>
  <c r="R3" i="63"/>
  <c r="M3" i="63"/>
  <c r="F3" i="63"/>
  <c r="F3" i="47"/>
  <c r="M3" i="47"/>
  <c r="R3" i="47"/>
  <c r="V3" i="47"/>
  <c r="AA3" i="47"/>
  <c r="AF3" i="47"/>
  <c r="AK3" i="47"/>
  <c r="AQ3" i="47"/>
  <c r="BA3" i="47"/>
  <c r="AV3" i="47"/>
  <c r="Z3" i="56" l="1"/>
  <c r="N3" i="56"/>
  <c r="F2" i="63" l="1"/>
  <c r="R2" i="63" s="1"/>
  <c r="E4" i="63"/>
  <c r="E5" i="63"/>
  <c r="E3" i="63"/>
  <c r="AO10" i="63"/>
  <c r="AO11" i="63"/>
  <c r="AO12" i="63"/>
  <c r="AO13" i="63"/>
  <c r="AO14" i="63"/>
  <c r="AO15" i="63"/>
  <c r="AO16" i="63"/>
  <c r="AO17" i="63"/>
  <c r="AO18" i="63"/>
  <c r="AO19" i="63"/>
  <c r="AO20" i="63"/>
  <c r="AO21" i="63"/>
  <c r="AO22" i="63"/>
  <c r="AO23" i="63"/>
  <c r="AO24" i="63"/>
  <c r="AO25" i="63"/>
  <c r="AO26" i="63"/>
  <c r="AO27" i="63"/>
  <c r="AO28" i="63"/>
  <c r="AO29" i="63"/>
  <c r="AO30" i="63"/>
  <c r="AO31" i="63"/>
  <c r="AO32" i="63"/>
  <c r="AO33" i="63"/>
  <c r="AO34" i="63"/>
  <c r="AO35" i="63"/>
  <c r="AO36" i="63"/>
  <c r="AO37" i="63"/>
  <c r="AO38" i="63"/>
  <c r="AO39" i="63"/>
  <c r="AO40" i="63"/>
  <c r="AO41" i="63"/>
  <c r="AO42" i="63"/>
  <c r="AO43" i="63"/>
  <c r="AO44" i="63"/>
  <c r="AO45" i="63"/>
  <c r="AO46" i="63"/>
  <c r="AO47" i="63"/>
  <c r="AO48" i="63"/>
  <c r="AO49" i="63"/>
  <c r="AO50" i="63"/>
  <c r="AO51" i="63"/>
  <c r="AO52" i="63"/>
  <c r="AO53" i="63"/>
  <c r="AO54" i="63"/>
  <c r="AO55" i="63"/>
  <c r="AO7" i="63"/>
  <c r="AO8" i="63"/>
  <c r="AO9" i="63"/>
  <c r="AO6" i="63"/>
  <c r="AF8" i="63"/>
  <c r="AG8" i="63"/>
  <c r="AF9" i="63"/>
  <c r="AG9" i="63"/>
  <c r="AF10" i="63"/>
  <c r="AH10" i="63" s="1"/>
  <c r="AG10" i="63"/>
  <c r="AF11" i="63"/>
  <c r="AG11" i="63"/>
  <c r="AF12" i="63"/>
  <c r="AG12" i="63"/>
  <c r="AF13" i="63"/>
  <c r="AH13" i="63" s="1"/>
  <c r="AG13" i="63"/>
  <c r="AF14" i="63"/>
  <c r="AH14" i="63" s="1"/>
  <c r="AG14" i="63"/>
  <c r="AF15" i="63"/>
  <c r="AG15" i="63"/>
  <c r="AF16" i="63"/>
  <c r="AG16" i="63"/>
  <c r="AF17" i="63"/>
  <c r="AH17" i="63" s="1"/>
  <c r="AG17" i="63"/>
  <c r="AF18" i="63"/>
  <c r="AH18" i="63" s="1"/>
  <c r="AG18" i="63"/>
  <c r="AF19" i="63"/>
  <c r="AG19" i="63"/>
  <c r="AF20" i="63"/>
  <c r="AG20" i="63"/>
  <c r="AF21" i="63"/>
  <c r="AH21" i="63" s="1"/>
  <c r="AG21" i="63"/>
  <c r="AF22" i="63"/>
  <c r="AH22" i="63" s="1"/>
  <c r="AG22" i="63"/>
  <c r="AF23" i="63"/>
  <c r="AG23" i="63"/>
  <c r="AF24" i="63"/>
  <c r="AG24" i="63"/>
  <c r="AF25" i="63"/>
  <c r="AH25" i="63" s="1"/>
  <c r="AG25" i="63"/>
  <c r="AF26" i="63"/>
  <c r="AH26" i="63" s="1"/>
  <c r="AG26" i="63"/>
  <c r="AF27" i="63"/>
  <c r="AG27" i="63"/>
  <c r="AF28" i="63"/>
  <c r="AG28" i="63"/>
  <c r="AF29" i="63"/>
  <c r="AH29" i="63" s="1"/>
  <c r="AG29" i="63"/>
  <c r="AF30" i="63"/>
  <c r="AH30" i="63" s="1"/>
  <c r="AG30" i="63"/>
  <c r="AF31" i="63"/>
  <c r="AG31" i="63"/>
  <c r="AF32" i="63"/>
  <c r="AH32" i="63" s="1"/>
  <c r="AG32" i="63"/>
  <c r="AF33" i="63"/>
  <c r="AH33" i="63" s="1"/>
  <c r="AG33" i="63"/>
  <c r="AF34" i="63"/>
  <c r="AH34" i="63" s="1"/>
  <c r="AG34" i="63"/>
  <c r="AF35" i="63"/>
  <c r="AG35" i="63"/>
  <c r="AF36" i="63"/>
  <c r="AH36" i="63" s="1"/>
  <c r="AG36" i="63"/>
  <c r="AF37" i="63"/>
  <c r="AH37" i="63" s="1"/>
  <c r="AG37" i="63"/>
  <c r="AF38" i="63"/>
  <c r="AH38" i="63" s="1"/>
  <c r="AG38" i="63"/>
  <c r="AF39" i="63"/>
  <c r="AG39" i="63"/>
  <c r="AF40" i="63"/>
  <c r="AH40" i="63" s="1"/>
  <c r="AG40" i="63"/>
  <c r="AF41" i="63"/>
  <c r="AH41" i="63" s="1"/>
  <c r="AG41" i="63"/>
  <c r="AF42" i="63"/>
  <c r="AH42" i="63" s="1"/>
  <c r="AG42" i="63"/>
  <c r="AF43" i="63"/>
  <c r="AG43" i="63"/>
  <c r="AF44" i="63"/>
  <c r="AH44" i="63" s="1"/>
  <c r="AG44" i="63"/>
  <c r="AF45" i="63"/>
  <c r="AH45" i="63" s="1"/>
  <c r="AG45" i="63"/>
  <c r="AF46" i="63"/>
  <c r="AH46" i="63" s="1"/>
  <c r="AG46" i="63"/>
  <c r="AF47" i="63"/>
  <c r="AH47" i="63" s="1"/>
  <c r="AG47" i="63"/>
  <c r="AF48" i="63"/>
  <c r="AH48" i="63" s="1"/>
  <c r="AG48" i="63"/>
  <c r="AF49" i="63"/>
  <c r="AH49" i="63" s="1"/>
  <c r="AG49" i="63"/>
  <c r="AF50" i="63"/>
  <c r="AH50" i="63" s="1"/>
  <c r="AG50" i="63"/>
  <c r="AF51" i="63"/>
  <c r="AH51" i="63" s="1"/>
  <c r="AG51" i="63"/>
  <c r="AF52" i="63"/>
  <c r="AH52" i="63" s="1"/>
  <c r="AG52" i="63"/>
  <c r="AF53" i="63"/>
  <c r="AH53" i="63" s="1"/>
  <c r="AG53" i="63"/>
  <c r="AF54" i="63"/>
  <c r="AH54" i="63" s="1"/>
  <c r="AG54" i="63"/>
  <c r="AF55" i="63"/>
  <c r="AH55" i="63" s="1"/>
  <c r="AG55" i="63"/>
  <c r="AF6" i="63"/>
  <c r="AH6" i="63" s="1"/>
  <c r="AG6" i="63"/>
  <c r="AF7" i="63"/>
  <c r="AH7" i="63" s="1"/>
  <c r="AG7" i="63"/>
  <c r="AG5" i="63"/>
  <c r="AF5" i="63"/>
  <c r="W8" i="63"/>
  <c r="X8" i="63"/>
  <c r="Y8" i="63"/>
  <c r="Z8" i="63"/>
  <c r="AA8" i="63"/>
  <c r="AB8" i="63"/>
  <c r="W9" i="63"/>
  <c r="X9" i="63"/>
  <c r="Y9" i="63"/>
  <c r="Z9" i="63"/>
  <c r="AA9" i="63"/>
  <c r="AB9" i="63"/>
  <c r="W10" i="63"/>
  <c r="X10" i="63"/>
  <c r="Y10" i="63"/>
  <c r="Z10" i="63"/>
  <c r="AA10" i="63"/>
  <c r="AB10" i="63"/>
  <c r="W11" i="63"/>
  <c r="X11" i="63"/>
  <c r="Y11" i="63"/>
  <c r="Z11" i="63"/>
  <c r="AA11" i="63"/>
  <c r="AB11" i="63"/>
  <c r="W12" i="63"/>
  <c r="X12" i="63"/>
  <c r="Y12" i="63"/>
  <c r="Z12" i="63"/>
  <c r="AA12" i="63"/>
  <c r="AB12" i="63"/>
  <c r="W13" i="63"/>
  <c r="X13" i="63"/>
  <c r="Y13" i="63"/>
  <c r="Z13" i="63"/>
  <c r="AA13" i="63"/>
  <c r="AB13" i="63"/>
  <c r="W14" i="63"/>
  <c r="X14" i="63"/>
  <c r="Y14" i="63"/>
  <c r="Z14" i="63"/>
  <c r="AA14" i="63"/>
  <c r="AB14" i="63"/>
  <c r="W15" i="63"/>
  <c r="X15" i="63"/>
  <c r="Y15" i="63"/>
  <c r="Z15" i="63"/>
  <c r="AA15" i="63"/>
  <c r="AB15" i="63"/>
  <c r="W16" i="63"/>
  <c r="X16" i="63"/>
  <c r="Y16" i="63"/>
  <c r="Z16" i="63"/>
  <c r="AA16" i="63"/>
  <c r="AB16" i="63"/>
  <c r="W17" i="63"/>
  <c r="X17" i="63"/>
  <c r="Y17" i="63"/>
  <c r="Z17" i="63"/>
  <c r="AA17" i="63"/>
  <c r="AB17" i="63"/>
  <c r="W18" i="63"/>
  <c r="X18" i="63"/>
  <c r="Y18" i="63"/>
  <c r="Z18" i="63"/>
  <c r="AA18" i="63"/>
  <c r="AB18" i="63"/>
  <c r="W19" i="63"/>
  <c r="X19" i="63"/>
  <c r="Y19" i="63"/>
  <c r="Z19" i="63"/>
  <c r="AA19" i="63"/>
  <c r="AB19" i="63"/>
  <c r="W20" i="63"/>
  <c r="X20" i="63"/>
  <c r="Y20" i="63"/>
  <c r="Z20" i="63"/>
  <c r="AA20" i="63"/>
  <c r="AB20" i="63"/>
  <c r="W21" i="63"/>
  <c r="X21" i="63"/>
  <c r="Y21" i="63"/>
  <c r="Z21" i="63"/>
  <c r="AA21" i="63"/>
  <c r="AB21" i="63"/>
  <c r="W22" i="63"/>
  <c r="X22" i="63"/>
  <c r="Y22" i="63"/>
  <c r="Z22" i="63"/>
  <c r="AA22" i="63"/>
  <c r="AB22" i="63"/>
  <c r="W23" i="63"/>
  <c r="X23" i="63"/>
  <c r="Y23" i="63"/>
  <c r="Z23" i="63"/>
  <c r="AA23" i="63"/>
  <c r="AB23" i="63"/>
  <c r="W24" i="63"/>
  <c r="X24" i="63"/>
  <c r="Y24" i="63"/>
  <c r="Z24" i="63"/>
  <c r="AA24" i="63"/>
  <c r="AB24" i="63"/>
  <c r="W25" i="63"/>
  <c r="X25" i="63"/>
  <c r="Y25" i="63"/>
  <c r="Z25" i="63"/>
  <c r="AA25" i="63"/>
  <c r="AB25" i="63"/>
  <c r="W26" i="63"/>
  <c r="X26" i="63"/>
  <c r="Y26" i="63"/>
  <c r="Z26" i="63"/>
  <c r="AA26" i="63"/>
  <c r="AB26" i="63"/>
  <c r="W27" i="63"/>
  <c r="X27" i="63"/>
  <c r="Y27" i="63"/>
  <c r="Z27" i="63"/>
  <c r="AA27" i="63"/>
  <c r="AB27" i="63"/>
  <c r="W28" i="63"/>
  <c r="X28" i="63"/>
  <c r="Y28" i="63"/>
  <c r="Z28" i="63"/>
  <c r="AA28" i="63"/>
  <c r="AB28" i="63"/>
  <c r="W29" i="63"/>
  <c r="X29" i="63"/>
  <c r="Y29" i="63"/>
  <c r="Z29" i="63"/>
  <c r="AA29" i="63"/>
  <c r="AB29" i="63"/>
  <c r="W30" i="63"/>
  <c r="X30" i="63"/>
  <c r="Y30" i="63"/>
  <c r="Z30" i="63"/>
  <c r="AA30" i="63"/>
  <c r="AB30" i="63"/>
  <c r="W31" i="63"/>
  <c r="X31" i="63"/>
  <c r="Y31" i="63"/>
  <c r="Z31" i="63"/>
  <c r="AA31" i="63"/>
  <c r="AB31" i="63"/>
  <c r="W32" i="63"/>
  <c r="X32" i="63"/>
  <c r="Y32" i="63"/>
  <c r="Z32" i="63"/>
  <c r="AA32" i="63"/>
  <c r="AB32" i="63"/>
  <c r="W33" i="63"/>
  <c r="X33" i="63"/>
  <c r="Y33" i="63"/>
  <c r="Z33" i="63"/>
  <c r="AA33" i="63"/>
  <c r="AB33" i="63"/>
  <c r="W34" i="63"/>
  <c r="X34" i="63"/>
  <c r="Y34" i="63"/>
  <c r="Z34" i="63"/>
  <c r="AA34" i="63"/>
  <c r="AB34" i="63"/>
  <c r="W35" i="63"/>
  <c r="X35" i="63"/>
  <c r="Y35" i="63"/>
  <c r="Z35" i="63"/>
  <c r="AA35" i="63"/>
  <c r="AB35" i="63"/>
  <c r="W36" i="63"/>
  <c r="X36" i="63"/>
  <c r="Y36" i="63"/>
  <c r="Z36" i="63"/>
  <c r="AA36" i="63"/>
  <c r="AB36" i="63"/>
  <c r="W37" i="63"/>
  <c r="X37" i="63"/>
  <c r="Y37" i="63"/>
  <c r="Z37" i="63"/>
  <c r="AA37" i="63"/>
  <c r="AB37" i="63"/>
  <c r="W38" i="63"/>
  <c r="X38" i="63"/>
  <c r="Y38" i="63"/>
  <c r="Z38" i="63"/>
  <c r="AA38" i="63"/>
  <c r="AB38" i="63"/>
  <c r="W39" i="63"/>
  <c r="X39" i="63"/>
  <c r="Y39" i="63"/>
  <c r="Z39" i="63"/>
  <c r="AA39" i="63"/>
  <c r="AB39" i="63"/>
  <c r="W40" i="63"/>
  <c r="X40" i="63"/>
  <c r="Y40" i="63"/>
  <c r="Z40" i="63"/>
  <c r="AA40" i="63"/>
  <c r="AB40" i="63"/>
  <c r="W41" i="63"/>
  <c r="X41" i="63"/>
  <c r="Y41" i="63"/>
  <c r="Z41" i="63"/>
  <c r="AA41" i="63"/>
  <c r="AB41" i="63"/>
  <c r="W42" i="63"/>
  <c r="X42" i="63"/>
  <c r="Y42" i="63"/>
  <c r="Z42" i="63"/>
  <c r="AA42" i="63"/>
  <c r="AB42" i="63"/>
  <c r="W43" i="63"/>
  <c r="X43" i="63"/>
  <c r="Y43" i="63"/>
  <c r="Z43" i="63"/>
  <c r="AA43" i="63"/>
  <c r="AB43" i="63"/>
  <c r="W44" i="63"/>
  <c r="X44" i="63"/>
  <c r="Y44" i="63"/>
  <c r="Z44" i="63"/>
  <c r="AA44" i="63"/>
  <c r="AB44" i="63"/>
  <c r="W45" i="63"/>
  <c r="AC45" i="63" s="1"/>
  <c r="X45" i="63"/>
  <c r="Y45" i="63"/>
  <c r="Z45" i="63"/>
  <c r="AA45" i="63"/>
  <c r="AB45" i="63"/>
  <c r="W46" i="63"/>
  <c r="AC46" i="63" s="1"/>
  <c r="X46" i="63"/>
  <c r="Y46" i="63"/>
  <c r="Z46" i="63"/>
  <c r="AA46" i="63"/>
  <c r="AB46" i="63"/>
  <c r="W47" i="63"/>
  <c r="AC47" i="63" s="1"/>
  <c r="X47" i="63"/>
  <c r="Y47" i="63"/>
  <c r="Z47" i="63"/>
  <c r="AA47" i="63"/>
  <c r="AB47" i="63"/>
  <c r="W48" i="63"/>
  <c r="AC48" i="63" s="1"/>
  <c r="X48" i="63"/>
  <c r="Y48" i="63"/>
  <c r="Z48" i="63"/>
  <c r="AA48" i="63"/>
  <c r="AB48" i="63"/>
  <c r="W49" i="63"/>
  <c r="AC49" i="63" s="1"/>
  <c r="X49" i="63"/>
  <c r="Y49" i="63"/>
  <c r="Z49" i="63"/>
  <c r="AA49" i="63"/>
  <c r="AB49" i="63"/>
  <c r="W50" i="63"/>
  <c r="AC50" i="63" s="1"/>
  <c r="X50" i="63"/>
  <c r="Y50" i="63"/>
  <c r="Z50" i="63"/>
  <c r="AA50" i="63"/>
  <c r="AB50" i="63"/>
  <c r="W51" i="63"/>
  <c r="AC51" i="63" s="1"/>
  <c r="X51" i="63"/>
  <c r="Y51" i="63"/>
  <c r="Z51" i="63"/>
  <c r="AA51" i="63"/>
  <c r="AB51" i="63"/>
  <c r="W52" i="63"/>
  <c r="AC52" i="63" s="1"/>
  <c r="X52" i="63"/>
  <c r="Y52" i="63"/>
  <c r="Z52" i="63"/>
  <c r="AA52" i="63"/>
  <c r="AB52" i="63"/>
  <c r="W53" i="63"/>
  <c r="AC53" i="63" s="1"/>
  <c r="X53" i="63"/>
  <c r="Y53" i="63"/>
  <c r="Z53" i="63"/>
  <c r="AA53" i="63"/>
  <c r="AB53" i="63"/>
  <c r="W54" i="63"/>
  <c r="AC54" i="63" s="1"/>
  <c r="X54" i="63"/>
  <c r="Y54" i="63"/>
  <c r="Z54" i="63"/>
  <c r="AA54" i="63"/>
  <c r="AB54" i="63"/>
  <c r="W55" i="63"/>
  <c r="AC55" i="63" s="1"/>
  <c r="X55" i="63"/>
  <c r="Y55" i="63"/>
  <c r="Z55" i="63"/>
  <c r="AA55" i="63"/>
  <c r="AB55" i="63"/>
  <c r="W6" i="63"/>
  <c r="X6" i="63"/>
  <c r="Y6" i="63"/>
  <c r="Z6" i="63"/>
  <c r="AA6" i="63"/>
  <c r="AB6" i="63"/>
  <c r="W7" i="63"/>
  <c r="X7" i="63"/>
  <c r="Y7" i="63"/>
  <c r="Z7" i="63"/>
  <c r="AA7" i="63"/>
  <c r="AB7" i="63"/>
  <c r="X5" i="63"/>
  <c r="Y5" i="63"/>
  <c r="Z5" i="63"/>
  <c r="AA5" i="63"/>
  <c r="AB5" i="63"/>
  <c r="W5" i="63"/>
  <c r="R8" i="63"/>
  <c r="T8" i="63" s="1"/>
  <c r="S8" i="63"/>
  <c r="R9" i="63"/>
  <c r="T9" i="63" s="1"/>
  <c r="S9" i="63"/>
  <c r="R10" i="63"/>
  <c r="T10" i="63" s="1"/>
  <c r="S10" i="63"/>
  <c r="R11" i="63"/>
  <c r="S11" i="63"/>
  <c r="R12" i="63"/>
  <c r="T12" i="63" s="1"/>
  <c r="S12" i="63"/>
  <c r="R13" i="63"/>
  <c r="T13" i="63" s="1"/>
  <c r="S13" i="63"/>
  <c r="R14" i="63"/>
  <c r="T14" i="63" s="1"/>
  <c r="S14" i="63"/>
  <c r="R15" i="63"/>
  <c r="S15" i="63"/>
  <c r="R16" i="63"/>
  <c r="T16" i="63" s="1"/>
  <c r="S16" i="63"/>
  <c r="R17" i="63"/>
  <c r="T17" i="63" s="1"/>
  <c r="S17" i="63"/>
  <c r="R18" i="63"/>
  <c r="T18" i="63" s="1"/>
  <c r="S18" i="63"/>
  <c r="R19" i="63"/>
  <c r="S19" i="63"/>
  <c r="R20" i="63"/>
  <c r="T20" i="63" s="1"/>
  <c r="S20" i="63"/>
  <c r="R21" i="63"/>
  <c r="T21" i="63" s="1"/>
  <c r="S21" i="63"/>
  <c r="R22" i="63"/>
  <c r="T22" i="63" s="1"/>
  <c r="S22" i="63"/>
  <c r="R23" i="63"/>
  <c r="S23" i="63"/>
  <c r="R24" i="63"/>
  <c r="T24" i="63" s="1"/>
  <c r="S24" i="63"/>
  <c r="R25" i="63"/>
  <c r="T25" i="63" s="1"/>
  <c r="S25" i="63"/>
  <c r="R26" i="63"/>
  <c r="T26" i="63" s="1"/>
  <c r="S26" i="63"/>
  <c r="R27" i="63"/>
  <c r="S27" i="63"/>
  <c r="R28" i="63"/>
  <c r="T28" i="63" s="1"/>
  <c r="S28" i="63"/>
  <c r="R29" i="63"/>
  <c r="T29" i="63" s="1"/>
  <c r="S29" i="63"/>
  <c r="R30" i="63"/>
  <c r="T30" i="63" s="1"/>
  <c r="S30" i="63"/>
  <c r="R31" i="63"/>
  <c r="S31" i="63"/>
  <c r="R32" i="63"/>
  <c r="T32" i="63" s="1"/>
  <c r="S32" i="63"/>
  <c r="R33" i="63"/>
  <c r="T33" i="63" s="1"/>
  <c r="S33" i="63"/>
  <c r="R34" i="63"/>
  <c r="T34" i="63" s="1"/>
  <c r="S34" i="63"/>
  <c r="R35" i="63"/>
  <c r="S35" i="63"/>
  <c r="R36" i="63"/>
  <c r="T36" i="63" s="1"/>
  <c r="S36" i="63"/>
  <c r="R37" i="63"/>
  <c r="T37" i="63" s="1"/>
  <c r="S37" i="63"/>
  <c r="R38" i="63"/>
  <c r="T38" i="63" s="1"/>
  <c r="S38" i="63"/>
  <c r="R39" i="63"/>
  <c r="T39" i="63" s="1"/>
  <c r="S39" i="63"/>
  <c r="R40" i="63"/>
  <c r="T40" i="63" s="1"/>
  <c r="S40" i="63"/>
  <c r="R41" i="63"/>
  <c r="T41" i="63" s="1"/>
  <c r="S41" i="63"/>
  <c r="R42" i="63"/>
  <c r="T42" i="63" s="1"/>
  <c r="S42" i="63"/>
  <c r="R43" i="63"/>
  <c r="T43" i="63" s="1"/>
  <c r="S43" i="63"/>
  <c r="R44" i="63"/>
  <c r="T44" i="63" s="1"/>
  <c r="S44" i="63"/>
  <c r="R45" i="63"/>
  <c r="T45" i="63" s="1"/>
  <c r="S45" i="63"/>
  <c r="R46" i="63"/>
  <c r="T46" i="63" s="1"/>
  <c r="S46" i="63"/>
  <c r="R47" i="63"/>
  <c r="T47" i="63" s="1"/>
  <c r="S47" i="63"/>
  <c r="R48" i="63"/>
  <c r="T48" i="63" s="1"/>
  <c r="S48" i="63"/>
  <c r="R49" i="63"/>
  <c r="T49" i="63" s="1"/>
  <c r="S49" i="63"/>
  <c r="R50" i="63"/>
  <c r="T50" i="63" s="1"/>
  <c r="S50" i="63"/>
  <c r="R51" i="63"/>
  <c r="T51" i="63" s="1"/>
  <c r="S51" i="63"/>
  <c r="R52" i="63"/>
  <c r="T52" i="63" s="1"/>
  <c r="S52" i="63"/>
  <c r="R53" i="63"/>
  <c r="T53" i="63" s="1"/>
  <c r="S53" i="63"/>
  <c r="R54" i="63"/>
  <c r="T54" i="63" s="1"/>
  <c r="S54" i="63"/>
  <c r="R55" i="63"/>
  <c r="T55" i="63" s="1"/>
  <c r="S55" i="63"/>
  <c r="R6" i="63"/>
  <c r="T6" i="63" s="1"/>
  <c r="S6" i="63"/>
  <c r="R7" i="63"/>
  <c r="T7" i="63" s="1"/>
  <c r="S7" i="63"/>
  <c r="S5" i="63"/>
  <c r="R5" i="63"/>
  <c r="M8" i="63"/>
  <c r="O8" i="63" s="1"/>
  <c r="N8" i="63"/>
  <c r="M9" i="63"/>
  <c r="O9" i="63" s="1"/>
  <c r="N9" i="63"/>
  <c r="M10" i="63"/>
  <c r="O10" i="63" s="1"/>
  <c r="N10" i="63"/>
  <c r="M11" i="63"/>
  <c r="O11" i="63" s="1"/>
  <c r="N11" i="63"/>
  <c r="M12" i="63"/>
  <c r="O12" i="63" s="1"/>
  <c r="N12" i="63"/>
  <c r="M13" i="63"/>
  <c r="O13" i="63" s="1"/>
  <c r="N13" i="63"/>
  <c r="M14" i="63"/>
  <c r="O14" i="63" s="1"/>
  <c r="N14" i="63"/>
  <c r="M15" i="63"/>
  <c r="O15" i="63" s="1"/>
  <c r="N15" i="63"/>
  <c r="M16" i="63"/>
  <c r="O16" i="63" s="1"/>
  <c r="N16" i="63"/>
  <c r="M17" i="63"/>
  <c r="O17" i="63" s="1"/>
  <c r="N17" i="63"/>
  <c r="M18" i="63"/>
  <c r="O18" i="63" s="1"/>
  <c r="N18" i="63"/>
  <c r="M19" i="63"/>
  <c r="O19" i="63" s="1"/>
  <c r="N19" i="63"/>
  <c r="M20" i="63"/>
  <c r="O20" i="63" s="1"/>
  <c r="N20" i="63"/>
  <c r="M21" i="63"/>
  <c r="O21" i="63" s="1"/>
  <c r="N21" i="63"/>
  <c r="M22" i="63"/>
  <c r="O22" i="63" s="1"/>
  <c r="N22" i="63"/>
  <c r="M23" i="63"/>
  <c r="O23" i="63" s="1"/>
  <c r="N23" i="63"/>
  <c r="M24" i="63"/>
  <c r="O24" i="63" s="1"/>
  <c r="N24" i="63"/>
  <c r="M25" i="63"/>
  <c r="O25" i="63" s="1"/>
  <c r="N25" i="63"/>
  <c r="M26" i="63"/>
  <c r="O26" i="63" s="1"/>
  <c r="N26" i="63"/>
  <c r="M27" i="63"/>
  <c r="O27" i="63" s="1"/>
  <c r="N27" i="63"/>
  <c r="M28" i="63"/>
  <c r="O28" i="63" s="1"/>
  <c r="N28" i="63"/>
  <c r="M29" i="63"/>
  <c r="O29" i="63" s="1"/>
  <c r="N29" i="63"/>
  <c r="M30" i="63"/>
  <c r="O30" i="63" s="1"/>
  <c r="N30" i="63"/>
  <c r="M31" i="63"/>
  <c r="O31" i="63" s="1"/>
  <c r="N31" i="63"/>
  <c r="M32" i="63"/>
  <c r="O32" i="63" s="1"/>
  <c r="N32" i="63"/>
  <c r="M33" i="63"/>
  <c r="O33" i="63" s="1"/>
  <c r="N33" i="63"/>
  <c r="M34" i="63"/>
  <c r="O34" i="63" s="1"/>
  <c r="N34" i="63"/>
  <c r="M35" i="63"/>
  <c r="O35" i="63" s="1"/>
  <c r="N35" i="63"/>
  <c r="M36" i="63"/>
  <c r="O36" i="63" s="1"/>
  <c r="N36" i="63"/>
  <c r="M37" i="63"/>
  <c r="O37" i="63" s="1"/>
  <c r="N37" i="63"/>
  <c r="M38" i="63"/>
  <c r="O38" i="63" s="1"/>
  <c r="N38" i="63"/>
  <c r="M39" i="63"/>
  <c r="O39" i="63" s="1"/>
  <c r="N39" i="63"/>
  <c r="M40" i="63"/>
  <c r="O40" i="63" s="1"/>
  <c r="N40" i="63"/>
  <c r="M41" i="63"/>
  <c r="O41" i="63" s="1"/>
  <c r="N41" i="63"/>
  <c r="M42" i="63"/>
  <c r="O42" i="63" s="1"/>
  <c r="N42" i="63"/>
  <c r="M43" i="63"/>
  <c r="O43" i="63" s="1"/>
  <c r="N43" i="63"/>
  <c r="M44" i="63"/>
  <c r="O44" i="63" s="1"/>
  <c r="N44" i="63"/>
  <c r="M45" i="63"/>
  <c r="O45" i="63" s="1"/>
  <c r="N45" i="63"/>
  <c r="M46" i="63"/>
  <c r="O46" i="63" s="1"/>
  <c r="N46" i="63"/>
  <c r="M47" i="63"/>
  <c r="O47" i="63" s="1"/>
  <c r="N47" i="63"/>
  <c r="M48" i="63"/>
  <c r="O48" i="63" s="1"/>
  <c r="N48" i="63"/>
  <c r="M49" i="63"/>
  <c r="O49" i="63" s="1"/>
  <c r="N49" i="63"/>
  <c r="M50" i="63"/>
  <c r="O50" i="63" s="1"/>
  <c r="N50" i="63"/>
  <c r="M51" i="63"/>
  <c r="O51" i="63" s="1"/>
  <c r="N51" i="63"/>
  <c r="M52" i="63"/>
  <c r="O52" i="63" s="1"/>
  <c r="N52" i="63"/>
  <c r="M53" i="63"/>
  <c r="O53" i="63" s="1"/>
  <c r="N53" i="63"/>
  <c r="M54" i="63"/>
  <c r="O54" i="63" s="1"/>
  <c r="N54" i="63"/>
  <c r="M55" i="63"/>
  <c r="O55" i="63" s="1"/>
  <c r="N55" i="63"/>
  <c r="M6" i="63"/>
  <c r="O6" i="63" s="1"/>
  <c r="N6" i="63"/>
  <c r="M7" i="63"/>
  <c r="O7" i="63" s="1"/>
  <c r="N7" i="63"/>
  <c r="N5" i="63"/>
  <c r="M5" i="63"/>
  <c r="F8" i="63"/>
  <c r="G8" i="63"/>
  <c r="H8" i="63"/>
  <c r="I8" i="63"/>
  <c r="F9" i="63"/>
  <c r="G9" i="63"/>
  <c r="H9" i="63"/>
  <c r="I9" i="63"/>
  <c r="F10" i="63"/>
  <c r="G10" i="63"/>
  <c r="H10" i="63"/>
  <c r="I10" i="63"/>
  <c r="F11" i="63"/>
  <c r="G11" i="63"/>
  <c r="H11" i="63"/>
  <c r="I11" i="63"/>
  <c r="F12" i="63"/>
  <c r="G12" i="63"/>
  <c r="H12" i="63"/>
  <c r="I12" i="63"/>
  <c r="F13" i="63"/>
  <c r="J13" i="63" s="1"/>
  <c r="G13" i="63"/>
  <c r="H13" i="63"/>
  <c r="I13" i="63"/>
  <c r="F14" i="63"/>
  <c r="G14" i="63"/>
  <c r="H14" i="63"/>
  <c r="I14" i="63"/>
  <c r="F15" i="63"/>
  <c r="G15" i="63"/>
  <c r="H15" i="63"/>
  <c r="I15" i="63"/>
  <c r="F16" i="63"/>
  <c r="G16" i="63"/>
  <c r="H16" i="63"/>
  <c r="I16" i="63"/>
  <c r="F17" i="63"/>
  <c r="G17" i="63"/>
  <c r="H17" i="63"/>
  <c r="I17" i="63"/>
  <c r="F18" i="63"/>
  <c r="J18" i="63" s="1"/>
  <c r="G18" i="63"/>
  <c r="H18" i="63"/>
  <c r="I18" i="63"/>
  <c r="F19" i="63"/>
  <c r="G19" i="63"/>
  <c r="H19" i="63"/>
  <c r="I19" i="63"/>
  <c r="F20" i="63"/>
  <c r="G20" i="63"/>
  <c r="H20" i="63"/>
  <c r="I20" i="63"/>
  <c r="F21" i="63"/>
  <c r="G21" i="63"/>
  <c r="H21" i="63"/>
  <c r="I21" i="63"/>
  <c r="F22" i="63"/>
  <c r="J22" i="63" s="1"/>
  <c r="G22" i="63"/>
  <c r="H22" i="63"/>
  <c r="I22" i="63"/>
  <c r="F23" i="63"/>
  <c r="G23" i="63"/>
  <c r="H23" i="63"/>
  <c r="I23" i="63"/>
  <c r="F24" i="63"/>
  <c r="G24" i="63"/>
  <c r="H24" i="63"/>
  <c r="I24" i="63"/>
  <c r="F25" i="63"/>
  <c r="G25" i="63"/>
  <c r="H25" i="63"/>
  <c r="I25" i="63"/>
  <c r="F26" i="63"/>
  <c r="J26" i="63" s="1"/>
  <c r="G26" i="63"/>
  <c r="H26" i="63"/>
  <c r="I26" i="63"/>
  <c r="F27" i="63"/>
  <c r="G27" i="63"/>
  <c r="H27" i="63"/>
  <c r="I27" i="63"/>
  <c r="F28" i="63"/>
  <c r="G28" i="63"/>
  <c r="H28" i="63"/>
  <c r="I28" i="63"/>
  <c r="F29" i="63"/>
  <c r="G29" i="63"/>
  <c r="H29" i="63"/>
  <c r="I29" i="63"/>
  <c r="F30" i="63"/>
  <c r="G30" i="63"/>
  <c r="H30" i="63"/>
  <c r="I30" i="63"/>
  <c r="F31" i="63"/>
  <c r="J31" i="63" s="1"/>
  <c r="G31" i="63"/>
  <c r="H31" i="63"/>
  <c r="I31" i="63"/>
  <c r="F32" i="63"/>
  <c r="G32" i="63"/>
  <c r="H32" i="63"/>
  <c r="I32" i="63"/>
  <c r="F33" i="63"/>
  <c r="G33" i="63"/>
  <c r="H33" i="63"/>
  <c r="I33" i="63"/>
  <c r="F34" i="63"/>
  <c r="G34" i="63"/>
  <c r="H34" i="63"/>
  <c r="I34" i="63"/>
  <c r="F35" i="63"/>
  <c r="G35" i="63"/>
  <c r="H35" i="63"/>
  <c r="I35" i="63"/>
  <c r="F36" i="63"/>
  <c r="G36" i="63"/>
  <c r="H36" i="63"/>
  <c r="I36" i="63"/>
  <c r="F37" i="63"/>
  <c r="G37" i="63"/>
  <c r="H37" i="63"/>
  <c r="I37" i="63"/>
  <c r="F38" i="63"/>
  <c r="G38" i="63"/>
  <c r="H38" i="63"/>
  <c r="I38" i="63"/>
  <c r="F39" i="63"/>
  <c r="G39" i="63"/>
  <c r="H39" i="63"/>
  <c r="I39" i="63"/>
  <c r="F40" i="63"/>
  <c r="G40" i="63"/>
  <c r="H40" i="63"/>
  <c r="I40" i="63"/>
  <c r="F41" i="63"/>
  <c r="J41" i="63" s="1"/>
  <c r="G41" i="63"/>
  <c r="H41" i="63"/>
  <c r="I41" i="63"/>
  <c r="F42" i="63"/>
  <c r="G42" i="63"/>
  <c r="H42" i="63"/>
  <c r="I42" i="63"/>
  <c r="F43" i="63"/>
  <c r="G43" i="63"/>
  <c r="H43" i="63"/>
  <c r="I43" i="63"/>
  <c r="F44" i="63"/>
  <c r="G44" i="63"/>
  <c r="H44" i="63"/>
  <c r="I44" i="63"/>
  <c r="F45" i="63"/>
  <c r="J45" i="63" s="1"/>
  <c r="G45" i="63"/>
  <c r="H45" i="63"/>
  <c r="I45" i="63"/>
  <c r="F46" i="63"/>
  <c r="J46" i="63" s="1"/>
  <c r="G46" i="63"/>
  <c r="H46" i="63"/>
  <c r="I46" i="63"/>
  <c r="F47" i="63"/>
  <c r="J47" i="63" s="1"/>
  <c r="G47" i="63"/>
  <c r="H47" i="63"/>
  <c r="I47" i="63"/>
  <c r="F48" i="63"/>
  <c r="J48" i="63" s="1"/>
  <c r="G48" i="63"/>
  <c r="H48" i="63"/>
  <c r="I48" i="63"/>
  <c r="F49" i="63"/>
  <c r="J49" i="63" s="1"/>
  <c r="G49" i="63"/>
  <c r="H49" i="63"/>
  <c r="I49" i="63"/>
  <c r="F50" i="63"/>
  <c r="J50" i="63" s="1"/>
  <c r="G50" i="63"/>
  <c r="H50" i="63"/>
  <c r="I50" i="63"/>
  <c r="F51" i="63"/>
  <c r="J51" i="63" s="1"/>
  <c r="G51" i="63"/>
  <c r="H51" i="63"/>
  <c r="I51" i="63"/>
  <c r="F52" i="63"/>
  <c r="J52" i="63" s="1"/>
  <c r="G52" i="63"/>
  <c r="H52" i="63"/>
  <c r="I52" i="63"/>
  <c r="F53" i="63"/>
  <c r="J53" i="63" s="1"/>
  <c r="G53" i="63"/>
  <c r="H53" i="63"/>
  <c r="I53" i="63"/>
  <c r="F54" i="63"/>
  <c r="J54" i="63" s="1"/>
  <c r="G54" i="63"/>
  <c r="H54" i="63"/>
  <c r="I54" i="63"/>
  <c r="F55" i="63"/>
  <c r="J55" i="63" s="1"/>
  <c r="G55" i="63"/>
  <c r="H55" i="63"/>
  <c r="I55" i="63"/>
  <c r="F6" i="63"/>
  <c r="G6" i="63"/>
  <c r="H6" i="63"/>
  <c r="I6" i="63"/>
  <c r="F7" i="63"/>
  <c r="J7" i="63" s="1"/>
  <c r="G7" i="63"/>
  <c r="H7" i="63"/>
  <c r="I7" i="63"/>
  <c r="G5" i="63"/>
  <c r="H5" i="63"/>
  <c r="I5" i="63"/>
  <c r="F5" i="63"/>
  <c r="V5" i="62"/>
  <c r="AH28" i="63" l="1"/>
  <c r="AH24" i="63"/>
  <c r="AH20" i="63"/>
  <c r="AH16" i="63"/>
  <c r="AH12" i="63"/>
  <c r="T35" i="63"/>
  <c r="T31" i="63"/>
  <c r="T27" i="63"/>
  <c r="T23" i="63"/>
  <c r="T19" i="63"/>
  <c r="T15" i="63"/>
  <c r="T11" i="63"/>
  <c r="AH43" i="63"/>
  <c r="AH39" i="63"/>
  <c r="AH35" i="63"/>
  <c r="AH31" i="63"/>
  <c r="AH27" i="63"/>
  <c r="AH23" i="63"/>
  <c r="AH19" i="63"/>
  <c r="AH15" i="63"/>
  <c r="AH11" i="63"/>
  <c r="J42" i="63"/>
  <c r="J39" i="63"/>
  <c r="J36" i="63"/>
  <c r="J32" i="63"/>
  <c r="J27" i="63"/>
  <c r="J23" i="63"/>
  <c r="J20" i="63"/>
  <c r="J17" i="63"/>
  <c r="J16" i="63"/>
  <c r="J15" i="63"/>
  <c r="J14" i="63"/>
  <c r="J12" i="63"/>
  <c r="J11" i="63"/>
  <c r="J10" i="63"/>
  <c r="J9" i="63"/>
  <c r="J8" i="63"/>
  <c r="AC7" i="63"/>
  <c r="AK7" i="63" s="1"/>
  <c r="AC6" i="63"/>
  <c r="AC44" i="63"/>
  <c r="AC43" i="63"/>
  <c r="AC42" i="63"/>
  <c r="AC41" i="63"/>
  <c r="AC40" i="63"/>
  <c r="AC39" i="63"/>
  <c r="AC38" i="63"/>
  <c r="AC37" i="63"/>
  <c r="AC36" i="63"/>
  <c r="AC35" i="63"/>
  <c r="AC34" i="63"/>
  <c r="AC33" i="63"/>
  <c r="AC32" i="63"/>
  <c r="AC31" i="63"/>
  <c r="AC30" i="63"/>
  <c r="AC29" i="63"/>
  <c r="AC28" i="63"/>
  <c r="AC27" i="63"/>
  <c r="AC26" i="63"/>
  <c r="AC25" i="63"/>
  <c r="AC24" i="63"/>
  <c r="AC23" i="63"/>
  <c r="AC22" i="63"/>
  <c r="AC21" i="63"/>
  <c r="AC20" i="63"/>
  <c r="AC19" i="63"/>
  <c r="AC18" i="63"/>
  <c r="AK18" i="63" s="1"/>
  <c r="AC17" i="63"/>
  <c r="AC16" i="63"/>
  <c r="AC15" i="63"/>
  <c r="AC14" i="63"/>
  <c r="AC13" i="63"/>
  <c r="AK13" i="63" s="1"/>
  <c r="AC12" i="63"/>
  <c r="AC11" i="63"/>
  <c r="AC10" i="63"/>
  <c r="AC9" i="63"/>
  <c r="AC8" i="63"/>
  <c r="AH9" i="63"/>
  <c r="AH8" i="63"/>
  <c r="J6" i="63"/>
  <c r="AK6" i="63" s="1"/>
  <c r="J44" i="63"/>
  <c r="AK44" i="63" s="1"/>
  <c r="J43" i="63"/>
  <c r="AK43" i="63" s="1"/>
  <c r="AK41" i="63"/>
  <c r="J40" i="63"/>
  <c r="J38" i="63"/>
  <c r="J37" i="63"/>
  <c r="J35" i="63"/>
  <c r="J34" i="63"/>
  <c r="AK34" i="63" s="1"/>
  <c r="J33" i="63"/>
  <c r="AK33" i="63" s="1"/>
  <c r="J30" i="63"/>
  <c r="J29" i="63"/>
  <c r="J28" i="63"/>
  <c r="AK26" i="63"/>
  <c r="J25" i="63"/>
  <c r="AK25" i="63" s="1"/>
  <c r="J24" i="63"/>
  <c r="AK22" i="63"/>
  <c r="J21" i="63"/>
  <c r="J19" i="63"/>
  <c r="AK19" i="63" s="1"/>
  <c r="AI55" i="63"/>
  <c r="AD55" i="63"/>
  <c r="U55" i="63"/>
  <c r="D55" i="63"/>
  <c r="C55" i="63"/>
  <c r="AI54" i="63"/>
  <c r="AD54" i="63"/>
  <c r="P54" i="63"/>
  <c r="D54" i="63"/>
  <c r="C54" i="63"/>
  <c r="D53" i="63"/>
  <c r="C53" i="63"/>
  <c r="P52" i="63"/>
  <c r="D52" i="63"/>
  <c r="C52" i="63"/>
  <c r="U51" i="63"/>
  <c r="D51" i="63"/>
  <c r="C51" i="63"/>
  <c r="P50" i="63"/>
  <c r="D50" i="63"/>
  <c r="C50" i="63"/>
  <c r="D49" i="63"/>
  <c r="C49" i="63"/>
  <c r="P48" i="63"/>
  <c r="D48" i="63"/>
  <c r="C48" i="63"/>
  <c r="AI47" i="63"/>
  <c r="AD47" i="63"/>
  <c r="U47" i="63"/>
  <c r="D47" i="63"/>
  <c r="C47" i="63"/>
  <c r="AI46" i="63"/>
  <c r="AD46" i="63"/>
  <c r="P46" i="63"/>
  <c r="D46" i="63"/>
  <c r="C46" i="63"/>
  <c r="D45" i="63"/>
  <c r="C45" i="63"/>
  <c r="D44" i="63"/>
  <c r="C44" i="63"/>
  <c r="D43" i="63"/>
  <c r="C43" i="63"/>
  <c r="D42" i="63"/>
  <c r="C42" i="63"/>
  <c r="D41" i="63"/>
  <c r="C41" i="63"/>
  <c r="D40" i="63"/>
  <c r="C40" i="63"/>
  <c r="D39" i="63"/>
  <c r="C39" i="63"/>
  <c r="D38" i="63"/>
  <c r="C38" i="63"/>
  <c r="D37" i="63"/>
  <c r="C37" i="63"/>
  <c r="D36" i="63"/>
  <c r="C36" i="63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8" i="63"/>
  <c r="C28" i="63"/>
  <c r="D27" i="63"/>
  <c r="C27" i="63"/>
  <c r="D26" i="63"/>
  <c r="C26" i="63"/>
  <c r="D25" i="63"/>
  <c r="C25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8" i="63"/>
  <c r="C18" i="63"/>
  <c r="D17" i="63"/>
  <c r="C17" i="63"/>
  <c r="D16" i="63"/>
  <c r="C16" i="63"/>
  <c r="D15" i="63"/>
  <c r="C15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  <c r="C6" i="63"/>
  <c r="O5" i="63"/>
  <c r="P42" i="63" s="1"/>
  <c r="J5" i="63"/>
  <c r="AF2" i="63"/>
  <c r="W55" i="62"/>
  <c r="D55" i="62"/>
  <c r="C55" i="62"/>
  <c r="W54" i="62"/>
  <c r="D54" i="62"/>
  <c r="C54" i="62"/>
  <c r="W53" i="62"/>
  <c r="D53" i="62"/>
  <c r="C53" i="62"/>
  <c r="W52" i="62"/>
  <c r="D52" i="62"/>
  <c r="C52" i="62"/>
  <c r="W51" i="62"/>
  <c r="D51" i="62"/>
  <c r="C51" i="62"/>
  <c r="W50" i="62"/>
  <c r="D50" i="62"/>
  <c r="C50" i="62"/>
  <c r="W49" i="62"/>
  <c r="D49" i="62"/>
  <c r="C49" i="62"/>
  <c r="W48" i="62"/>
  <c r="D48" i="62"/>
  <c r="C48" i="62"/>
  <c r="W47" i="62"/>
  <c r="D47" i="62"/>
  <c r="C47" i="62"/>
  <c r="W46" i="62"/>
  <c r="D46" i="62"/>
  <c r="C46" i="62"/>
  <c r="W45" i="62"/>
  <c r="D45" i="62"/>
  <c r="C45" i="62"/>
  <c r="W44" i="62"/>
  <c r="D44" i="62"/>
  <c r="C44" i="62"/>
  <c r="W43" i="62"/>
  <c r="D43" i="62"/>
  <c r="C43" i="62"/>
  <c r="W42" i="62"/>
  <c r="D42" i="62"/>
  <c r="C42" i="62"/>
  <c r="W41" i="62"/>
  <c r="D41" i="62"/>
  <c r="C41" i="62"/>
  <c r="W40" i="62"/>
  <c r="D40" i="62"/>
  <c r="C40" i="62"/>
  <c r="W39" i="62"/>
  <c r="D39" i="62"/>
  <c r="C39" i="62"/>
  <c r="W38" i="62"/>
  <c r="D38" i="62"/>
  <c r="C38" i="62"/>
  <c r="W37" i="62"/>
  <c r="D37" i="62"/>
  <c r="C37" i="62"/>
  <c r="W36" i="62"/>
  <c r="D36" i="62"/>
  <c r="C36" i="62"/>
  <c r="W35" i="62"/>
  <c r="D35" i="62"/>
  <c r="C35" i="62"/>
  <c r="W34" i="62"/>
  <c r="D34" i="62"/>
  <c r="C34" i="62"/>
  <c r="W33" i="62"/>
  <c r="D33" i="62"/>
  <c r="C33" i="62"/>
  <c r="W32" i="62"/>
  <c r="D32" i="62"/>
  <c r="C32" i="62"/>
  <c r="W31" i="62"/>
  <c r="D31" i="62"/>
  <c r="C31" i="62"/>
  <c r="W30" i="62"/>
  <c r="D30" i="62"/>
  <c r="C30" i="62"/>
  <c r="W29" i="62"/>
  <c r="D29" i="62"/>
  <c r="C29" i="62"/>
  <c r="W28" i="62"/>
  <c r="D28" i="62"/>
  <c r="C28" i="62"/>
  <c r="W27" i="62"/>
  <c r="D27" i="62"/>
  <c r="C27" i="62"/>
  <c r="W26" i="62"/>
  <c r="D26" i="62"/>
  <c r="C26" i="62"/>
  <c r="W25" i="62"/>
  <c r="D25" i="62"/>
  <c r="C25" i="62"/>
  <c r="W24" i="62"/>
  <c r="D24" i="62"/>
  <c r="C24" i="62"/>
  <c r="W23" i="62"/>
  <c r="D23" i="62"/>
  <c r="C23" i="62"/>
  <c r="W22" i="62"/>
  <c r="D22" i="62"/>
  <c r="C22" i="62"/>
  <c r="W21" i="62"/>
  <c r="D21" i="62"/>
  <c r="C21" i="62"/>
  <c r="W20" i="62"/>
  <c r="D20" i="62"/>
  <c r="C20" i="62"/>
  <c r="W19" i="62"/>
  <c r="D19" i="62"/>
  <c r="C19" i="62"/>
  <c r="W18" i="62"/>
  <c r="D18" i="62"/>
  <c r="C18" i="62"/>
  <c r="W17" i="62"/>
  <c r="D17" i="62"/>
  <c r="C17" i="62"/>
  <c r="W16" i="62"/>
  <c r="D16" i="62"/>
  <c r="C16" i="62"/>
  <c r="W15" i="62"/>
  <c r="D15" i="62"/>
  <c r="C15" i="62"/>
  <c r="W14" i="62"/>
  <c r="D14" i="62"/>
  <c r="C14" i="62"/>
  <c r="W13" i="62"/>
  <c r="D13" i="62"/>
  <c r="C13" i="62"/>
  <c r="W12" i="62"/>
  <c r="D12" i="62"/>
  <c r="C12" i="62"/>
  <c r="W11" i="62"/>
  <c r="D11" i="62"/>
  <c r="C11" i="62"/>
  <c r="W10" i="62"/>
  <c r="D10" i="62"/>
  <c r="C10" i="62"/>
  <c r="W9" i="62"/>
  <c r="D9" i="62"/>
  <c r="C9" i="62"/>
  <c r="W8" i="62"/>
  <c r="D8" i="62"/>
  <c r="C8" i="62"/>
  <c r="W7" i="62"/>
  <c r="D7" i="62"/>
  <c r="C7" i="62"/>
  <c r="W6" i="62"/>
  <c r="C6" i="62"/>
  <c r="T2" i="62"/>
  <c r="AK24" i="63" l="1"/>
  <c r="AK35" i="63"/>
  <c r="AK37" i="63"/>
  <c r="AK31" i="63"/>
  <c r="AK40" i="63"/>
  <c r="AK29" i="63"/>
  <c r="AK28" i="63"/>
  <c r="AK38" i="63"/>
  <c r="AK30" i="63"/>
  <c r="AK21" i="63"/>
  <c r="P13" i="63"/>
  <c r="Q13" i="63" s="1"/>
  <c r="P14" i="63"/>
  <c r="AA15" i="56" s="1"/>
  <c r="P35" i="63"/>
  <c r="Q35" i="63" s="1"/>
  <c r="AK9" i="63"/>
  <c r="AK11" i="63"/>
  <c r="AK14" i="63"/>
  <c r="AK16" i="63"/>
  <c r="AK23" i="63"/>
  <c r="AK32" i="63"/>
  <c r="AK39" i="63"/>
  <c r="AK8" i="63"/>
  <c r="AK10" i="63"/>
  <c r="AK12" i="63"/>
  <c r="AK15" i="63"/>
  <c r="AK17" i="63"/>
  <c r="AK20" i="63"/>
  <c r="AK27" i="63"/>
  <c r="AK36" i="63"/>
  <c r="AK42" i="63"/>
  <c r="P12" i="63"/>
  <c r="Q12" i="63" s="1"/>
  <c r="P16" i="63"/>
  <c r="AA17" i="56" s="1"/>
  <c r="P18" i="63"/>
  <c r="Q18" i="63" s="1"/>
  <c r="P20" i="63"/>
  <c r="AA21" i="56" s="1"/>
  <c r="P23" i="63"/>
  <c r="Q23" i="63" s="1"/>
  <c r="P24" i="63"/>
  <c r="Q24" i="63" s="1"/>
  <c r="P27" i="63"/>
  <c r="AA28" i="56" s="1"/>
  <c r="P28" i="63"/>
  <c r="AA29" i="56" s="1"/>
  <c r="P31" i="63"/>
  <c r="Q31" i="63" s="1"/>
  <c r="P32" i="63"/>
  <c r="Q32" i="63" s="1"/>
  <c r="P36" i="63"/>
  <c r="AA37" i="56" s="1"/>
  <c r="P39" i="63"/>
  <c r="Q39" i="63" s="1"/>
  <c r="P40" i="63"/>
  <c r="Q40" i="63" s="1"/>
  <c r="P44" i="63"/>
  <c r="Q44" i="63" s="1"/>
  <c r="P15" i="63"/>
  <c r="Q15" i="63" s="1"/>
  <c r="P17" i="63"/>
  <c r="AA18" i="56" s="1"/>
  <c r="P19" i="63"/>
  <c r="AA20" i="56" s="1"/>
  <c r="P21" i="63"/>
  <c r="Q21" i="63" s="1"/>
  <c r="P22" i="63"/>
  <c r="Q22" i="63" s="1"/>
  <c r="P25" i="63"/>
  <c r="AA26" i="56" s="1"/>
  <c r="P26" i="63"/>
  <c r="AA27" i="56" s="1"/>
  <c r="P29" i="63"/>
  <c r="Q29" i="63" s="1"/>
  <c r="P30" i="63"/>
  <c r="Q30" i="63" s="1"/>
  <c r="P33" i="63"/>
  <c r="AA34" i="56" s="1"/>
  <c r="P34" i="63"/>
  <c r="Q34" i="63" s="1"/>
  <c r="P37" i="63"/>
  <c r="Q37" i="63" s="1"/>
  <c r="P38" i="63"/>
  <c r="Q38" i="63" s="1"/>
  <c r="Y35" i="62"/>
  <c r="X35" i="62"/>
  <c r="Y14" i="62"/>
  <c r="X14" i="62"/>
  <c r="Y22" i="62"/>
  <c r="X22" i="62"/>
  <c r="Y30" i="62"/>
  <c r="X30" i="62"/>
  <c r="Y38" i="62"/>
  <c r="X38" i="62"/>
  <c r="Y46" i="62"/>
  <c r="X46" i="62"/>
  <c r="Y54" i="62"/>
  <c r="X54" i="62"/>
  <c r="Y51" i="62"/>
  <c r="X51" i="62"/>
  <c r="Y41" i="62"/>
  <c r="X41" i="62"/>
  <c r="Y36" i="62"/>
  <c r="X36" i="62"/>
  <c r="Y19" i="62"/>
  <c r="X19" i="62"/>
  <c r="Y17" i="62"/>
  <c r="X17" i="62"/>
  <c r="Y33" i="62"/>
  <c r="X33" i="62"/>
  <c r="Y20" i="62"/>
  <c r="X20" i="62"/>
  <c r="Y52" i="62"/>
  <c r="X52" i="62"/>
  <c r="Y15" i="62"/>
  <c r="X15" i="62"/>
  <c r="Y23" i="62"/>
  <c r="X23" i="62"/>
  <c r="Y31" i="62"/>
  <c r="X31" i="62"/>
  <c r="Y39" i="62"/>
  <c r="X39" i="62"/>
  <c r="Y47" i="62"/>
  <c r="X47" i="62"/>
  <c r="Y55" i="62"/>
  <c r="X55" i="62"/>
  <c r="Y27" i="62"/>
  <c r="X27" i="62"/>
  <c r="Y28" i="62"/>
  <c r="X28" i="62"/>
  <c r="Y34" i="62"/>
  <c r="X34" i="62"/>
  <c r="Y42" i="62"/>
  <c r="X42" i="62"/>
  <c r="Y50" i="62"/>
  <c r="X50" i="62"/>
  <c r="Y18" i="62"/>
  <c r="X18" i="62"/>
  <c r="Y26" i="62"/>
  <c r="X26" i="62"/>
  <c r="Y13" i="62"/>
  <c r="X13" i="62"/>
  <c r="Y21" i="62"/>
  <c r="X21" i="62"/>
  <c r="Y29" i="62"/>
  <c r="X29" i="62"/>
  <c r="Y37" i="62"/>
  <c r="X37" i="62"/>
  <c r="Y45" i="62"/>
  <c r="X45" i="62"/>
  <c r="Y53" i="62"/>
  <c r="X53" i="62"/>
  <c r="Y43" i="62"/>
  <c r="X43" i="62"/>
  <c r="Y25" i="62"/>
  <c r="X25" i="62"/>
  <c r="Y49" i="62"/>
  <c r="X49" i="62"/>
  <c r="Y44" i="62"/>
  <c r="X44" i="62"/>
  <c r="Y16" i="62"/>
  <c r="X16" i="62"/>
  <c r="Y24" i="62"/>
  <c r="X24" i="62"/>
  <c r="Y32" i="62"/>
  <c r="X32" i="62"/>
  <c r="Y40" i="62"/>
  <c r="X40" i="62"/>
  <c r="Y48" i="62"/>
  <c r="X48" i="62"/>
  <c r="X6" i="62"/>
  <c r="Y6" i="62"/>
  <c r="Y8" i="62"/>
  <c r="X8" i="62"/>
  <c r="Y10" i="62"/>
  <c r="X10" i="62"/>
  <c r="Y12" i="62"/>
  <c r="X12" i="62"/>
  <c r="X7" i="62"/>
  <c r="Y7" i="62"/>
  <c r="X9" i="62"/>
  <c r="Y9" i="62"/>
  <c r="Y11" i="62"/>
  <c r="X11" i="62"/>
  <c r="Q46" i="63"/>
  <c r="AA47" i="56"/>
  <c r="AJ46" i="63"/>
  <c r="AD47" i="56"/>
  <c r="V47" i="63"/>
  <c r="AB48" i="56"/>
  <c r="AJ47" i="63"/>
  <c r="AD48" i="56"/>
  <c r="Q52" i="63"/>
  <c r="AA53" i="56"/>
  <c r="Q54" i="63"/>
  <c r="AA55" i="56"/>
  <c r="AJ54" i="63"/>
  <c r="AD55" i="56"/>
  <c r="V55" i="63"/>
  <c r="AB56" i="56"/>
  <c r="AJ55" i="63"/>
  <c r="AD56" i="56"/>
  <c r="P8" i="63"/>
  <c r="AA9" i="56" s="1"/>
  <c r="P10" i="63"/>
  <c r="AA11" i="56" s="1"/>
  <c r="Q25" i="63"/>
  <c r="Q26" i="63"/>
  <c r="Q42" i="63"/>
  <c r="AA43" i="56"/>
  <c r="AE46" i="63"/>
  <c r="AC47" i="56"/>
  <c r="AE47" i="63"/>
  <c r="AC48" i="56"/>
  <c r="Q48" i="63"/>
  <c r="AA49" i="56"/>
  <c r="Q50" i="63"/>
  <c r="AA51" i="56"/>
  <c r="V51" i="63"/>
  <c r="AB52" i="56"/>
  <c r="AE54" i="63"/>
  <c r="AC55" i="56"/>
  <c r="AE55" i="63"/>
  <c r="AC56" i="56"/>
  <c r="P7" i="63"/>
  <c r="P9" i="63"/>
  <c r="AA10" i="56" s="1"/>
  <c r="P11" i="63"/>
  <c r="AA12" i="56" s="1"/>
  <c r="K41" i="63"/>
  <c r="K43" i="63"/>
  <c r="K49" i="63"/>
  <c r="K51" i="63"/>
  <c r="K45" i="63"/>
  <c r="K47" i="63"/>
  <c r="K53" i="63"/>
  <c r="K55" i="63"/>
  <c r="K6" i="63"/>
  <c r="AD26" i="63"/>
  <c r="AD42" i="63"/>
  <c r="AD43" i="63"/>
  <c r="AD50" i="63"/>
  <c r="AI50" i="63"/>
  <c r="AD51" i="63"/>
  <c r="AI51" i="63"/>
  <c r="T5" i="63"/>
  <c r="U41" i="63" s="1"/>
  <c r="AC5" i="63"/>
  <c r="AD44" i="63" s="1"/>
  <c r="AH5" i="63"/>
  <c r="AI41" i="63" s="1"/>
  <c r="P6" i="63"/>
  <c r="AD41" i="63"/>
  <c r="AI44" i="63"/>
  <c r="U45" i="63"/>
  <c r="AD45" i="63"/>
  <c r="AI45" i="63"/>
  <c r="AD48" i="63"/>
  <c r="AI48" i="63"/>
  <c r="U49" i="63"/>
  <c r="AD49" i="63"/>
  <c r="AI49" i="63"/>
  <c r="AD52" i="63"/>
  <c r="AI52" i="63"/>
  <c r="U53" i="63"/>
  <c r="AD53" i="63"/>
  <c r="AI53" i="63"/>
  <c r="K7" i="63"/>
  <c r="K8" i="63"/>
  <c r="Z9" i="56" s="1"/>
  <c r="K11" i="63"/>
  <c r="Z12" i="56" s="1"/>
  <c r="K12" i="63"/>
  <c r="Z13" i="56" s="1"/>
  <c r="K15" i="63"/>
  <c r="K16" i="63"/>
  <c r="K19" i="63"/>
  <c r="K20" i="63"/>
  <c r="K9" i="63"/>
  <c r="Z10" i="56" s="1"/>
  <c r="K10" i="63"/>
  <c r="Z11" i="56" s="1"/>
  <c r="K13" i="63"/>
  <c r="K14" i="63"/>
  <c r="K17" i="63"/>
  <c r="K18" i="63"/>
  <c r="K21" i="63"/>
  <c r="K23" i="63"/>
  <c r="K25" i="63"/>
  <c r="K27" i="63"/>
  <c r="K29" i="63"/>
  <c r="K31" i="63"/>
  <c r="K33" i="63"/>
  <c r="K35" i="63"/>
  <c r="K37" i="63"/>
  <c r="K39" i="63"/>
  <c r="K22" i="63"/>
  <c r="K24" i="63"/>
  <c r="K26" i="63"/>
  <c r="K28" i="63"/>
  <c r="K30" i="63"/>
  <c r="K32" i="63"/>
  <c r="K34" i="63"/>
  <c r="K36" i="63"/>
  <c r="K38" i="63"/>
  <c r="K40" i="63"/>
  <c r="AD21" i="63"/>
  <c r="AD23" i="63"/>
  <c r="AD25" i="63"/>
  <c r="AD27" i="63"/>
  <c r="AD29" i="63"/>
  <c r="AD31" i="63"/>
  <c r="AD33" i="63"/>
  <c r="AD35" i="63"/>
  <c r="AI36" i="63"/>
  <c r="AD37" i="63"/>
  <c r="AI38" i="63"/>
  <c r="AD39" i="63"/>
  <c r="AI40" i="63"/>
  <c r="P43" i="63"/>
  <c r="U46" i="63"/>
  <c r="P47" i="63"/>
  <c r="U48" i="63"/>
  <c r="AL49" i="63"/>
  <c r="U50" i="63"/>
  <c r="P51" i="63"/>
  <c r="U52" i="63"/>
  <c r="U54" i="63"/>
  <c r="P55" i="63"/>
  <c r="D23" i="59"/>
  <c r="D24" i="59"/>
  <c r="D22" i="59"/>
  <c r="D21" i="59"/>
  <c r="AZ5" i="42"/>
  <c r="AS5" i="42"/>
  <c r="AZ5" i="30"/>
  <c r="AS5" i="30"/>
  <c r="AA45" i="56" l="1"/>
  <c r="AA30" i="56"/>
  <c r="AA14" i="56"/>
  <c r="AA25" i="56"/>
  <c r="Q27" i="63"/>
  <c r="Q14" i="63"/>
  <c r="Q8" i="63"/>
  <c r="AA41" i="56"/>
  <c r="Q20" i="63"/>
  <c r="Q16" i="63"/>
  <c r="AA24" i="56"/>
  <c r="AA40" i="56"/>
  <c r="Q17" i="63"/>
  <c r="AA16" i="56"/>
  <c r="AA38" i="56"/>
  <c r="AA22" i="56"/>
  <c r="AA31" i="56"/>
  <c r="AA13" i="56"/>
  <c r="AA33" i="56"/>
  <c r="Q19" i="63"/>
  <c r="Q36" i="63"/>
  <c r="AA32" i="56"/>
  <c r="AA35" i="56"/>
  <c r="Q28" i="63"/>
  <c r="Q33" i="63"/>
  <c r="AA39" i="56"/>
  <c r="AA23" i="56"/>
  <c r="AA36" i="56"/>
  <c r="AA19" i="56"/>
  <c r="U42" i="63"/>
  <c r="AB43" i="56" s="1"/>
  <c r="AD34" i="63"/>
  <c r="AE34" i="63" s="1"/>
  <c r="U44" i="63"/>
  <c r="V44" i="63" s="1"/>
  <c r="Q10" i="63"/>
  <c r="AI7" i="63"/>
  <c r="AJ7" i="63" s="1"/>
  <c r="AI13" i="63"/>
  <c r="AI35" i="63"/>
  <c r="U17" i="63"/>
  <c r="V17" i="63" s="1"/>
  <c r="U35" i="63"/>
  <c r="U14" i="63"/>
  <c r="U13" i="63"/>
  <c r="U43" i="63"/>
  <c r="AI20" i="63"/>
  <c r="AJ20" i="63" s="1"/>
  <c r="AI18" i="63"/>
  <c r="AJ18" i="63" s="1"/>
  <c r="AI16" i="63"/>
  <c r="AJ16" i="63" s="1"/>
  <c r="AI14" i="63"/>
  <c r="AJ14" i="63" s="1"/>
  <c r="AI12" i="63"/>
  <c r="AD13" i="56" s="1"/>
  <c r="AD7" i="63"/>
  <c r="AE7" i="63" s="1"/>
  <c r="AD13" i="63"/>
  <c r="AI34" i="63"/>
  <c r="AJ34" i="63" s="1"/>
  <c r="AI32" i="63"/>
  <c r="AD33" i="56" s="1"/>
  <c r="AI30" i="63"/>
  <c r="AD31" i="56" s="1"/>
  <c r="AI28" i="63"/>
  <c r="AJ28" i="63" s="1"/>
  <c r="AI26" i="63"/>
  <c r="AD27" i="56" s="1"/>
  <c r="AI24" i="63"/>
  <c r="AJ24" i="63" s="1"/>
  <c r="AI22" i="63"/>
  <c r="AJ22" i="63" s="1"/>
  <c r="AI43" i="63"/>
  <c r="AJ43" i="63" s="1"/>
  <c r="AI42" i="63"/>
  <c r="AJ42" i="63" s="1"/>
  <c r="AD38" i="63"/>
  <c r="AE38" i="63" s="1"/>
  <c r="AD30" i="63"/>
  <c r="AE30" i="63" s="1"/>
  <c r="AD22" i="63"/>
  <c r="AC23" i="56" s="1"/>
  <c r="AD20" i="63"/>
  <c r="AE20" i="63" s="1"/>
  <c r="AD18" i="63"/>
  <c r="AC19" i="56" s="1"/>
  <c r="AD16" i="63"/>
  <c r="AE16" i="63" s="1"/>
  <c r="AD14" i="63"/>
  <c r="AC15" i="56" s="1"/>
  <c r="AI33" i="63"/>
  <c r="AI25" i="63"/>
  <c r="AI39" i="63"/>
  <c r="AI27" i="63"/>
  <c r="AI19" i="63"/>
  <c r="AI15" i="63"/>
  <c r="AI37" i="63"/>
  <c r="AI29" i="63"/>
  <c r="AI21" i="63"/>
  <c r="AI31" i="63"/>
  <c r="AI23" i="63"/>
  <c r="AI17" i="63"/>
  <c r="AD12" i="63"/>
  <c r="AE12" i="63" s="1"/>
  <c r="AD17" i="63"/>
  <c r="AD40" i="63"/>
  <c r="AE40" i="63" s="1"/>
  <c r="AD36" i="63"/>
  <c r="AE36" i="63" s="1"/>
  <c r="AD32" i="63"/>
  <c r="AE32" i="63" s="1"/>
  <c r="AD28" i="63"/>
  <c r="AC29" i="56" s="1"/>
  <c r="AD24" i="63"/>
  <c r="AC25" i="56" s="1"/>
  <c r="AD19" i="63"/>
  <c r="AD15" i="63"/>
  <c r="U39" i="63"/>
  <c r="U32" i="63"/>
  <c r="U28" i="63"/>
  <c r="U24" i="63"/>
  <c r="U20" i="63"/>
  <c r="U16" i="63"/>
  <c r="U38" i="63"/>
  <c r="U34" i="63"/>
  <c r="U30" i="63"/>
  <c r="U26" i="63"/>
  <c r="U22" i="63"/>
  <c r="U19" i="63"/>
  <c r="U15" i="63"/>
  <c r="U40" i="63"/>
  <c r="U36" i="63"/>
  <c r="U31" i="63"/>
  <c r="U27" i="63"/>
  <c r="U23" i="63"/>
  <c r="U18" i="63"/>
  <c r="U12" i="63"/>
  <c r="U37" i="63"/>
  <c r="U33" i="63"/>
  <c r="U29" i="63"/>
  <c r="U25" i="63"/>
  <c r="U21" i="63"/>
  <c r="AL52" i="63"/>
  <c r="AM52" i="63" s="1"/>
  <c r="Q11" i="63"/>
  <c r="AL45" i="63"/>
  <c r="AN45" i="63" s="1"/>
  <c r="AF46" i="56" s="1"/>
  <c r="AL53" i="63"/>
  <c r="AN53" i="63" s="1"/>
  <c r="AF54" i="56" s="1"/>
  <c r="AL48" i="63"/>
  <c r="AM48" i="63" s="1"/>
  <c r="Q9" i="63"/>
  <c r="V54" i="63"/>
  <c r="AB55" i="56"/>
  <c r="AN49" i="63"/>
  <c r="AF50" i="56" s="1"/>
  <c r="AM49" i="63"/>
  <c r="AE50" i="56"/>
  <c r="V46" i="63"/>
  <c r="AB47" i="56"/>
  <c r="AE39" i="63"/>
  <c r="AC40" i="56"/>
  <c r="AE37" i="63"/>
  <c r="AC38" i="56"/>
  <c r="AE35" i="63"/>
  <c r="AC36" i="56"/>
  <c r="AE33" i="63"/>
  <c r="AC34" i="56"/>
  <c r="AE31" i="63"/>
  <c r="AC32" i="56"/>
  <c r="AE29" i="63"/>
  <c r="AC30" i="56"/>
  <c r="AE27" i="63"/>
  <c r="AC28" i="56"/>
  <c r="AE25" i="63"/>
  <c r="AC26" i="56"/>
  <c r="AE23" i="63"/>
  <c r="AC24" i="56"/>
  <c r="AE21" i="63"/>
  <c r="AC22" i="56"/>
  <c r="L38" i="63"/>
  <c r="Z39" i="56"/>
  <c r="L34" i="63"/>
  <c r="Z35" i="56"/>
  <c r="L30" i="63"/>
  <c r="Z31" i="56"/>
  <c r="L26" i="63"/>
  <c r="Z27" i="56"/>
  <c r="L22" i="63"/>
  <c r="Z23" i="56"/>
  <c r="L37" i="63"/>
  <c r="Z38" i="56"/>
  <c r="L33" i="63"/>
  <c r="Z34" i="56"/>
  <c r="L29" i="63"/>
  <c r="Z30" i="56"/>
  <c r="L25" i="63"/>
  <c r="Z26" i="56"/>
  <c r="L21" i="63"/>
  <c r="Z22" i="56"/>
  <c r="L17" i="63"/>
  <c r="Z18" i="56"/>
  <c r="L13" i="63"/>
  <c r="Z14" i="56"/>
  <c r="L19" i="63"/>
  <c r="Z20" i="56"/>
  <c r="L15" i="63"/>
  <c r="Z16" i="56"/>
  <c r="L7" i="63"/>
  <c r="Z8" i="56"/>
  <c r="AE53" i="63"/>
  <c r="AC54" i="56"/>
  <c r="AJ52" i="63"/>
  <c r="AD53" i="56"/>
  <c r="AJ49" i="63"/>
  <c r="AD50" i="56"/>
  <c r="V49" i="63"/>
  <c r="AB50" i="56"/>
  <c r="AE48" i="63"/>
  <c r="AC49" i="56"/>
  <c r="AE45" i="63"/>
  <c r="AC46" i="56"/>
  <c r="AJ44" i="63"/>
  <c r="AD45" i="56"/>
  <c r="AJ41" i="63"/>
  <c r="AD42" i="56"/>
  <c r="V41" i="63"/>
  <c r="AB42" i="56"/>
  <c r="AE51" i="63"/>
  <c r="AC52" i="56"/>
  <c r="AE50" i="63"/>
  <c r="AC51" i="56"/>
  <c r="AE43" i="63"/>
  <c r="AC44" i="56"/>
  <c r="AE42" i="63"/>
  <c r="AC43" i="56"/>
  <c r="AE26" i="63"/>
  <c r="AC27" i="56"/>
  <c r="L55" i="63"/>
  <c r="Z56" i="56"/>
  <c r="L47" i="63"/>
  <c r="Z48" i="56"/>
  <c r="L51" i="63"/>
  <c r="Z52" i="56"/>
  <c r="L43" i="63"/>
  <c r="Z44" i="56"/>
  <c r="Q7" i="63"/>
  <c r="AA8" i="56"/>
  <c r="AK5" i="63"/>
  <c r="AL18" i="63" s="1"/>
  <c r="AD10" i="63"/>
  <c r="AC11" i="56" s="1"/>
  <c r="AD8" i="63"/>
  <c r="AC9" i="56" s="1"/>
  <c r="AD9" i="63"/>
  <c r="U8" i="63"/>
  <c r="U11" i="63"/>
  <c r="AI9" i="63"/>
  <c r="U7" i="63"/>
  <c r="V50" i="63"/>
  <c r="AB51" i="56"/>
  <c r="Q55" i="63"/>
  <c r="AA56" i="56"/>
  <c r="V52" i="63"/>
  <c r="AB53" i="56"/>
  <c r="Q51" i="63"/>
  <c r="AA52" i="56"/>
  <c r="V48" i="63"/>
  <c r="AB49" i="56"/>
  <c r="Q47" i="63"/>
  <c r="AA48" i="56"/>
  <c r="Q43" i="63"/>
  <c r="AA44" i="56"/>
  <c r="AJ40" i="63"/>
  <c r="AD41" i="56"/>
  <c r="AJ38" i="63"/>
  <c r="AD39" i="56"/>
  <c r="AJ36" i="63"/>
  <c r="AD37" i="56"/>
  <c r="L40" i="63"/>
  <c r="Z41" i="56"/>
  <c r="L36" i="63"/>
  <c r="Z37" i="56"/>
  <c r="L32" i="63"/>
  <c r="Z33" i="56"/>
  <c r="L28" i="63"/>
  <c r="Z29" i="56"/>
  <c r="L24" i="63"/>
  <c r="Z25" i="56"/>
  <c r="L39" i="63"/>
  <c r="Z40" i="56"/>
  <c r="L35" i="63"/>
  <c r="Z36" i="56"/>
  <c r="L31" i="63"/>
  <c r="Z32" i="56"/>
  <c r="L27" i="63"/>
  <c r="Z28" i="56"/>
  <c r="L23" i="63"/>
  <c r="Z24" i="56"/>
  <c r="L18" i="63"/>
  <c r="Z19" i="56"/>
  <c r="L14" i="63"/>
  <c r="Z15" i="56"/>
  <c r="L20" i="63"/>
  <c r="Z21" i="56"/>
  <c r="L16" i="63"/>
  <c r="Z17" i="56"/>
  <c r="AJ53" i="63"/>
  <c r="AD54" i="56"/>
  <c r="V53" i="63"/>
  <c r="AB54" i="56"/>
  <c r="AE52" i="63"/>
  <c r="AC53" i="56"/>
  <c r="AE49" i="63"/>
  <c r="AC50" i="56"/>
  <c r="AJ48" i="63"/>
  <c r="AD49" i="56"/>
  <c r="AJ45" i="63"/>
  <c r="AD46" i="56"/>
  <c r="V45" i="63"/>
  <c r="AB46" i="56"/>
  <c r="AE44" i="63"/>
  <c r="AC45" i="56"/>
  <c r="AE41" i="63"/>
  <c r="AC42" i="56"/>
  <c r="Q6" i="63"/>
  <c r="AA7" i="56"/>
  <c r="AJ51" i="63"/>
  <c r="AD52" i="56"/>
  <c r="AJ50" i="63"/>
  <c r="AD51" i="56"/>
  <c r="AC41" i="56"/>
  <c r="L6" i="63"/>
  <c r="Z7" i="56"/>
  <c r="L53" i="63"/>
  <c r="Z54" i="56"/>
  <c r="L45" i="63"/>
  <c r="Z46" i="56"/>
  <c r="L49" i="63"/>
  <c r="Z50" i="56"/>
  <c r="L41" i="63"/>
  <c r="Z42" i="56"/>
  <c r="AI10" i="63"/>
  <c r="AD11" i="56" s="1"/>
  <c r="AI8" i="63"/>
  <c r="AD9" i="56" s="1"/>
  <c r="AI6" i="63"/>
  <c r="AD11" i="63"/>
  <c r="U10" i="63"/>
  <c r="AI11" i="63"/>
  <c r="U9" i="63"/>
  <c r="L12" i="63"/>
  <c r="L11" i="63"/>
  <c r="L10" i="63"/>
  <c r="L9" i="63"/>
  <c r="L8" i="63"/>
  <c r="AL35" i="63"/>
  <c r="U6" i="63"/>
  <c r="AL54" i="63"/>
  <c r="AL50" i="63"/>
  <c r="AL46" i="63"/>
  <c r="AD6" i="63"/>
  <c r="AL55" i="63"/>
  <c r="AL47" i="63"/>
  <c r="AL51" i="63"/>
  <c r="K54" i="63"/>
  <c r="P53" i="63"/>
  <c r="K50" i="63"/>
  <c r="P49" i="63"/>
  <c r="K46" i="63"/>
  <c r="P45" i="63"/>
  <c r="K42" i="63"/>
  <c r="P41" i="63"/>
  <c r="K52" i="63"/>
  <c r="K48" i="63"/>
  <c r="K44" i="63"/>
  <c r="C46" i="60"/>
  <c r="B8" i="61"/>
  <c r="D19" i="61"/>
  <c r="AC17" i="56" l="1"/>
  <c r="AE14" i="63"/>
  <c r="AD23" i="56"/>
  <c r="AL16" i="63"/>
  <c r="AM16" i="63" s="1"/>
  <c r="AL27" i="63"/>
  <c r="AJ30" i="63"/>
  <c r="AE24" i="63"/>
  <c r="AJ12" i="63"/>
  <c r="AC8" i="56"/>
  <c r="AC35" i="56"/>
  <c r="V42" i="63"/>
  <c r="AJ32" i="63"/>
  <c r="AE28" i="63"/>
  <c r="AC37" i="56"/>
  <c r="AD35" i="56"/>
  <c r="AE18" i="63"/>
  <c r="AD25" i="56"/>
  <c r="AE22" i="63"/>
  <c r="AD43" i="56"/>
  <c r="AC31" i="56"/>
  <c r="AD19" i="56"/>
  <c r="AD8" i="56"/>
  <c r="AD21" i="56"/>
  <c r="AE54" i="56"/>
  <c r="AC39" i="56"/>
  <c r="AL43" i="63"/>
  <c r="AN43" i="63" s="1"/>
  <c r="AF44" i="56" s="1"/>
  <c r="AL32" i="63"/>
  <c r="AN32" i="63" s="1"/>
  <c r="AF33" i="56" s="1"/>
  <c r="AL29" i="63"/>
  <c r="AN29" i="63" s="1"/>
  <c r="AF30" i="56" s="1"/>
  <c r="AC33" i="56"/>
  <c r="AD44" i="56"/>
  <c r="AB45" i="56"/>
  <c r="AL22" i="63"/>
  <c r="AN22" i="63" s="1"/>
  <c r="AF23" i="56" s="1"/>
  <c r="AL40" i="63"/>
  <c r="AN40" i="63" s="1"/>
  <c r="AF41" i="56" s="1"/>
  <c r="AL37" i="63"/>
  <c r="AN37" i="63" s="1"/>
  <c r="AF38" i="56" s="1"/>
  <c r="AL21" i="63"/>
  <c r="AM21" i="63" s="1"/>
  <c r="AL24" i="63"/>
  <c r="AN24" i="63" s="1"/>
  <c r="AF25" i="56" s="1"/>
  <c r="AL38" i="63"/>
  <c r="AN38" i="63" s="1"/>
  <c r="AF39" i="56" s="1"/>
  <c r="AL14" i="63"/>
  <c r="AN14" i="63" s="1"/>
  <c r="AF15" i="56" s="1"/>
  <c r="AL30" i="63"/>
  <c r="AN30" i="63" s="1"/>
  <c r="AF31" i="56" s="1"/>
  <c r="AL42" i="63"/>
  <c r="AN42" i="63" s="1"/>
  <c r="AF43" i="56" s="1"/>
  <c r="AE10" i="63"/>
  <c r="AN52" i="63"/>
  <c r="AF53" i="56" s="1"/>
  <c r="AJ26" i="63"/>
  <c r="AM53" i="63"/>
  <c r="AN48" i="63"/>
  <c r="AF49" i="56" s="1"/>
  <c r="AD15" i="56"/>
  <c r="AD29" i="56"/>
  <c r="AD17" i="56"/>
  <c r="AC13" i="56"/>
  <c r="AC21" i="56"/>
  <c r="AE53" i="56"/>
  <c r="AB18" i="56"/>
  <c r="AE8" i="63"/>
  <c r="AL17" i="63"/>
  <c r="AM17" i="63" s="1"/>
  <c r="AL13" i="63"/>
  <c r="AC14" i="56"/>
  <c r="AE13" i="63"/>
  <c r="AB14" i="56"/>
  <c r="V13" i="63"/>
  <c r="AB36" i="56"/>
  <c r="V35" i="63"/>
  <c r="AD36" i="56"/>
  <c r="AJ35" i="63"/>
  <c r="AB44" i="56"/>
  <c r="V43" i="63"/>
  <c r="AB15" i="56"/>
  <c r="V14" i="63"/>
  <c r="AD14" i="56"/>
  <c r="AJ13" i="63"/>
  <c r="AD24" i="56"/>
  <c r="AJ23" i="63"/>
  <c r="AD22" i="56"/>
  <c r="AJ21" i="63"/>
  <c r="AD38" i="56"/>
  <c r="AJ37" i="63"/>
  <c r="AD20" i="56"/>
  <c r="AJ19" i="63"/>
  <c r="AD40" i="56"/>
  <c r="AJ39" i="63"/>
  <c r="AD34" i="56"/>
  <c r="AJ33" i="63"/>
  <c r="AD18" i="56"/>
  <c r="AJ17" i="63"/>
  <c r="AD32" i="56"/>
  <c r="AJ31" i="63"/>
  <c r="AD30" i="56"/>
  <c r="AJ29" i="63"/>
  <c r="AD16" i="56"/>
  <c r="AJ15" i="63"/>
  <c r="AD28" i="56"/>
  <c r="AJ27" i="63"/>
  <c r="AD26" i="56"/>
  <c r="AJ25" i="63"/>
  <c r="AE15" i="63"/>
  <c r="AC16" i="56"/>
  <c r="AE19" i="63"/>
  <c r="AC20" i="56"/>
  <c r="AE17" i="63"/>
  <c r="AC18" i="56"/>
  <c r="AL26" i="63"/>
  <c r="AE27" i="56" s="1"/>
  <c r="AL34" i="63"/>
  <c r="AE35" i="56" s="1"/>
  <c r="AL20" i="63"/>
  <c r="AE21" i="56" s="1"/>
  <c r="AL28" i="63"/>
  <c r="AN28" i="63" s="1"/>
  <c r="AF29" i="56" s="1"/>
  <c r="AL36" i="63"/>
  <c r="AE37" i="56" s="1"/>
  <c r="AL25" i="63"/>
  <c r="AN25" i="63" s="1"/>
  <c r="AF26" i="56" s="1"/>
  <c r="AL33" i="63"/>
  <c r="AN33" i="63" s="1"/>
  <c r="AF34" i="56" s="1"/>
  <c r="AL23" i="63"/>
  <c r="AN23" i="63" s="1"/>
  <c r="AF24" i="56" s="1"/>
  <c r="AL31" i="63"/>
  <c r="AM31" i="63" s="1"/>
  <c r="AL39" i="63"/>
  <c r="AN39" i="63" s="1"/>
  <c r="AF40" i="56" s="1"/>
  <c r="V21" i="63"/>
  <c r="AB22" i="56"/>
  <c r="V29" i="63"/>
  <c r="AB30" i="56"/>
  <c r="V37" i="63"/>
  <c r="AB38" i="56"/>
  <c r="V18" i="63"/>
  <c r="AB19" i="56"/>
  <c r="V27" i="63"/>
  <c r="AB28" i="56"/>
  <c r="V36" i="63"/>
  <c r="AB37" i="56"/>
  <c r="V15" i="63"/>
  <c r="AB16" i="56"/>
  <c r="V22" i="63"/>
  <c r="AB23" i="56"/>
  <c r="V30" i="63"/>
  <c r="AB31" i="56"/>
  <c r="V38" i="63"/>
  <c r="AB39" i="56"/>
  <c r="V20" i="63"/>
  <c r="AB21" i="56"/>
  <c r="V28" i="63"/>
  <c r="AB29" i="56"/>
  <c r="V39" i="63"/>
  <c r="AB40" i="56"/>
  <c r="V25" i="63"/>
  <c r="AB26" i="56"/>
  <c r="V33" i="63"/>
  <c r="AB34" i="56"/>
  <c r="V12" i="63"/>
  <c r="AB13" i="56"/>
  <c r="V23" i="63"/>
  <c r="AB24" i="56"/>
  <c r="V31" i="63"/>
  <c r="AB32" i="56"/>
  <c r="V40" i="63"/>
  <c r="AB41" i="56"/>
  <c r="V19" i="63"/>
  <c r="AB20" i="56"/>
  <c r="V26" i="63"/>
  <c r="AB27" i="56"/>
  <c r="V34" i="63"/>
  <c r="AB35" i="56"/>
  <c r="V16" i="63"/>
  <c r="AB17" i="56"/>
  <c r="V24" i="63"/>
  <c r="AB25" i="56"/>
  <c r="V32" i="63"/>
  <c r="AB33" i="56"/>
  <c r="AE49" i="56"/>
  <c r="AL41" i="63"/>
  <c r="AL19" i="63"/>
  <c r="AL44" i="63"/>
  <c r="AL15" i="63"/>
  <c r="AJ8" i="63"/>
  <c r="AE46" i="56"/>
  <c r="AM45" i="63"/>
  <c r="Q41" i="63"/>
  <c r="AA42" i="56"/>
  <c r="Q49" i="63"/>
  <c r="AA50" i="56"/>
  <c r="AN55" i="63"/>
  <c r="AF56" i="56" s="1"/>
  <c r="AM55" i="63"/>
  <c r="AE56" i="56"/>
  <c r="AL8" i="63"/>
  <c r="AE9" i="56" s="1"/>
  <c r="AN16" i="63"/>
  <c r="AF17" i="56" s="1"/>
  <c r="AN50" i="63"/>
  <c r="AF51" i="56" s="1"/>
  <c r="AM50" i="63"/>
  <c r="AE51" i="56"/>
  <c r="AL10" i="63"/>
  <c r="AE11" i="56" s="1"/>
  <c r="AN18" i="63"/>
  <c r="AF19" i="56" s="1"/>
  <c r="AM18" i="63"/>
  <c r="AE19" i="56"/>
  <c r="AN27" i="63"/>
  <c r="AF28" i="56" s="1"/>
  <c r="AM27" i="63"/>
  <c r="AE28" i="56"/>
  <c r="AN35" i="63"/>
  <c r="AF36" i="56" s="1"/>
  <c r="AM35" i="63"/>
  <c r="AE36" i="56"/>
  <c r="AB10" i="56"/>
  <c r="V9" i="63"/>
  <c r="AB11" i="56"/>
  <c r="V10" i="63"/>
  <c r="AJ6" i="63"/>
  <c r="AD7" i="56"/>
  <c r="V7" i="63"/>
  <c r="AB8" i="56"/>
  <c r="AB12" i="56"/>
  <c r="V11" i="63"/>
  <c r="AC10" i="56"/>
  <c r="AE9" i="63"/>
  <c r="AL9" i="63"/>
  <c r="AL11" i="63"/>
  <c r="L48" i="63"/>
  <c r="Z49" i="56"/>
  <c r="Q45" i="63"/>
  <c r="AA46" i="56"/>
  <c r="Q53" i="63"/>
  <c r="AA54" i="56"/>
  <c r="L44" i="63"/>
  <c r="Z45" i="56"/>
  <c r="L52" i="63"/>
  <c r="Z53" i="56"/>
  <c r="L42" i="63"/>
  <c r="Z43" i="56"/>
  <c r="L46" i="63"/>
  <c r="Z47" i="56"/>
  <c r="L50" i="63"/>
  <c r="Z51" i="56"/>
  <c r="L54" i="63"/>
  <c r="Z55" i="56"/>
  <c r="AN51" i="63"/>
  <c r="AF52" i="56" s="1"/>
  <c r="AM51" i="63"/>
  <c r="AE52" i="56"/>
  <c r="AN47" i="63"/>
  <c r="AF48" i="56" s="1"/>
  <c r="AM47" i="63"/>
  <c r="AE48" i="56"/>
  <c r="AL6" i="63"/>
  <c r="AE7" i="56" s="1"/>
  <c r="AL12" i="63"/>
  <c r="AE13" i="56" s="1"/>
  <c r="AE6" i="63"/>
  <c r="AC7" i="56"/>
  <c r="AN46" i="63"/>
  <c r="AF47" i="56" s="1"/>
  <c r="AM46" i="63"/>
  <c r="AE47" i="56"/>
  <c r="AN54" i="63"/>
  <c r="AF55" i="56" s="1"/>
  <c r="AM54" i="63"/>
  <c r="AE55" i="56"/>
  <c r="V6" i="63"/>
  <c r="AB7" i="56"/>
  <c r="AD12" i="56"/>
  <c r="AJ11" i="63"/>
  <c r="AC12" i="56"/>
  <c r="AE11" i="63"/>
  <c r="AD10" i="56"/>
  <c r="AJ9" i="63"/>
  <c r="AB9" i="56"/>
  <c r="V8" i="63"/>
  <c r="AJ10" i="63"/>
  <c r="AL7" i="63"/>
  <c r="AX4" i="42"/>
  <c r="AY5" i="42"/>
  <c r="AW5" i="42"/>
  <c r="AY55" i="42"/>
  <c r="AW55" i="42"/>
  <c r="AY54" i="42"/>
  <c r="AW54" i="42"/>
  <c r="AY53" i="42"/>
  <c r="AW53" i="42"/>
  <c r="AY52" i="42"/>
  <c r="AW52" i="42"/>
  <c r="AY51" i="42"/>
  <c r="AW51" i="42"/>
  <c r="AY50" i="42"/>
  <c r="AW50" i="42"/>
  <c r="AY49" i="42"/>
  <c r="AW49" i="42"/>
  <c r="AY48" i="42"/>
  <c r="AW48" i="42"/>
  <c r="AY47" i="42"/>
  <c r="AW47" i="42"/>
  <c r="AY46" i="42"/>
  <c r="AW46" i="42"/>
  <c r="AY45" i="42"/>
  <c r="AW45" i="42"/>
  <c r="AY44" i="42"/>
  <c r="AY43" i="42"/>
  <c r="AY42" i="42"/>
  <c r="AY41" i="42"/>
  <c r="AY40" i="42"/>
  <c r="AY39" i="42"/>
  <c r="AY38" i="42"/>
  <c r="AY37" i="42"/>
  <c r="AY36" i="42"/>
  <c r="AY35" i="42"/>
  <c r="AY34" i="42"/>
  <c r="AY33" i="42"/>
  <c r="AY32" i="42"/>
  <c r="AY31" i="42"/>
  <c r="AY30" i="42"/>
  <c r="AY29" i="42"/>
  <c r="AY28" i="42"/>
  <c r="AY27" i="42"/>
  <c r="AY26" i="42"/>
  <c r="AY25" i="42"/>
  <c r="AY24" i="42"/>
  <c r="AY23" i="42"/>
  <c r="AY22" i="42"/>
  <c r="AY21" i="42"/>
  <c r="AY20" i="42"/>
  <c r="AY19" i="42"/>
  <c r="AY18" i="42"/>
  <c r="AY17" i="42"/>
  <c r="AY16" i="42"/>
  <c r="AY15" i="42"/>
  <c r="AY14" i="42"/>
  <c r="AY13" i="42"/>
  <c r="AY12" i="42"/>
  <c r="AY11" i="42"/>
  <c r="AY10" i="42"/>
  <c r="AY9" i="42"/>
  <c r="AY8" i="42"/>
  <c r="AY7" i="42"/>
  <c r="AY6" i="42"/>
  <c r="AV5" i="42"/>
  <c r="AW44" i="42" s="1"/>
  <c r="E74" i="52"/>
  <c r="H74" i="52"/>
  <c r="K74" i="52"/>
  <c r="K6" i="59"/>
  <c r="AE17" i="56" l="1"/>
  <c r="AM26" i="63"/>
  <c r="AN26" i="63"/>
  <c r="AF27" i="56" s="1"/>
  <c r="AN20" i="63"/>
  <c r="AF21" i="56" s="1"/>
  <c r="AE25" i="56"/>
  <c r="AM20" i="63"/>
  <c r="AN31" i="63"/>
  <c r="AF32" i="56" s="1"/>
  <c r="AE44" i="56"/>
  <c r="AM43" i="63"/>
  <c r="AE15" i="56"/>
  <c r="AN34" i="63"/>
  <c r="AF35" i="56" s="1"/>
  <c r="AM36" i="63"/>
  <c r="AZ47" i="42"/>
  <c r="AZ51" i="42"/>
  <c r="AZ55" i="42"/>
  <c r="AE40" i="56"/>
  <c r="AE39" i="56"/>
  <c r="AE29" i="56"/>
  <c r="AM39" i="63"/>
  <c r="AM38" i="63"/>
  <c r="AE30" i="56"/>
  <c r="AM24" i="63"/>
  <c r="AM29" i="63"/>
  <c r="AE31" i="56"/>
  <c r="AE18" i="56"/>
  <c r="AE32" i="56"/>
  <c r="AM28" i="63"/>
  <c r="AM30" i="63"/>
  <c r="AN17" i="63"/>
  <c r="AF18" i="56" s="1"/>
  <c r="AM34" i="63"/>
  <c r="AN21" i="63"/>
  <c r="AF22" i="56" s="1"/>
  <c r="AZ44" i="42"/>
  <c r="AE33" i="56"/>
  <c r="AM32" i="63"/>
  <c r="AE24" i="56"/>
  <c r="AM23" i="63"/>
  <c r="AE22" i="56"/>
  <c r="AN36" i="63"/>
  <c r="AF37" i="56" s="1"/>
  <c r="AE38" i="56"/>
  <c r="AM14" i="63"/>
  <c r="AM37" i="63"/>
  <c r="AE43" i="56"/>
  <c r="AM42" i="63"/>
  <c r="AE26" i="56"/>
  <c r="AM25" i="63"/>
  <c r="AE23" i="56"/>
  <c r="AE41" i="56"/>
  <c r="AM22" i="63"/>
  <c r="AM40" i="63"/>
  <c r="AW9" i="42"/>
  <c r="AZ9" i="42" s="1"/>
  <c r="AW13" i="42"/>
  <c r="AZ13" i="42" s="1"/>
  <c r="AW17" i="42"/>
  <c r="AZ17" i="42" s="1"/>
  <c r="AW21" i="42"/>
  <c r="AZ21" i="42" s="1"/>
  <c r="AW25" i="42"/>
  <c r="AZ25" i="42" s="1"/>
  <c r="AW29" i="42"/>
  <c r="AZ29" i="42" s="1"/>
  <c r="AW33" i="42"/>
  <c r="AZ33" i="42" s="1"/>
  <c r="AW37" i="42"/>
  <c r="AZ37" i="42" s="1"/>
  <c r="AW41" i="42"/>
  <c r="AZ41" i="42" s="1"/>
  <c r="AZ45" i="42"/>
  <c r="AZ49" i="42"/>
  <c r="AZ53" i="42"/>
  <c r="AE34" i="56"/>
  <c r="AW6" i="42"/>
  <c r="AZ6" i="42" s="1"/>
  <c r="AW10" i="42"/>
  <c r="AZ10" i="42" s="1"/>
  <c r="AW14" i="42"/>
  <c r="AZ14" i="42" s="1"/>
  <c r="AW18" i="42"/>
  <c r="AZ18" i="42" s="1"/>
  <c r="AW22" i="42"/>
  <c r="AZ22" i="42" s="1"/>
  <c r="AW26" i="42"/>
  <c r="AZ26" i="42" s="1"/>
  <c r="AW30" i="42"/>
  <c r="AZ30" i="42" s="1"/>
  <c r="AW34" i="42"/>
  <c r="AZ34" i="42" s="1"/>
  <c r="AW38" i="42"/>
  <c r="AZ38" i="42" s="1"/>
  <c r="AW42" i="42"/>
  <c r="AZ42" i="42" s="1"/>
  <c r="AZ46" i="42"/>
  <c r="AZ50" i="42"/>
  <c r="AZ54" i="42"/>
  <c r="AM33" i="63"/>
  <c r="AW15" i="42"/>
  <c r="AZ15" i="42" s="1"/>
  <c r="AW23" i="42"/>
  <c r="AZ23" i="42" s="1"/>
  <c r="AW35" i="42"/>
  <c r="AZ35" i="42" s="1"/>
  <c r="AW7" i="42"/>
  <c r="AZ7" i="42" s="1"/>
  <c r="AW19" i="42"/>
  <c r="AZ19" i="42" s="1"/>
  <c r="AW31" i="42"/>
  <c r="AZ31" i="42" s="1"/>
  <c r="AW43" i="42"/>
  <c r="AZ43" i="42" s="1"/>
  <c r="AW11" i="42"/>
  <c r="AZ11" i="42" s="1"/>
  <c r="AW27" i="42"/>
  <c r="AZ27" i="42" s="1"/>
  <c r="AW39" i="42"/>
  <c r="AZ39" i="42" s="1"/>
  <c r="AW8" i="42"/>
  <c r="AZ8" i="42" s="1"/>
  <c r="AW12" i="42"/>
  <c r="AZ12" i="42" s="1"/>
  <c r="AW16" i="42"/>
  <c r="AZ16" i="42" s="1"/>
  <c r="AW20" i="42"/>
  <c r="AZ20" i="42" s="1"/>
  <c r="AW24" i="42"/>
  <c r="AZ24" i="42" s="1"/>
  <c r="AW28" i="42"/>
  <c r="AZ28" i="42" s="1"/>
  <c r="AW32" i="42"/>
  <c r="AZ32" i="42" s="1"/>
  <c r="AW36" i="42"/>
  <c r="AZ36" i="42" s="1"/>
  <c r="AW40" i="42"/>
  <c r="AZ40" i="42" s="1"/>
  <c r="AZ48" i="42"/>
  <c r="AZ52" i="42"/>
  <c r="AN13" i="63"/>
  <c r="AF14" i="56" s="1"/>
  <c r="AE14" i="56"/>
  <c r="AM13" i="63"/>
  <c r="AN15" i="63"/>
  <c r="AF16" i="56" s="1"/>
  <c r="AE16" i="56"/>
  <c r="AM15" i="63"/>
  <c r="AM19" i="63"/>
  <c r="AN19" i="63"/>
  <c r="AF20" i="56" s="1"/>
  <c r="AE20" i="56"/>
  <c r="AM44" i="63"/>
  <c r="AN44" i="63"/>
  <c r="AF45" i="56" s="1"/>
  <c r="AE45" i="56"/>
  <c r="AN41" i="63"/>
  <c r="AF42" i="56" s="1"/>
  <c r="AE42" i="56"/>
  <c r="AM41" i="63"/>
  <c r="AN12" i="63"/>
  <c r="AF13" i="56" s="1"/>
  <c r="AM12" i="63"/>
  <c r="AN6" i="63"/>
  <c r="AF7" i="56" s="1"/>
  <c r="AM6" i="63"/>
  <c r="AN11" i="63"/>
  <c r="AF12" i="56" s="1"/>
  <c r="AM11" i="63"/>
  <c r="AE12" i="56"/>
  <c r="AN8" i="63"/>
  <c r="AF9" i="56" s="1"/>
  <c r="AM8" i="63"/>
  <c r="AN7" i="63"/>
  <c r="AF8" i="56" s="1"/>
  <c r="AM7" i="63"/>
  <c r="AE8" i="56"/>
  <c r="AN9" i="63"/>
  <c r="AF10" i="56" s="1"/>
  <c r="AM9" i="63"/>
  <c r="AE10" i="56"/>
  <c r="AN10" i="63"/>
  <c r="AF11" i="56" s="1"/>
  <c r="AM10" i="63"/>
  <c r="V14" i="60" l="1"/>
  <c r="U14" i="60"/>
  <c r="T14" i="60"/>
  <c r="W14" i="60"/>
  <c r="R6" i="60"/>
  <c r="S6" i="60"/>
  <c r="T6" i="60"/>
  <c r="Q7" i="60"/>
  <c r="F2" i="42" l="1"/>
  <c r="F2" i="30"/>
  <c r="L25" i="46"/>
  <c r="E25" i="46"/>
  <c r="N18" i="59" l="1"/>
  <c r="K21" i="59"/>
  <c r="K20" i="59"/>
  <c r="BC2" i="42" l="1"/>
  <c r="BD2" i="42"/>
  <c r="E38" i="57"/>
  <c r="E37" i="57"/>
  <c r="B4" i="46" s="1"/>
  <c r="BH2" i="47" l="1"/>
  <c r="AV7" i="47"/>
  <c r="AW7" i="47"/>
  <c r="AV8" i="47"/>
  <c r="AW8" i="47"/>
  <c r="AV9" i="47"/>
  <c r="AW9" i="47"/>
  <c r="AV10" i="47"/>
  <c r="AX10" i="47" s="1"/>
  <c r="AW10" i="47"/>
  <c r="AV11" i="47"/>
  <c r="AW11" i="47"/>
  <c r="AV12" i="47"/>
  <c r="AW12" i="47"/>
  <c r="AV13" i="47"/>
  <c r="AW13" i="47"/>
  <c r="AV14" i="47"/>
  <c r="AX14" i="47" s="1"/>
  <c r="AW14" i="47"/>
  <c r="AV15" i="47"/>
  <c r="AW15" i="47"/>
  <c r="AV16" i="47"/>
  <c r="AW16" i="47"/>
  <c r="AV17" i="47"/>
  <c r="AW17" i="47"/>
  <c r="AV18" i="47"/>
  <c r="AX18" i="47" s="1"/>
  <c r="AW18" i="47"/>
  <c r="AV19" i="47"/>
  <c r="AW19" i="47"/>
  <c r="AV20" i="47"/>
  <c r="AW20" i="47"/>
  <c r="AV21" i="47"/>
  <c r="AW21" i="47"/>
  <c r="AV22" i="47"/>
  <c r="AX22" i="47" s="1"/>
  <c r="AW22" i="47"/>
  <c r="AV23" i="47"/>
  <c r="AW23" i="47"/>
  <c r="AV24" i="47"/>
  <c r="AW24" i="47"/>
  <c r="AV25" i="47"/>
  <c r="AW25" i="47"/>
  <c r="AV26" i="47"/>
  <c r="AX26" i="47" s="1"/>
  <c r="AW26" i="47"/>
  <c r="AV27" i="47"/>
  <c r="AW27" i="47"/>
  <c r="AV28" i="47"/>
  <c r="AX28" i="47" s="1"/>
  <c r="AW28" i="47"/>
  <c r="AV29" i="47"/>
  <c r="AW29" i="47"/>
  <c r="AV30" i="47"/>
  <c r="AX30" i="47" s="1"/>
  <c r="AW30" i="47"/>
  <c r="AV31" i="47"/>
  <c r="AX31" i="47" s="1"/>
  <c r="AW31" i="47"/>
  <c r="AV32" i="47"/>
  <c r="AX32" i="47" s="1"/>
  <c r="AW32" i="47"/>
  <c r="AV33" i="47"/>
  <c r="AW33" i="47"/>
  <c r="AV34" i="47"/>
  <c r="AX34" i="47" s="1"/>
  <c r="AW34" i="47"/>
  <c r="AV35" i="47"/>
  <c r="AX35" i="47" s="1"/>
  <c r="AW35" i="47"/>
  <c r="AV36" i="47"/>
  <c r="AX36" i="47" s="1"/>
  <c r="AW36" i="47"/>
  <c r="AV37" i="47"/>
  <c r="AW37" i="47"/>
  <c r="AV38" i="47"/>
  <c r="AX38" i="47" s="1"/>
  <c r="AW38" i="47"/>
  <c r="AV39" i="47"/>
  <c r="AX39" i="47" s="1"/>
  <c r="AW39" i="47"/>
  <c r="AV40" i="47"/>
  <c r="AX40" i="47" s="1"/>
  <c r="AW40" i="47"/>
  <c r="AV41" i="47"/>
  <c r="AW41" i="47"/>
  <c r="AV42" i="47"/>
  <c r="AX42" i="47" s="1"/>
  <c r="AW42" i="47"/>
  <c r="AV43" i="47"/>
  <c r="AX43" i="47" s="1"/>
  <c r="AW43" i="47"/>
  <c r="AV44" i="47"/>
  <c r="AX44" i="47" s="1"/>
  <c r="AW44" i="47"/>
  <c r="AV45" i="47"/>
  <c r="AX45" i="47" s="1"/>
  <c r="AW45" i="47"/>
  <c r="AV46" i="47"/>
  <c r="AX46" i="47" s="1"/>
  <c r="AW46" i="47"/>
  <c r="AV47" i="47"/>
  <c r="AX47" i="47" s="1"/>
  <c r="AW47" i="47"/>
  <c r="AV48" i="47"/>
  <c r="AX48" i="47" s="1"/>
  <c r="AW48" i="47"/>
  <c r="AV49" i="47"/>
  <c r="AX49" i="47" s="1"/>
  <c r="AW49" i="47"/>
  <c r="AV50" i="47"/>
  <c r="AX50" i="47" s="1"/>
  <c r="AW50" i="47"/>
  <c r="AV51" i="47"/>
  <c r="AX51" i="47" s="1"/>
  <c r="AW51" i="47"/>
  <c r="AV52" i="47"/>
  <c r="AX52" i="47" s="1"/>
  <c r="AW52" i="47"/>
  <c r="AV53" i="47"/>
  <c r="AX53" i="47" s="1"/>
  <c r="AW53" i="47"/>
  <c r="AV54" i="47"/>
  <c r="AX54" i="47" s="1"/>
  <c r="AW54" i="47"/>
  <c r="AV55" i="47"/>
  <c r="AX55" i="47" s="1"/>
  <c r="AW55" i="47"/>
  <c r="AW6" i="47"/>
  <c r="AV6" i="47"/>
  <c r="AW5" i="47"/>
  <c r="AV5" i="47"/>
  <c r="AQ10" i="47"/>
  <c r="AS10" i="47" s="1"/>
  <c r="AR10" i="47"/>
  <c r="AQ11" i="47"/>
  <c r="AS11" i="47" s="1"/>
  <c r="AR11" i="47"/>
  <c r="AQ12" i="47"/>
  <c r="AS12" i="47" s="1"/>
  <c r="AR12" i="47"/>
  <c r="AQ13" i="47"/>
  <c r="AR13" i="47"/>
  <c r="AQ14" i="47"/>
  <c r="AS14" i="47" s="1"/>
  <c r="AR14" i="47"/>
  <c r="AQ15" i="47"/>
  <c r="AS15" i="47" s="1"/>
  <c r="AR15" i="47"/>
  <c r="AQ16" i="47"/>
  <c r="AS16" i="47" s="1"/>
  <c r="AR16" i="47"/>
  <c r="AQ17" i="47"/>
  <c r="AR17" i="47"/>
  <c r="AQ18" i="47"/>
  <c r="AS18" i="47" s="1"/>
  <c r="AR18" i="47"/>
  <c r="AQ19" i="47"/>
  <c r="AS19" i="47" s="1"/>
  <c r="AR19" i="47"/>
  <c r="AQ20" i="47"/>
  <c r="AS20" i="47" s="1"/>
  <c r="AR20" i="47"/>
  <c r="AQ21" i="47"/>
  <c r="AR21" i="47"/>
  <c r="AQ22" i="47"/>
  <c r="AS22" i="47" s="1"/>
  <c r="AR22" i="47"/>
  <c r="AQ23" i="47"/>
  <c r="AS23" i="47" s="1"/>
  <c r="AR23" i="47"/>
  <c r="AQ24" i="47"/>
  <c r="AS24" i="47" s="1"/>
  <c r="AR24" i="47"/>
  <c r="AQ25" i="47"/>
  <c r="AR25" i="47"/>
  <c r="AQ26" i="47"/>
  <c r="AS26" i="47" s="1"/>
  <c r="AR26" i="47"/>
  <c r="AQ27" i="47"/>
  <c r="AS27" i="47" s="1"/>
  <c r="AR27" i="47"/>
  <c r="AQ28" i="47"/>
  <c r="AS28" i="47" s="1"/>
  <c r="AR28" i="47"/>
  <c r="AQ29" i="47"/>
  <c r="AR29" i="47"/>
  <c r="AQ30" i="47"/>
  <c r="AS30" i="47" s="1"/>
  <c r="AR30" i="47"/>
  <c r="AQ31" i="47"/>
  <c r="AS31" i="47" s="1"/>
  <c r="AR31" i="47"/>
  <c r="AQ32" i="47"/>
  <c r="AS32" i="47" s="1"/>
  <c r="AR32" i="47"/>
  <c r="AQ33" i="47"/>
  <c r="AR33" i="47"/>
  <c r="AQ34" i="47"/>
  <c r="AS34" i="47" s="1"/>
  <c r="AR34" i="47"/>
  <c r="AQ35" i="47"/>
  <c r="AS35" i="47" s="1"/>
  <c r="AR35" i="47"/>
  <c r="AQ36" i="47"/>
  <c r="AS36" i="47" s="1"/>
  <c r="AR36" i="47"/>
  <c r="AQ37" i="47"/>
  <c r="AR37" i="47"/>
  <c r="AQ38" i="47"/>
  <c r="AS38" i="47" s="1"/>
  <c r="AR38" i="47"/>
  <c r="AQ39" i="47"/>
  <c r="AS39" i="47" s="1"/>
  <c r="AR39" i="47"/>
  <c r="AQ40" i="47"/>
  <c r="AS40" i="47" s="1"/>
  <c r="AR40" i="47"/>
  <c r="AQ41" i="47"/>
  <c r="AR41" i="47"/>
  <c r="AQ42" i="47"/>
  <c r="AS42" i="47" s="1"/>
  <c r="AR42" i="47"/>
  <c r="AQ43" i="47"/>
  <c r="AS43" i="47" s="1"/>
  <c r="AR43" i="47"/>
  <c r="AQ44" i="47"/>
  <c r="AS44" i="47" s="1"/>
  <c r="AR44" i="47"/>
  <c r="AQ45" i="47"/>
  <c r="AS45" i="47" s="1"/>
  <c r="AR45" i="47"/>
  <c r="AQ46" i="47"/>
  <c r="AS46" i="47" s="1"/>
  <c r="AR46" i="47"/>
  <c r="AQ47" i="47"/>
  <c r="AS47" i="47" s="1"/>
  <c r="AR47" i="47"/>
  <c r="AQ48" i="47"/>
  <c r="AS48" i="47" s="1"/>
  <c r="AR48" i="47"/>
  <c r="AQ49" i="47"/>
  <c r="AS49" i="47" s="1"/>
  <c r="AR49" i="47"/>
  <c r="AQ50" i="47"/>
  <c r="AS50" i="47" s="1"/>
  <c r="AR50" i="47"/>
  <c r="AQ51" i="47"/>
  <c r="AS51" i="47" s="1"/>
  <c r="AR51" i="47"/>
  <c r="AQ52" i="47"/>
  <c r="AS52" i="47" s="1"/>
  <c r="AR52" i="47"/>
  <c r="AQ53" i="47"/>
  <c r="AS53" i="47" s="1"/>
  <c r="AR53" i="47"/>
  <c r="AQ54" i="47"/>
  <c r="AS54" i="47" s="1"/>
  <c r="AR54" i="47"/>
  <c r="AQ55" i="47"/>
  <c r="AS55" i="47" s="1"/>
  <c r="AR55" i="47"/>
  <c r="AQ7" i="47"/>
  <c r="AS7" i="47" s="1"/>
  <c r="AR7" i="47"/>
  <c r="AQ8" i="47"/>
  <c r="AR8" i="47"/>
  <c r="AQ9" i="47"/>
  <c r="AS9" i="47" s="1"/>
  <c r="AR9" i="47"/>
  <c r="AR6" i="47"/>
  <c r="AQ6" i="47"/>
  <c r="AR5" i="47"/>
  <c r="AQ5" i="47"/>
  <c r="D47" i="56"/>
  <c r="D48" i="56"/>
  <c r="D49" i="56"/>
  <c r="D50" i="56"/>
  <c r="D51" i="56"/>
  <c r="D52" i="56"/>
  <c r="D53" i="56"/>
  <c r="D54" i="56"/>
  <c r="D55" i="56"/>
  <c r="D56" i="56"/>
  <c r="C47" i="56"/>
  <c r="C48" i="56"/>
  <c r="C49" i="56"/>
  <c r="C50" i="56"/>
  <c r="C51" i="56"/>
  <c r="C52" i="56"/>
  <c r="C53" i="56"/>
  <c r="C54" i="56"/>
  <c r="C55" i="56"/>
  <c r="C56" i="56"/>
  <c r="F46" i="50"/>
  <c r="H46" i="50" s="1"/>
  <c r="G46" i="50"/>
  <c r="K46" i="50"/>
  <c r="M46" i="50" s="1"/>
  <c r="L46" i="50"/>
  <c r="P46" i="50"/>
  <c r="X46" i="50"/>
  <c r="F47" i="50"/>
  <c r="H47" i="50" s="1"/>
  <c r="G47" i="50"/>
  <c r="K47" i="50"/>
  <c r="M47" i="50" s="1"/>
  <c r="L47" i="50"/>
  <c r="P47" i="50"/>
  <c r="X47" i="50"/>
  <c r="F48" i="50"/>
  <c r="H48" i="50" s="1"/>
  <c r="G48" i="50"/>
  <c r="K48" i="50"/>
  <c r="M48" i="50" s="1"/>
  <c r="L48" i="50"/>
  <c r="P48" i="50"/>
  <c r="X48" i="50"/>
  <c r="F49" i="50"/>
  <c r="H49" i="50" s="1"/>
  <c r="G49" i="50"/>
  <c r="K49" i="50"/>
  <c r="M49" i="50" s="1"/>
  <c r="L49" i="50"/>
  <c r="P49" i="50"/>
  <c r="X49" i="50"/>
  <c r="F50" i="50"/>
  <c r="H50" i="50" s="1"/>
  <c r="G50" i="50"/>
  <c r="K50" i="50"/>
  <c r="M50" i="50" s="1"/>
  <c r="L50" i="50"/>
  <c r="P50" i="50"/>
  <c r="X50" i="50"/>
  <c r="F51" i="50"/>
  <c r="H51" i="50" s="1"/>
  <c r="G51" i="50"/>
  <c r="K51" i="50"/>
  <c r="M51" i="50" s="1"/>
  <c r="L51" i="50"/>
  <c r="P51" i="50"/>
  <c r="X51" i="50"/>
  <c r="F52" i="50"/>
  <c r="H52" i="50" s="1"/>
  <c r="G52" i="50"/>
  <c r="K52" i="50"/>
  <c r="M52" i="50" s="1"/>
  <c r="L52" i="50"/>
  <c r="P52" i="50"/>
  <c r="X52" i="50"/>
  <c r="F53" i="50"/>
  <c r="H53" i="50" s="1"/>
  <c r="G53" i="50"/>
  <c r="K53" i="50"/>
  <c r="M53" i="50" s="1"/>
  <c r="L53" i="50"/>
  <c r="P53" i="50"/>
  <c r="X53" i="50"/>
  <c r="F54" i="50"/>
  <c r="H54" i="50" s="1"/>
  <c r="G54" i="50"/>
  <c r="K54" i="50"/>
  <c r="M54" i="50" s="1"/>
  <c r="L54" i="50"/>
  <c r="P54" i="50"/>
  <c r="Q54" i="50" s="1"/>
  <c r="R54" i="50" s="1"/>
  <c r="K55" i="56" s="1"/>
  <c r="X54" i="50"/>
  <c r="F55" i="50"/>
  <c r="G55" i="50"/>
  <c r="K55" i="50"/>
  <c r="M55" i="50" s="1"/>
  <c r="L55" i="50"/>
  <c r="P55" i="50"/>
  <c r="X55" i="50"/>
  <c r="D46" i="50"/>
  <c r="D47" i="50"/>
  <c r="D48" i="50"/>
  <c r="D49" i="50"/>
  <c r="D50" i="50"/>
  <c r="D51" i="50"/>
  <c r="D52" i="50"/>
  <c r="D53" i="50"/>
  <c r="D54" i="50"/>
  <c r="D55" i="50"/>
  <c r="C46" i="50"/>
  <c r="C47" i="50"/>
  <c r="C48" i="50"/>
  <c r="C49" i="50"/>
  <c r="C50" i="50"/>
  <c r="C51" i="50"/>
  <c r="C52" i="50"/>
  <c r="C53" i="50"/>
  <c r="C54" i="50"/>
  <c r="C55" i="50"/>
  <c r="L46" i="49"/>
  <c r="L47" i="49"/>
  <c r="L48" i="49"/>
  <c r="L49" i="49"/>
  <c r="L50" i="49"/>
  <c r="L51" i="49"/>
  <c r="L52" i="49"/>
  <c r="L53" i="49"/>
  <c r="L54" i="49"/>
  <c r="L55" i="49"/>
  <c r="D46" i="49"/>
  <c r="D47" i="49"/>
  <c r="D48" i="49"/>
  <c r="D49" i="49"/>
  <c r="D50" i="49"/>
  <c r="D51" i="49"/>
  <c r="D52" i="49"/>
  <c r="D53" i="49"/>
  <c r="D54" i="49"/>
  <c r="D55" i="49"/>
  <c r="C46" i="49"/>
  <c r="C47" i="49"/>
  <c r="C48" i="49"/>
  <c r="C49" i="49"/>
  <c r="C50" i="49"/>
  <c r="C51" i="49"/>
  <c r="C52" i="49"/>
  <c r="C53" i="49"/>
  <c r="C54" i="49"/>
  <c r="C55" i="49"/>
  <c r="F46" i="47"/>
  <c r="J46" i="47" s="1"/>
  <c r="G46" i="47"/>
  <c r="H46" i="47"/>
  <c r="I46" i="47"/>
  <c r="M46" i="47"/>
  <c r="O46" i="47" s="1"/>
  <c r="N46" i="47"/>
  <c r="R46" i="47"/>
  <c r="V46" i="47"/>
  <c r="X46" i="47" s="1"/>
  <c r="W46" i="47"/>
  <c r="AA46" i="47"/>
  <c r="AC46" i="47" s="1"/>
  <c r="AB46" i="47"/>
  <c r="AF46" i="47"/>
  <c r="AH46" i="47" s="1"/>
  <c r="AG46" i="47"/>
  <c r="AK46" i="47"/>
  <c r="AN46" i="47" s="1"/>
  <c r="AL46" i="47"/>
  <c r="AM46" i="47"/>
  <c r="BA46" i="47"/>
  <c r="BB46" i="47"/>
  <c r="BJ46" i="47"/>
  <c r="F47" i="47"/>
  <c r="J47" i="47" s="1"/>
  <c r="G47" i="47"/>
  <c r="H47" i="47"/>
  <c r="I47" i="47"/>
  <c r="M47" i="47"/>
  <c r="O47" i="47" s="1"/>
  <c r="N47" i="47"/>
  <c r="R47" i="47"/>
  <c r="V47" i="47"/>
  <c r="X47" i="47" s="1"/>
  <c r="W47" i="47"/>
  <c r="AA47" i="47"/>
  <c r="AC47" i="47" s="1"/>
  <c r="AB47" i="47"/>
  <c r="AF47" i="47"/>
  <c r="AH47" i="47" s="1"/>
  <c r="AG47" i="47"/>
  <c r="AK47" i="47"/>
  <c r="AN47" i="47" s="1"/>
  <c r="AL47" i="47"/>
  <c r="AM47" i="47"/>
  <c r="BA47" i="47"/>
  <c r="BC47" i="47" s="1"/>
  <c r="BB47" i="47"/>
  <c r="BJ47" i="47"/>
  <c r="F48" i="47"/>
  <c r="J48" i="47" s="1"/>
  <c r="G48" i="47"/>
  <c r="H48" i="47"/>
  <c r="I48" i="47"/>
  <c r="M48" i="47"/>
  <c r="O48" i="47" s="1"/>
  <c r="N48" i="47"/>
  <c r="R48" i="47"/>
  <c r="V48" i="47"/>
  <c r="X48" i="47" s="1"/>
  <c r="W48" i="47"/>
  <c r="AA48" i="47"/>
  <c r="AC48" i="47" s="1"/>
  <c r="AB48" i="47"/>
  <c r="AF48" i="47"/>
  <c r="AH48" i="47" s="1"/>
  <c r="AG48" i="47"/>
  <c r="AK48" i="47"/>
  <c r="AN48" i="47" s="1"/>
  <c r="AL48" i="47"/>
  <c r="AM48" i="47"/>
  <c r="BA48" i="47"/>
  <c r="BC48" i="47" s="1"/>
  <c r="BB48" i="47"/>
  <c r="BJ48" i="47"/>
  <c r="F49" i="47"/>
  <c r="J49" i="47" s="1"/>
  <c r="G49" i="47"/>
  <c r="H49" i="47"/>
  <c r="I49" i="47"/>
  <c r="M49" i="47"/>
  <c r="O49" i="47" s="1"/>
  <c r="N49" i="47"/>
  <c r="R49" i="47"/>
  <c r="V49" i="47"/>
  <c r="X49" i="47" s="1"/>
  <c r="W49" i="47"/>
  <c r="AA49" i="47"/>
  <c r="AC49" i="47" s="1"/>
  <c r="AB49" i="47"/>
  <c r="AF49" i="47"/>
  <c r="AH49" i="47" s="1"/>
  <c r="AG49" i="47"/>
  <c r="AK49" i="47"/>
  <c r="AN49" i="47" s="1"/>
  <c r="AL49" i="47"/>
  <c r="AM49" i="47"/>
  <c r="BA49" i="47"/>
  <c r="BC49" i="47" s="1"/>
  <c r="BB49" i="47"/>
  <c r="BJ49" i="47"/>
  <c r="F50" i="47"/>
  <c r="J50" i="47" s="1"/>
  <c r="G50" i="47"/>
  <c r="H50" i="47"/>
  <c r="I50" i="47"/>
  <c r="M50" i="47"/>
  <c r="O50" i="47" s="1"/>
  <c r="N50" i="47"/>
  <c r="R50" i="47"/>
  <c r="V50" i="47"/>
  <c r="X50" i="47" s="1"/>
  <c r="W50" i="47"/>
  <c r="AA50" i="47"/>
  <c r="AC50" i="47" s="1"/>
  <c r="AB50" i="47"/>
  <c r="AF50" i="47"/>
  <c r="AH50" i="47" s="1"/>
  <c r="AG50" i="47"/>
  <c r="AK50" i="47"/>
  <c r="AN50" i="47" s="1"/>
  <c r="AL50" i="47"/>
  <c r="AM50" i="47"/>
  <c r="BA50" i="47"/>
  <c r="BC50" i="47" s="1"/>
  <c r="BB50" i="47"/>
  <c r="BJ50" i="47"/>
  <c r="F51" i="47"/>
  <c r="J51" i="47" s="1"/>
  <c r="G51" i="47"/>
  <c r="H51" i="47"/>
  <c r="I51" i="47"/>
  <c r="M51" i="47"/>
  <c r="O51" i="47" s="1"/>
  <c r="N51" i="47"/>
  <c r="R51" i="47"/>
  <c r="S51" i="47" s="1"/>
  <c r="T51" i="47" s="1"/>
  <c r="P52" i="56" s="1"/>
  <c r="V51" i="47"/>
  <c r="X51" i="47" s="1"/>
  <c r="W51" i="47"/>
  <c r="AA51" i="47"/>
  <c r="AC51" i="47" s="1"/>
  <c r="AB51" i="47"/>
  <c r="AF51" i="47"/>
  <c r="AH51" i="47" s="1"/>
  <c r="AG51" i="47"/>
  <c r="AK51" i="47"/>
  <c r="AN51" i="47" s="1"/>
  <c r="AL51" i="47"/>
  <c r="AM51" i="47"/>
  <c r="BA51" i="47"/>
  <c r="BC51" i="47" s="1"/>
  <c r="BB51" i="47"/>
  <c r="BJ51" i="47"/>
  <c r="F52" i="47"/>
  <c r="J52" i="47" s="1"/>
  <c r="G52" i="47"/>
  <c r="H52" i="47"/>
  <c r="I52" i="47"/>
  <c r="M52" i="47"/>
  <c r="O52" i="47" s="1"/>
  <c r="N52" i="47"/>
  <c r="R52" i="47"/>
  <c r="V52" i="47"/>
  <c r="X52" i="47" s="1"/>
  <c r="W52" i="47"/>
  <c r="AA52" i="47"/>
  <c r="AB52" i="47"/>
  <c r="AF52" i="47"/>
  <c r="AH52" i="47" s="1"/>
  <c r="AG52" i="47"/>
  <c r="AK52" i="47"/>
  <c r="AN52" i="47" s="1"/>
  <c r="AL52" i="47"/>
  <c r="AM52" i="47"/>
  <c r="BA52" i="47"/>
  <c r="BC52" i="47" s="1"/>
  <c r="BB52" i="47"/>
  <c r="BJ52" i="47"/>
  <c r="F53" i="47"/>
  <c r="J53" i="47" s="1"/>
  <c r="G53" i="47"/>
  <c r="H53" i="47"/>
  <c r="I53" i="47"/>
  <c r="M53" i="47"/>
  <c r="O53" i="47" s="1"/>
  <c r="N53" i="47"/>
  <c r="R53" i="47"/>
  <c r="V53" i="47"/>
  <c r="X53" i="47" s="1"/>
  <c r="W53" i="47"/>
  <c r="AA53" i="47"/>
  <c r="AC53" i="47" s="1"/>
  <c r="AB53" i="47"/>
  <c r="AF53" i="47"/>
  <c r="AH53" i="47" s="1"/>
  <c r="AG53" i="47"/>
  <c r="AK53" i="47"/>
  <c r="AN53" i="47" s="1"/>
  <c r="AL53" i="47"/>
  <c r="AM53" i="47"/>
  <c r="BA53" i="47"/>
  <c r="BC53" i="47" s="1"/>
  <c r="BB53" i="47"/>
  <c r="BJ53" i="47"/>
  <c r="F54" i="47"/>
  <c r="J54" i="47" s="1"/>
  <c r="G54" i="47"/>
  <c r="H54" i="47"/>
  <c r="I54" i="47"/>
  <c r="M54" i="47"/>
  <c r="O54" i="47" s="1"/>
  <c r="N54" i="47"/>
  <c r="R54" i="47"/>
  <c r="V54" i="47"/>
  <c r="X54" i="47" s="1"/>
  <c r="W54" i="47"/>
  <c r="AA54" i="47"/>
  <c r="AC54" i="47" s="1"/>
  <c r="AB54" i="47"/>
  <c r="AF54" i="47"/>
  <c r="AH54" i="47" s="1"/>
  <c r="AG54" i="47"/>
  <c r="AK54" i="47"/>
  <c r="AN54" i="47" s="1"/>
  <c r="AL54" i="47"/>
  <c r="AM54" i="47"/>
  <c r="BA54" i="47"/>
  <c r="BC54" i="47" s="1"/>
  <c r="BB54" i="47"/>
  <c r="BJ54" i="47"/>
  <c r="F55" i="47"/>
  <c r="J55" i="47" s="1"/>
  <c r="G55" i="47"/>
  <c r="H55" i="47"/>
  <c r="I55" i="47"/>
  <c r="M55" i="47"/>
  <c r="O55" i="47" s="1"/>
  <c r="N55" i="47"/>
  <c r="R55" i="47"/>
  <c r="V55" i="47"/>
  <c r="X55" i="47" s="1"/>
  <c r="W55" i="47"/>
  <c r="AA55" i="47"/>
  <c r="AC55" i="47" s="1"/>
  <c r="AB55" i="47"/>
  <c r="AF55" i="47"/>
  <c r="AH55" i="47" s="1"/>
  <c r="AG55" i="47"/>
  <c r="AK55" i="47"/>
  <c r="AN55" i="47" s="1"/>
  <c r="AL55" i="47"/>
  <c r="AM55" i="47"/>
  <c r="BA55" i="47"/>
  <c r="BC55" i="47" s="1"/>
  <c r="BB55" i="47"/>
  <c r="BJ55" i="47"/>
  <c r="D46" i="47"/>
  <c r="D47" i="47"/>
  <c r="D48" i="47"/>
  <c r="D49" i="47"/>
  <c r="D50" i="47"/>
  <c r="D51" i="47"/>
  <c r="D52" i="47"/>
  <c r="D53" i="47"/>
  <c r="D54" i="47"/>
  <c r="D55" i="47"/>
  <c r="C46" i="47"/>
  <c r="C47" i="47"/>
  <c r="C48" i="47"/>
  <c r="C49" i="47"/>
  <c r="C50" i="47"/>
  <c r="C51" i="47"/>
  <c r="C52" i="47"/>
  <c r="C53" i="47"/>
  <c r="C54" i="47"/>
  <c r="C55" i="47"/>
  <c r="AC46" i="48"/>
  <c r="AC47" i="48"/>
  <c r="AC48" i="48"/>
  <c r="AC49" i="48"/>
  <c r="AC50" i="48"/>
  <c r="AC51" i="48"/>
  <c r="AC52" i="48"/>
  <c r="AC53" i="48"/>
  <c r="AC54" i="48"/>
  <c r="AC55" i="48"/>
  <c r="D46" i="48"/>
  <c r="D47" i="48"/>
  <c r="D48" i="48"/>
  <c r="D49" i="48"/>
  <c r="D50" i="48"/>
  <c r="D51" i="48"/>
  <c r="D52" i="48"/>
  <c r="D53" i="48"/>
  <c r="D54" i="48"/>
  <c r="D55" i="48"/>
  <c r="C46" i="48"/>
  <c r="C47" i="48"/>
  <c r="C48" i="48"/>
  <c r="C49" i="48"/>
  <c r="C50" i="48"/>
  <c r="C51" i="48"/>
  <c r="C52" i="48"/>
  <c r="C53" i="48"/>
  <c r="C54" i="48"/>
  <c r="C55" i="48"/>
  <c r="AS46" i="42"/>
  <c r="AS47" i="42"/>
  <c r="AS48" i="42"/>
  <c r="AS49" i="42"/>
  <c r="AS50" i="42"/>
  <c r="AS51" i="42"/>
  <c r="AS52" i="42"/>
  <c r="AS53" i="42"/>
  <c r="AS54" i="42"/>
  <c r="AS55" i="42"/>
  <c r="D46" i="42"/>
  <c r="D47" i="42"/>
  <c r="D48" i="42"/>
  <c r="D49" i="42"/>
  <c r="D50" i="42"/>
  <c r="D51" i="42"/>
  <c r="D52" i="42"/>
  <c r="D53" i="42"/>
  <c r="D54" i="42"/>
  <c r="D55" i="42"/>
  <c r="C46" i="42"/>
  <c r="C47" i="42"/>
  <c r="C48" i="42"/>
  <c r="C49" i="42"/>
  <c r="C50" i="42"/>
  <c r="C51" i="42"/>
  <c r="C52" i="42"/>
  <c r="C53" i="42"/>
  <c r="C54" i="42"/>
  <c r="C55" i="42"/>
  <c r="AI47" i="47" l="1"/>
  <c r="S48" i="56" s="1"/>
  <c r="AS8" i="47"/>
  <c r="AS41" i="47"/>
  <c r="AS37" i="47"/>
  <c r="AT37" i="47" s="1"/>
  <c r="U38" i="56" s="1"/>
  <c r="AS33" i="47"/>
  <c r="AT33" i="47" s="1"/>
  <c r="U34" i="56" s="1"/>
  <c r="AS29" i="47"/>
  <c r="AT29" i="47" s="1"/>
  <c r="U30" i="56" s="1"/>
  <c r="AS25" i="47"/>
  <c r="AT25" i="47" s="1"/>
  <c r="U26" i="56" s="1"/>
  <c r="AS21" i="47"/>
  <c r="AT21" i="47" s="1"/>
  <c r="U22" i="56" s="1"/>
  <c r="AS17" i="47"/>
  <c r="AT17" i="47" s="1"/>
  <c r="U18" i="56" s="1"/>
  <c r="AS13" i="47"/>
  <c r="AX41" i="47"/>
  <c r="AX37" i="47"/>
  <c r="AX33" i="47"/>
  <c r="AY33" i="47" s="1"/>
  <c r="V34" i="56" s="1"/>
  <c r="AX29" i="47"/>
  <c r="AY29" i="47" s="1"/>
  <c r="V30" i="56" s="1"/>
  <c r="AX25" i="47"/>
  <c r="AY25" i="47" s="1"/>
  <c r="V26" i="56" s="1"/>
  <c r="AX21" i="47"/>
  <c r="AY21" i="47" s="1"/>
  <c r="V22" i="56" s="1"/>
  <c r="AX17" i="47"/>
  <c r="AY17" i="47" s="1"/>
  <c r="V18" i="56" s="1"/>
  <c r="AX13" i="47"/>
  <c r="AX9" i="47"/>
  <c r="AX24" i="47"/>
  <c r="AY24" i="47" s="1"/>
  <c r="V25" i="56" s="1"/>
  <c r="AX20" i="47"/>
  <c r="AY20" i="47" s="1"/>
  <c r="V21" i="56" s="1"/>
  <c r="AX16" i="47"/>
  <c r="AY16" i="47" s="1"/>
  <c r="V17" i="56" s="1"/>
  <c r="AX12" i="47"/>
  <c r="AY12" i="47" s="1"/>
  <c r="V13" i="56" s="1"/>
  <c r="AX8" i="47"/>
  <c r="AY8" i="47" s="1"/>
  <c r="V9" i="56" s="1"/>
  <c r="AX27" i="47"/>
  <c r="AY27" i="47" s="1"/>
  <c r="V28" i="56" s="1"/>
  <c r="AX23" i="47"/>
  <c r="AX19" i="47"/>
  <c r="AX15" i="47"/>
  <c r="AY15" i="47" s="1"/>
  <c r="V16" i="56" s="1"/>
  <c r="AX11" i="47"/>
  <c r="AY11" i="47" s="1"/>
  <c r="V12" i="56" s="1"/>
  <c r="AX7" i="47"/>
  <c r="AY7" i="47" s="1"/>
  <c r="V8" i="56" s="1"/>
  <c r="BF54" i="42"/>
  <c r="BB54" i="42"/>
  <c r="BA54" i="42"/>
  <c r="F55" i="56" s="1"/>
  <c r="BF50" i="42"/>
  <c r="BB50" i="42"/>
  <c r="BA50" i="42"/>
  <c r="F51" i="56" s="1"/>
  <c r="BF46" i="42"/>
  <c r="BB46" i="42"/>
  <c r="BA46" i="42"/>
  <c r="F47" i="56" s="1"/>
  <c r="BF55" i="42"/>
  <c r="BA55" i="42"/>
  <c r="F56" i="56" s="1"/>
  <c r="BB55" i="42"/>
  <c r="BF53" i="42"/>
  <c r="BA53" i="42"/>
  <c r="F54" i="56" s="1"/>
  <c r="BB53" i="42"/>
  <c r="BF51" i="42"/>
  <c r="BA51" i="42"/>
  <c r="F52" i="56" s="1"/>
  <c r="BB51" i="42"/>
  <c r="BF49" i="42"/>
  <c r="BA49" i="42"/>
  <c r="BB49" i="42"/>
  <c r="BF47" i="42"/>
  <c r="BA47" i="42"/>
  <c r="F48" i="56" s="1"/>
  <c r="BB47" i="42"/>
  <c r="S55" i="47"/>
  <c r="T55" i="47" s="1"/>
  <c r="S53" i="47"/>
  <c r="T53" i="47" s="1"/>
  <c r="AC52" i="47"/>
  <c r="AD52" i="47" s="1"/>
  <c r="S50" i="47"/>
  <c r="T50" i="47" s="1"/>
  <c r="S48" i="47"/>
  <c r="T48" i="47" s="1"/>
  <c r="BC46" i="47"/>
  <c r="BD46" i="47" s="1"/>
  <c r="S46" i="47"/>
  <c r="T46" i="47" s="1"/>
  <c r="Q55" i="50"/>
  <c r="R55" i="50" s="1"/>
  <c r="H55" i="50"/>
  <c r="I55" i="50" s="1"/>
  <c r="BD54" i="47"/>
  <c r="W55" i="56" s="1"/>
  <c r="Y53" i="47"/>
  <c r="Q54" i="56" s="1"/>
  <c r="BD52" i="47"/>
  <c r="W53" i="56" s="1"/>
  <c r="AI51" i="47"/>
  <c r="S52" i="56" s="1"/>
  <c r="AD51" i="47"/>
  <c r="R52" i="56" s="1"/>
  <c r="Y46" i="47"/>
  <c r="Q47" i="56" s="1"/>
  <c r="AS6" i="47"/>
  <c r="AT6" i="47" s="1"/>
  <c r="AX5" i="47"/>
  <c r="AX6" i="47"/>
  <c r="AY6" i="47" s="1"/>
  <c r="V7" i="56" s="1"/>
  <c r="BF52" i="42"/>
  <c r="BB52" i="42"/>
  <c r="BA52" i="42"/>
  <c r="BF48" i="42"/>
  <c r="BB48" i="42"/>
  <c r="BA48" i="42"/>
  <c r="F49" i="56" s="1"/>
  <c r="S54" i="47"/>
  <c r="T54" i="47" s="1"/>
  <c r="T52" i="47"/>
  <c r="P53" i="56" s="1"/>
  <c r="S52" i="47"/>
  <c r="S49" i="47"/>
  <c r="T49" i="47" s="1"/>
  <c r="S47" i="47"/>
  <c r="T47" i="47" s="1"/>
  <c r="Q53" i="50"/>
  <c r="R53" i="50" s="1"/>
  <c r="Q52" i="50"/>
  <c r="R52" i="50" s="1"/>
  <c r="K53" i="56" s="1"/>
  <c r="Q51" i="50"/>
  <c r="R51" i="50" s="1"/>
  <c r="Q50" i="50"/>
  <c r="R50" i="50" s="1"/>
  <c r="Q49" i="50"/>
  <c r="R49" i="50" s="1"/>
  <c r="R48" i="50"/>
  <c r="K49" i="56" s="1"/>
  <c r="Q48" i="50"/>
  <c r="Q47" i="50"/>
  <c r="R47" i="50" s="1"/>
  <c r="Q46" i="50"/>
  <c r="R46" i="50" s="1"/>
  <c r="K47" i="56" s="1"/>
  <c r="AE50" i="48"/>
  <c r="Y51" i="56" s="1"/>
  <c r="AD50" i="48"/>
  <c r="N53" i="49"/>
  <c r="M54" i="56" s="1"/>
  <c r="M53" i="49"/>
  <c r="AE48" i="48"/>
  <c r="Y49" i="56" s="1"/>
  <c r="AD48" i="48"/>
  <c r="N52" i="49"/>
  <c r="M53" i="56" s="1"/>
  <c r="M52" i="49"/>
  <c r="N47" i="49"/>
  <c r="M48" i="56" s="1"/>
  <c r="M47" i="49"/>
  <c r="N54" i="50"/>
  <c r="J55" i="56" s="1"/>
  <c r="N46" i="49"/>
  <c r="M47" i="56" s="1"/>
  <c r="M46" i="49"/>
  <c r="N48" i="49"/>
  <c r="M49" i="56" s="1"/>
  <c r="M48" i="49"/>
  <c r="AE54" i="48"/>
  <c r="Y55" i="56" s="1"/>
  <c r="AD54" i="48"/>
  <c r="AE46" i="48"/>
  <c r="Y47" i="56" s="1"/>
  <c r="AD46" i="48"/>
  <c r="Y47" i="47"/>
  <c r="Q48" i="56" s="1"/>
  <c r="N51" i="49"/>
  <c r="M52" i="56" s="1"/>
  <c r="M51" i="49"/>
  <c r="I50" i="50"/>
  <c r="I51" i="56" s="1"/>
  <c r="AD47" i="48"/>
  <c r="AE47" i="48"/>
  <c r="Y48" i="56" s="1"/>
  <c r="AD53" i="48"/>
  <c r="AE53" i="48"/>
  <c r="Y54" i="56" s="1"/>
  <c r="N50" i="49"/>
  <c r="M51" i="56" s="1"/>
  <c r="M50" i="49"/>
  <c r="AD49" i="48"/>
  <c r="AE49" i="48"/>
  <c r="Y50" i="56" s="1"/>
  <c r="AE52" i="48"/>
  <c r="Y53" i="56" s="1"/>
  <c r="AD52" i="48"/>
  <c r="AD46" i="47"/>
  <c r="R47" i="56" s="1"/>
  <c r="N55" i="49"/>
  <c r="M56" i="56" s="1"/>
  <c r="M55" i="49"/>
  <c r="N52" i="50"/>
  <c r="J53" i="56" s="1"/>
  <c r="K55" i="47"/>
  <c r="N56" i="56" s="1"/>
  <c r="AD55" i="48"/>
  <c r="AE55" i="48"/>
  <c r="Y56" i="56" s="1"/>
  <c r="AD51" i="48"/>
  <c r="AE51" i="48"/>
  <c r="Y52" i="56" s="1"/>
  <c r="P52" i="47"/>
  <c r="O53" i="56" s="1"/>
  <c r="Y51" i="47"/>
  <c r="Q52" i="56" s="1"/>
  <c r="AO47" i="47"/>
  <c r="T48" i="56" s="1"/>
  <c r="N54" i="49"/>
  <c r="M55" i="56" s="1"/>
  <c r="M54" i="49"/>
  <c r="N49" i="49"/>
  <c r="M50" i="56" s="1"/>
  <c r="M49" i="49"/>
  <c r="AY19" i="47"/>
  <c r="V20" i="56" s="1"/>
  <c r="AD54" i="47"/>
  <c r="R55" i="56" s="1"/>
  <c r="AO53" i="47"/>
  <c r="T54" i="56" s="1"/>
  <c r="P53" i="47"/>
  <c r="O54" i="56" s="1"/>
  <c r="BD50" i="47"/>
  <c r="W51" i="56" s="1"/>
  <c r="AD50" i="47"/>
  <c r="R51" i="56" s="1"/>
  <c r="P50" i="47"/>
  <c r="O51" i="56" s="1"/>
  <c r="AI49" i="47"/>
  <c r="S50" i="56" s="1"/>
  <c r="AD49" i="47"/>
  <c r="R50" i="56" s="1"/>
  <c r="Y49" i="47"/>
  <c r="Q50" i="56" s="1"/>
  <c r="AI48" i="47"/>
  <c r="S49" i="56" s="1"/>
  <c r="Y48" i="47"/>
  <c r="Q49" i="56" s="1"/>
  <c r="N47" i="50"/>
  <c r="J48" i="56" s="1"/>
  <c r="I46" i="50"/>
  <c r="I47" i="56" s="1"/>
  <c r="BD55" i="47"/>
  <c r="W56" i="56" s="1"/>
  <c r="AI55" i="47"/>
  <c r="S56" i="56" s="1"/>
  <c r="AD55" i="47"/>
  <c r="R56" i="56" s="1"/>
  <c r="Y55" i="47"/>
  <c r="Q56" i="56" s="1"/>
  <c r="AI54" i="47"/>
  <c r="S55" i="56" s="1"/>
  <c r="AI53" i="47"/>
  <c r="S54" i="56" s="1"/>
  <c r="BD51" i="47"/>
  <c r="W52" i="56" s="1"/>
  <c r="AO51" i="47"/>
  <c r="T52" i="56" s="1"/>
  <c r="BD49" i="47"/>
  <c r="W50" i="56" s="1"/>
  <c r="AO49" i="47"/>
  <c r="T50" i="56" s="1"/>
  <c r="BD48" i="47"/>
  <c r="W49" i="56" s="1"/>
  <c r="P48" i="47"/>
  <c r="O49" i="56" s="1"/>
  <c r="P47" i="47"/>
  <c r="O48" i="56" s="1"/>
  <c r="P46" i="47"/>
  <c r="O47" i="56" s="1"/>
  <c r="I53" i="50"/>
  <c r="I54" i="56" s="1"/>
  <c r="I51" i="50"/>
  <c r="I52" i="56" s="1"/>
  <c r="N49" i="50"/>
  <c r="J50" i="56" s="1"/>
  <c r="AS5" i="47"/>
  <c r="AT41" i="47" s="1"/>
  <c r="U42" i="56" s="1"/>
  <c r="AT55" i="47"/>
  <c r="U56" i="56" s="1"/>
  <c r="AT53" i="47"/>
  <c r="U54" i="56" s="1"/>
  <c r="AT52" i="47"/>
  <c r="U53" i="56" s="1"/>
  <c r="AT23" i="47"/>
  <c r="U24" i="56" s="1"/>
  <c r="AY54" i="47"/>
  <c r="V55" i="56" s="1"/>
  <c r="AY52" i="47"/>
  <c r="V53" i="56" s="1"/>
  <c r="AY48" i="47"/>
  <c r="V49" i="56" s="1"/>
  <c r="AY44" i="47"/>
  <c r="V45" i="56" s="1"/>
  <c r="AY40" i="47"/>
  <c r="V41" i="56" s="1"/>
  <c r="AY38" i="47"/>
  <c r="V39" i="56" s="1"/>
  <c r="AY36" i="47"/>
  <c r="V37" i="56" s="1"/>
  <c r="AY32" i="47"/>
  <c r="V33" i="56" s="1"/>
  <c r="AY28" i="47"/>
  <c r="V29" i="56" s="1"/>
  <c r="AY22" i="47"/>
  <c r="V23" i="56" s="1"/>
  <c r="F50" i="56"/>
  <c r="AO55" i="47"/>
  <c r="T56" i="56" s="1"/>
  <c r="P55" i="47"/>
  <c r="O56" i="56" s="1"/>
  <c r="Y54" i="47"/>
  <c r="Q55" i="56" s="1"/>
  <c r="P54" i="47"/>
  <c r="O55" i="56" s="1"/>
  <c r="BD53" i="47"/>
  <c r="W54" i="56" s="1"/>
  <c r="AD53" i="47"/>
  <c r="R54" i="56" s="1"/>
  <c r="BE52" i="47"/>
  <c r="AI52" i="47"/>
  <c r="S53" i="56" s="1"/>
  <c r="Y52" i="47"/>
  <c r="Q53" i="56" s="1"/>
  <c r="P51" i="47"/>
  <c r="O52" i="56" s="1"/>
  <c r="AI50" i="47"/>
  <c r="S51" i="56" s="1"/>
  <c r="Y50" i="47"/>
  <c r="Q51" i="56" s="1"/>
  <c r="K50" i="47"/>
  <c r="N51" i="56" s="1"/>
  <c r="P49" i="47"/>
  <c r="O50" i="56" s="1"/>
  <c r="AD48" i="47"/>
  <c r="R49" i="56" s="1"/>
  <c r="BD47" i="47"/>
  <c r="W48" i="56" s="1"/>
  <c r="AD47" i="47"/>
  <c r="R48" i="56" s="1"/>
  <c r="BG47" i="47"/>
  <c r="AI46" i="47"/>
  <c r="S47" i="56" s="1"/>
  <c r="N55" i="50"/>
  <c r="J56" i="56" s="1"/>
  <c r="I54" i="50"/>
  <c r="I55" i="56" s="1"/>
  <c r="N53" i="50"/>
  <c r="J54" i="56" s="1"/>
  <c r="U52" i="50"/>
  <c r="N51" i="50"/>
  <c r="J52" i="56" s="1"/>
  <c r="N50" i="50"/>
  <c r="I49" i="50"/>
  <c r="N48" i="50"/>
  <c r="J49" i="56" s="1"/>
  <c r="U47" i="50"/>
  <c r="U46" i="50"/>
  <c r="K46" i="47"/>
  <c r="N47" i="56" s="1"/>
  <c r="X56" i="56"/>
  <c r="X54" i="56"/>
  <c r="X52" i="56"/>
  <c r="X50" i="56"/>
  <c r="X48" i="56"/>
  <c r="K49" i="47"/>
  <c r="N50" i="56" s="1"/>
  <c r="F53" i="56"/>
  <c r="X55" i="56"/>
  <c r="X53" i="56"/>
  <c r="X51" i="56"/>
  <c r="X49" i="56"/>
  <c r="X47" i="56"/>
  <c r="K53" i="47"/>
  <c r="N54" i="56" s="1"/>
  <c r="U51" i="47"/>
  <c r="K51" i="47"/>
  <c r="N52" i="56" s="1"/>
  <c r="L55" i="56"/>
  <c r="L51" i="56"/>
  <c r="L49" i="56"/>
  <c r="L47" i="56"/>
  <c r="U55" i="50"/>
  <c r="I48" i="50"/>
  <c r="I49" i="56" s="1"/>
  <c r="U48" i="50"/>
  <c r="L53" i="56"/>
  <c r="AO54" i="47"/>
  <c r="T55" i="56" s="1"/>
  <c r="AO52" i="47"/>
  <c r="T53" i="56" s="1"/>
  <c r="K52" i="47"/>
  <c r="N53" i="56" s="1"/>
  <c r="AJ51" i="47"/>
  <c r="AO50" i="47"/>
  <c r="T51" i="56" s="1"/>
  <c r="AO48" i="47"/>
  <c r="T49" i="56" s="1"/>
  <c r="K48" i="47"/>
  <c r="N49" i="56" s="1"/>
  <c r="AJ47" i="47"/>
  <c r="AO46" i="47"/>
  <c r="T47" i="56" s="1"/>
  <c r="L56" i="56"/>
  <c r="L54" i="56"/>
  <c r="L52" i="56"/>
  <c r="L50" i="56"/>
  <c r="L48" i="56"/>
  <c r="S54" i="50"/>
  <c r="U54" i="50"/>
  <c r="AT54" i="47"/>
  <c r="U55" i="56" s="1"/>
  <c r="AT51" i="47"/>
  <c r="U52" i="56" s="1"/>
  <c r="AT50" i="47"/>
  <c r="U51" i="56" s="1"/>
  <c r="AT49" i="47"/>
  <c r="U50" i="56" s="1"/>
  <c r="AT48" i="47"/>
  <c r="U49" i="56" s="1"/>
  <c r="AT47" i="47"/>
  <c r="U48" i="56" s="1"/>
  <c r="AT46" i="47"/>
  <c r="U47" i="56" s="1"/>
  <c r="AT45" i="47"/>
  <c r="U46" i="56" s="1"/>
  <c r="AT44" i="47"/>
  <c r="U45" i="56" s="1"/>
  <c r="AT43" i="47"/>
  <c r="U44" i="56" s="1"/>
  <c r="AT42" i="47"/>
  <c r="U43" i="56" s="1"/>
  <c r="AT40" i="47"/>
  <c r="U41" i="56" s="1"/>
  <c r="AT38" i="47"/>
  <c r="U39" i="56" s="1"/>
  <c r="AT36" i="47"/>
  <c r="U37" i="56" s="1"/>
  <c r="AT35" i="47"/>
  <c r="U36" i="56" s="1"/>
  <c r="AT34" i="47"/>
  <c r="U35" i="56" s="1"/>
  <c r="AT32" i="47"/>
  <c r="U33" i="56" s="1"/>
  <c r="AT31" i="47"/>
  <c r="U32" i="56" s="1"/>
  <c r="AT30" i="47"/>
  <c r="U31" i="56" s="1"/>
  <c r="AT28" i="47"/>
  <c r="U29" i="56" s="1"/>
  <c r="AT27" i="47"/>
  <c r="U28" i="56" s="1"/>
  <c r="AT26" i="47"/>
  <c r="U27" i="56" s="1"/>
  <c r="AT24" i="47"/>
  <c r="U25" i="56" s="1"/>
  <c r="AT22" i="47"/>
  <c r="U23" i="56" s="1"/>
  <c r="AT20" i="47"/>
  <c r="U21" i="56" s="1"/>
  <c r="AT19" i="47"/>
  <c r="U20" i="56" s="1"/>
  <c r="AT18" i="47"/>
  <c r="U19" i="56" s="1"/>
  <c r="AT16" i="47"/>
  <c r="U17" i="56" s="1"/>
  <c r="AT15" i="47"/>
  <c r="U16" i="56" s="1"/>
  <c r="AT14" i="47"/>
  <c r="U15" i="56" s="1"/>
  <c r="AT13" i="47"/>
  <c r="U14" i="56" s="1"/>
  <c r="AT12" i="47"/>
  <c r="U13" i="56" s="1"/>
  <c r="AT11" i="47"/>
  <c r="U12" i="56" s="1"/>
  <c r="AT10" i="47"/>
  <c r="U11" i="56" s="1"/>
  <c r="AT9" i="47"/>
  <c r="U10" i="56" s="1"/>
  <c r="AT8" i="47"/>
  <c r="U9" i="56" s="1"/>
  <c r="AT7" i="47"/>
  <c r="U8" i="56" s="1"/>
  <c r="AY55" i="47"/>
  <c r="V56" i="56" s="1"/>
  <c r="AY53" i="47"/>
  <c r="V54" i="56" s="1"/>
  <c r="AY51" i="47"/>
  <c r="V52" i="56" s="1"/>
  <c r="AY50" i="47"/>
  <c r="V51" i="56" s="1"/>
  <c r="AY49" i="47"/>
  <c r="V50" i="56" s="1"/>
  <c r="AY47" i="47"/>
  <c r="V48" i="56" s="1"/>
  <c r="AY46" i="47"/>
  <c r="V47" i="56" s="1"/>
  <c r="AY45" i="47"/>
  <c r="V46" i="56" s="1"/>
  <c r="AY43" i="47"/>
  <c r="V44" i="56" s="1"/>
  <c r="AY42" i="47"/>
  <c r="V43" i="56" s="1"/>
  <c r="AY41" i="47"/>
  <c r="V42" i="56" s="1"/>
  <c r="AY39" i="47"/>
  <c r="V40" i="56" s="1"/>
  <c r="AY37" i="47"/>
  <c r="V38" i="56" s="1"/>
  <c r="AY35" i="47"/>
  <c r="V36" i="56" s="1"/>
  <c r="AY34" i="47"/>
  <c r="V35" i="56" s="1"/>
  <c r="AY31" i="47"/>
  <c r="V32" i="56" s="1"/>
  <c r="AY30" i="47"/>
  <c r="V31" i="56" s="1"/>
  <c r="AY26" i="47"/>
  <c r="V27" i="56" s="1"/>
  <c r="AY23" i="47"/>
  <c r="V24" i="56" s="1"/>
  <c r="AY18" i="47"/>
  <c r="V19" i="56" s="1"/>
  <c r="AY14" i="47"/>
  <c r="V15" i="56" s="1"/>
  <c r="AY13" i="47"/>
  <c r="V14" i="56" s="1"/>
  <c r="AY10" i="47"/>
  <c r="V11" i="56" s="1"/>
  <c r="AY9" i="47"/>
  <c r="V10" i="56" s="1"/>
  <c r="AS46" i="30"/>
  <c r="AZ46" i="30"/>
  <c r="AS47" i="30"/>
  <c r="AZ47" i="30"/>
  <c r="AS48" i="30"/>
  <c r="AZ48" i="30"/>
  <c r="AZ49" i="30"/>
  <c r="AZ50" i="30"/>
  <c r="AZ51" i="30"/>
  <c r="AZ52" i="30"/>
  <c r="AZ53" i="30"/>
  <c r="AZ54" i="30"/>
  <c r="AZ55" i="30"/>
  <c r="D46" i="30"/>
  <c r="D47" i="30"/>
  <c r="D48" i="30"/>
  <c r="D49" i="30"/>
  <c r="D50" i="30"/>
  <c r="D51" i="30"/>
  <c r="D52" i="30"/>
  <c r="D53" i="30"/>
  <c r="D54" i="30"/>
  <c r="D55" i="30"/>
  <c r="C46" i="30"/>
  <c r="C47" i="30"/>
  <c r="C48" i="30"/>
  <c r="C49" i="30"/>
  <c r="C50" i="30"/>
  <c r="C51" i="30"/>
  <c r="C52" i="30"/>
  <c r="C53" i="30"/>
  <c r="C54" i="30"/>
  <c r="C55" i="30"/>
  <c r="LY47" i="43"/>
  <c r="LZ47" i="43"/>
  <c r="MA47" i="43"/>
  <c r="LY48" i="43"/>
  <c r="LZ48" i="43"/>
  <c r="MA48" i="43"/>
  <c r="LY49" i="43"/>
  <c r="LZ49" i="43"/>
  <c r="MA49" i="43"/>
  <c r="LY50" i="43"/>
  <c r="LZ50" i="43"/>
  <c r="MA50" i="43"/>
  <c r="LY51" i="43"/>
  <c r="LZ51" i="43"/>
  <c r="MA51" i="43"/>
  <c r="LY52" i="43"/>
  <c r="LZ52" i="43"/>
  <c r="MA52" i="43"/>
  <c r="LY53" i="43"/>
  <c r="LZ53" i="43"/>
  <c r="MA53" i="43"/>
  <c r="LY54" i="43"/>
  <c r="LZ54" i="43"/>
  <c r="MA54" i="43"/>
  <c r="LY55" i="43"/>
  <c r="LZ55" i="43"/>
  <c r="MA55" i="43"/>
  <c r="LY56" i="43"/>
  <c r="LZ56" i="43"/>
  <c r="MA56" i="43"/>
  <c r="C47" i="43"/>
  <c r="D47" i="43"/>
  <c r="E47" i="43"/>
  <c r="LX47" i="43" s="1"/>
  <c r="AG47" i="56" s="1"/>
  <c r="F47" i="43"/>
  <c r="P46" i="38" s="1"/>
  <c r="C48" i="43"/>
  <c r="D48" i="43"/>
  <c r="E48" i="43"/>
  <c r="LX48" i="43" s="1"/>
  <c r="AG48" i="56" s="1"/>
  <c r="F48" i="43"/>
  <c r="P47" i="38" s="1"/>
  <c r="C49" i="43"/>
  <c r="D49" i="43"/>
  <c r="E49" i="43"/>
  <c r="LX49" i="43" s="1"/>
  <c r="AG49" i="56" s="1"/>
  <c r="F49" i="43"/>
  <c r="P48" i="38" s="1"/>
  <c r="C50" i="43"/>
  <c r="D50" i="43"/>
  <c r="E50" i="43"/>
  <c r="LX50" i="43" s="1"/>
  <c r="AG50" i="56" s="1"/>
  <c r="F50" i="43"/>
  <c r="P49" i="38" s="1"/>
  <c r="C51" i="43"/>
  <c r="D51" i="43"/>
  <c r="E51" i="43"/>
  <c r="LX51" i="43" s="1"/>
  <c r="AG51" i="56" s="1"/>
  <c r="F51" i="43"/>
  <c r="P50" i="38" s="1"/>
  <c r="C52" i="43"/>
  <c r="D52" i="43"/>
  <c r="E52" i="43"/>
  <c r="LX52" i="43" s="1"/>
  <c r="AG52" i="56" s="1"/>
  <c r="F52" i="43"/>
  <c r="P51" i="38" s="1"/>
  <c r="C53" i="43"/>
  <c r="D53" i="43"/>
  <c r="E53" i="43"/>
  <c r="LX53" i="43" s="1"/>
  <c r="AG53" i="56" s="1"/>
  <c r="F53" i="43"/>
  <c r="P52" i="38" s="1"/>
  <c r="C54" i="43"/>
  <c r="D54" i="43"/>
  <c r="E54" i="43"/>
  <c r="LX54" i="43" s="1"/>
  <c r="AG54" i="56" s="1"/>
  <c r="F54" i="43"/>
  <c r="P53" i="38" s="1"/>
  <c r="C55" i="43"/>
  <c r="D55" i="43"/>
  <c r="E55" i="43"/>
  <c r="LX55" i="43" s="1"/>
  <c r="AG55" i="56" s="1"/>
  <c r="F55" i="43"/>
  <c r="P54" i="38" s="1"/>
  <c r="C56" i="43"/>
  <c r="D56" i="43"/>
  <c r="E56" i="43"/>
  <c r="LX56" i="43" s="1"/>
  <c r="AG56" i="56" s="1"/>
  <c r="F56" i="43"/>
  <c r="P55" i="38" s="1"/>
  <c r="LY7" i="43"/>
  <c r="LZ7" i="43"/>
  <c r="MA7" i="43"/>
  <c r="LY8" i="43"/>
  <c r="LZ8" i="43"/>
  <c r="MA8" i="43"/>
  <c r="LY9" i="43"/>
  <c r="LZ9" i="43"/>
  <c r="MA9" i="43"/>
  <c r="LY10" i="43"/>
  <c r="LZ10" i="43"/>
  <c r="MA10" i="43"/>
  <c r="LY11" i="43"/>
  <c r="LZ11" i="43"/>
  <c r="MA11" i="43"/>
  <c r="LY12" i="43"/>
  <c r="LZ12" i="43"/>
  <c r="MA12" i="43"/>
  <c r="LY13" i="43"/>
  <c r="LZ13" i="43"/>
  <c r="MA13" i="43"/>
  <c r="LY14" i="43"/>
  <c r="LZ14" i="43"/>
  <c r="MA14" i="43"/>
  <c r="LY15" i="43"/>
  <c r="LZ15" i="43"/>
  <c r="MA15" i="43"/>
  <c r="LY16" i="43"/>
  <c r="LZ16" i="43"/>
  <c r="MA16" i="43"/>
  <c r="LY17" i="43"/>
  <c r="LZ17" i="43"/>
  <c r="MA17" i="43"/>
  <c r="LY18" i="43"/>
  <c r="LZ18" i="43"/>
  <c r="MA18" i="43"/>
  <c r="LY19" i="43"/>
  <c r="LZ19" i="43"/>
  <c r="MA19" i="43"/>
  <c r="LY20" i="43"/>
  <c r="LZ20" i="43"/>
  <c r="MA20" i="43"/>
  <c r="LY21" i="43"/>
  <c r="LZ21" i="43"/>
  <c r="MA21" i="43"/>
  <c r="LY22" i="43"/>
  <c r="LZ22" i="43"/>
  <c r="MA22" i="43"/>
  <c r="LY23" i="43"/>
  <c r="LZ23" i="43"/>
  <c r="MA23" i="43"/>
  <c r="LY24" i="43"/>
  <c r="LZ24" i="43"/>
  <c r="MA24" i="43"/>
  <c r="LY25" i="43"/>
  <c r="LZ25" i="43"/>
  <c r="MA25" i="43"/>
  <c r="LY26" i="43"/>
  <c r="LZ26" i="43"/>
  <c r="MA26" i="43"/>
  <c r="LY27" i="43"/>
  <c r="LZ27" i="43"/>
  <c r="MA27" i="43"/>
  <c r="LY28" i="43"/>
  <c r="LZ28" i="43"/>
  <c r="MA28" i="43"/>
  <c r="LY29" i="43"/>
  <c r="LZ29" i="43"/>
  <c r="MA29" i="43"/>
  <c r="LY30" i="43"/>
  <c r="LZ30" i="43"/>
  <c r="MA30" i="43"/>
  <c r="LY31" i="43"/>
  <c r="LZ31" i="43"/>
  <c r="MA31" i="43"/>
  <c r="LY32" i="43"/>
  <c r="LZ32" i="43"/>
  <c r="MA32" i="43"/>
  <c r="LY33" i="43"/>
  <c r="LZ33" i="43"/>
  <c r="MA33" i="43"/>
  <c r="LY34" i="43"/>
  <c r="LZ34" i="43"/>
  <c r="MA34" i="43"/>
  <c r="LY35" i="43"/>
  <c r="LZ35" i="43"/>
  <c r="MA35" i="43"/>
  <c r="LY36" i="43"/>
  <c r="LZ36" i="43"/>
  <c r="MA36" i="43"/>
  <c r="LY37" i="43"/>
  <c r="LZ37" i="43"/>
  <c r="MA37" i="43"/>
  <c r="LY38" i="43"/>
  <c r="LZ38" i="43"/>
  <c r="MA38" i="43"/>
  <c r="LY39" i="43"/>
  <c r="LZ39" i="43"/>
  <c r="MA39" i="43"/>
  <c r="LY40" i="43"/>
  <c r="LZ40" i="43"/>
  <c r="MA40" i="43"/>
  <c r="LY41" i="43"/>
  <c r="LZ41" i="43"/>
  <c r="MA41" i="43"/>
  <c r="LY42" i="43"/>
  <c r="LZ42" i="43"/>
  <c r="MA42" i="43"/>
  <c r="LY43" i="43"/>
  <c r="LZ43" i="43"/>
  <c r="MA43" i="43"/>
  <c r="LY44" i="43"/>
  <c r="LZ44" i="43"/>
  <c r="MA44" i="43"/>
  <c r="LY45" i="43"/>
  <c r="LZ45" i="43"/>
  <c r="MA45" i="43"/>
  <c r="LY46" i="43"/>
  <c r="LZ46" i="43"/>
  <c r="MA46" i="43"/>
  <c r="F3" i="42"/>
  <c r="F3" i="30"/>
  <c r="E4" i="30"/>
  <c r="E4" i="42" s="1"/>
  <c r="Q49" i="47" l="1"/>
  <c r="BE55" i="47"/>
  <c r="Q55" i="47"/>
  <c r="Z51" i="47"/>
  <c r="AE47" i="47"/>
  <c r="AE54" i="47"/>
  <c r="BE53" i="47"/>
  <c r="AE51" i="47"/>
  <c r="AJ55" i="47"/>
  <c r="Z55" i="47"/>
  <c r="K51" i="56"/>
  <c r="S50" i="50"/>
  <c r="P55" i="56"/>
  <c r="U54" i="47"/>
  <c r="K50" i="56"/>
  <c r="S49" i="50"/>
  <c r="U7" i="56"/>
  <c r="AU6" i="47"/>
  <c r="K54" i="56"/>
  <c r="S53" i="50"/>
  <c r="Z46" i="47"/>
  <c r="Z49" i="47"/>
  <c r="Z47" i="47"/>
  <c r="BE50" i="47"/>
  <c r="Q48" i="47"/>
  <c r="Z50" i="47"/>
  <c r="AJ48" i="47"/>
  <c r="AE53" i="47"/>
  <c r="J50" i="50"/>
  <c r="J54" i="50"/>
  <c r="J51" i="50"/>
  <c r="S46" i="50"/>
  <c r="P48" i="56"/>
  <c r="U47" i="47"/>
  <c r="Q51" i="47"/>
  <c r="BE47" i="47"/>
  <c r="AP51" i="47"/>
  <c r="Z48" i="47"/>
  <c r="AJ49" i="47"/>
  <c r="Q53" i="47"/>
  <c r="BE54" i="47"/>
  <c r="AE46" i="47"/>
  <c r="AJ54" i="47"/>
  <c r="Q54" i="47"/>
  <c r="K48" i="56"/>
  <c r="S47" i="50"/>
  <c r="K52" i="56"/>
  <c r="S51" i="50"/>
  <c r="P50" i="56"/>
  <c r="U49" i="47"/>
  <c r="Q52" i="47"/>
  <c r="O48" i="50"/>
  <c r="S48" i="50"/>
  <c r="Z53" i="47"/>
  <c r="O55" i="50"/>
  <c r="AE49" i="47"/>
  <c r="AT39" i="47"/>
  <c r="U40" i="56" s="1"/>
  <c r="O53" i="50"/>
  <c r="AP55" i="47"/>
  <c r="BE49" i="47"/>
  <c r="O54" i="50"/>
  <c r="AE48" i="47"/>
  <c r="AE55" i="47"/>
  <c r="S52" i="50"/>
  <c r="U52" i="47"/>
  <c r="I56" i="56"/>
  <c r="J55" i="50"/>
  <c r="P47" i="56"/>
  <c r="U46" i="47"/>
  <c r="P49" i="56"/>
  <c r="U48" i="47"/>
  <c r="R53" i="56"/>
  <c r="AE52" i="47"/>
  <c r="P56" i="56"/>
  <c r="U55" i="47"/>
  <c r="K56" i="56"/>
  <c r="S55" i="50"/>
  <c r="W47" i="56"/>
  <c r="BE46" i="47"/>
  <c r="P51" i="56"/>
  <c r="U50" i="47"/>
  <c r="P54" i="56"/>
  <c r="U53" i="47"/>
  <c r="BE55" i="30"/>
  <c r="BA55" i="30"/>
  <c r="BE53" i="30"/>
  <c r="BA53" i="30"/>
  <c r="BE51" i="30"/>
  <c r="BA51" i="30"/>
  <c r="BE49" i="30"/>
  <c r="BA49" i="30"/>
  <c r="BE47" i="30"/>
  <c r="BA47" i="30"/>
  <c r="E48" i="56" s="1"/>
  <c r="BE54" i="30"/>
  <c r="BA54" i="30"/>
  <c r="BE52" i="30"/>
  <c r="BA52" i="30"/>
  <c r="BE50" i="30"/>
  <c r="BA50" i="30"/>
  <c r="BE48" i="30"/>
  <c r="BA48" i="30"/>
  <c r="E49" i="56" s="1"/>
  <c r="BE46" i="30"/>
  <c r="BA46" i="30"/>
  <c r="E47" i="56" s="1"/>
  <c r="MB56" i="43"/>
  <c r="MB55" i="43"/>
  <c r="MB54" i="43"/>
  <c r="MB53" i="43"/>
  <c r="MB52" i="43"/>
  <c r="MB51" i="43"/>
  <c r="MB50" i="43"/>
  <c r="MB49" i="43"/>
  <c r="MB48" i="43"/>
  <c r="MB47" i="43"/>
  <c r="O49" i="50"/>
  <c r="BE48" i="47"/>
  <c r="AP49" i="47"/>
  <c r="AP53" i="47"/>
  <c r="AJ46" i="47"/>
  <c r="Z65" i="60"/>
  <c r="Z62" i="60"/>
  <c r="Z64" i="60"/>
  <c r="Z60" i="60"/>
  <c r="Z66" i="60"/>
  <c r="Z57" i="60"/>
  <c r="Z59" i="60"/>
  <c r="Z61" i="60"/>
  <c r="Z63" i="60"/>
  <c r="Z58" i="60"/>
  <c r="Q46" i="47"/>
  <c r="I47" i="50"/>
  <c r="I48" i="56" s="1"/>
  <c r="O47" i="50"/>
  <c r="BE51" i="47"/>
  <c r="AJ52" i="47"/>
  <c r="Z54" i="47"/>
  <c r="AE50" i="47"/>
  <c r="Q50" i="47"/>
  <c r="U51" i="50"/>
  <c r="V51" i="50" s="1"/>
  <c r="Q47" i="47"/>
  <c r="Z52" i="47"/>
  <c r="I52" i="50"/>
  <c r="I53" i="56" s="1"/>
  <c r="O51" i="50"/>
  <c r="L55" i="47"/>
  <c r="BG53" i="47"/>
  <c r="BH53" i="47" s="1"/>
  <c r="J46" i="50"/>
  <c r="O52" i="50"/>
  <c r="AJ50" i="47"/>
  <c r="AP47" i="47"/>
  <c r="BG55" i="47"/>
  <c r="BI55" i="47" s="1"/>
  <c r="N46" i="50"/>
  <c r="J47" i="56" s="1"/>
  <c r="K47" i="47"/>
  <c r="N48" i="56" s="1"/>
  <c r="J53" i="50"/>
  <c r="W54" i="50"/>
  <c r="V54" i="50"/>
  <c r="W48" i="50"/>
  <c r="V48" i="50"/>
  <c r="W52" i="50"/>
  <c r="V52" i="50"/>
  <c r="BI47" i="47"/>
  <c r="BH47" i="47"/>
  <c r="BG51" i="47"/>
  <c r="W47" i="50"/>
  <c r="V47" i="50"/>
  <c r="W55" i="50"/>
  <c r="V55" i="50"/>
  <c r="W46" i="50"/>
  <c r="V46" i="50"/>
  <c r="J49" i="50"/>
  <c r="I50" i="56"/>
  <c r="O50" i="50"/>
  <c r="J51" i="56"/>
  <c r="AZ6" i="47"/>
  <c r="U49" i="50"/>
  <c r="U53" i="50"/>
  <c r="AJ53" i="47"/>
  <c r="BG49" i="47"/>
  <c r="U50" i="50"/>
  <c r="BG52" i="47"/>
  <c r="BG46" i="47"/>
  <c r="L46" i="47"/>
  <c r="AP54" i="47"/>
  <c r="BG54" i="47"/>
  <c r="K54" i="47"/>
  <c r="N55" i="56" s="1"/>
  <c r="J48" i="50"/>
  <c r="L51" i="47"/>
  <c r="O46" i="50"/>
  <c r="AP46" i="47"/>
  <c r="L48" i="47"/>
  <c r="AP48" i="47"/>
  <c r="L50" i="47"/>
  <c r="AP50" i="47"/>
  <c r="L52" i="47"/>
  <c r="AP52" i="47"/>
  <c r="BG50" i="47"/>
  <c r="BG48" i="47"/>
  <c r="L53" i="47"/>
  <c r="L49" i="47"/>
  <c r="AU54" i="47"/>
  <c r="AU53" i="47"/>
  <c r="AU52" i="47"/>
  <c r="AU51" i="47"/>
  <c r="AU50" i="47"/>
  <c r="AU49" i="47"/>
  <c r="AU48" i="47"/>
  <c r="AU47" i="47"/>
  <c r="AU46" i="47"/>
  <c r="AU45" i="47"/>
  <c r="AU44" i="47"/>
  <c r="AU43" i="47"/>
  <c r="AU42" i="47"/>
  <c r="AU41" i="47"/>
  <c r="AU40" i="47"/>
  <c r="AU38" i="47"/>
  <c r="AU37" i="47"/>
  <c r="AU36" i="47"/>
  <c r="AU35" i="47"/>
  <c r="AU34" i="47"/>
  <c r="AU33" i="47"/>
  <c r="AU32" i="47"/>
  <c r="AU31" i="47"/>
  <c r="AU30" i="47"/>
  <c r="AU29" i="47"/>
  <c r="AU28" i="47"/>
  <c r="AU27" i="47"/>
  <c r="AU26" i="47"/>
  <c r="AU25" i="47"/>
  <c r="AU24" i="47"/>
  <c r="AU23" i="47"/>
  <c r="AU22" i="47"/>
  <c r="AU21" i="47"/>
  <c r="AU20" i="47"/>
  <c r="AU19" i="47"/>
  <c r="AU18" i="47"/>
  <c r="AU17" i="47"/>
  <c r="AU16" i="47"/>
  <c r="AU15" i="47"/>
  <c r="AU14" i="47"/>
  <c r="AU13" i="47"/>
  <c r="AU12" i="47"/>
  <c r="AU11" i="47"/>
  <c r="AU10" i="47"/>
  <c r="AU9" i="47"/>
  <c r="AU55" i="47"/>
  <c r="AZ7" i="47"/>
  <c r="AZ8" i="47"/>
  <c r="AZ9" i="47"/>
  <c r="AZ10" i="47"/>
  <c r="AZ11" i="47"/>
  <c r="AZ12" i="47"/>
  <c r="AZ13" i="47"/>
  <c r="AZ14" i="47"/>
  <c r="AZ15" i="47"/>
  <c r="AZ16" i="47"/>
  <c r="AZ17" i="47"/>
  <c r="AZ18" i="47"/>
  <c r="AZ19" i="47"/>
  <c r="AZ20" i="47"/>
  <c r="AZ21" i="47"/>
  <c r="AZ22" i="47"/>
  <c r="AZ23" i="47"/>
  <c r="AZ24" i="47"/>
  <c r="AZ25" i="47"/>
  <c r="AZ26" i="47"/>
  <c r="AZ27" i="47"/>
  <c r="AZ28" i="47"/>
  <c r="AZ29" i="47"/>
  <c r="AZ30" i="47"/>
  <c r="AZ31" i="47"/>
  <c r="AZ32" i="47"/>
  <c r="AZ33" i="47"/>
  <c r="AZ34" i="47"/>
  <c r="AZ35" i="47"/>
  <c r="AZ36" i="47"/>
  <c r="AZ37" i="47"/>
  <c r="AZ38" i="47"/>
  <c r="AZ39" i="47"/>
  <c r="AZ40" i="47"/>
  <c r="AZ41" i="47"/>
  <c r="AZ42" i="47"/>
  <c r="AZ43" i="47"/>
  <c r="AZ44" i="47"/>
  <c r="AZ45" i="47"/>
  <c r="AZ46" i="47"/>
  <c r="AZ47" i="47"/>
  <c r="AZ48" i="47"/>
  <c r="AZ49" i="47"/>
  <c r="AZ50" i="47"/>
  <c r="AZ51" i="47"/>
  <c r="AZ52" i="47"/>
  <c r="AZ53" i="47"/>
  <c r="AZ54" i="47"/>
  <c r="AZ55" i="47"/>
  <c r="AU7" i="47"/>
  <c r="AU8" i="47"/>
  <c r="G48" i="56"/>
  <c r="Q57" i="38"/>
  <c r="Q58" i="38"/>
  <c r="R3" i="38" s="1"/>
  <c r="F21" i="43"/>
  <c r="P20" i="38" s="1"/>
  <c r="F22" i="43"/>
  <c r="P21" i="38" s="1"/>
  <c r="F23" i="43"/>
  <c r="P22" i="38" s="1"/>
  <c r="F24" i="43"/>
  <c r="P23" i="38" s="1"/>
  <c r="F25" i="43"/>
  <c r="P24" i="38" s="1"/>
  <c r="F26" i="43"/>
  <c r="P25" i="38" s="1"/>
  <c r="F27" i="43"/>
  <c r="P26" i="38" s="1"/>
  <c r="F28" i="43"/>
  <c r="P27" i="38" s="1"/>
  <c r="F29" i="43"/>
  <c r="P28" i="38" s="1"/>
  <c r="F30" i="43"/>
  <c r="P29" i="38" s="1"/>
  <c r="F31" i="43"/>
  <c r="P30" i="38" s="1"/>
  <c r="F32" i="43"/>
  <c r="P31" i="38" s="1"/>
  <c r="F33" i="43"/>
  <c r="P32" i="38" s="1"/>
  <c r="F34" i="43"/>
  <c r="P33" i="38" s="1"/>
  <c r="F35" i="43"/>
  <c r="P34" i="38" s="1"/>
  <c r="F36" i="43"/>
  <c r="P35" i="38" s="1"/>
  <c r="F37" i="43"/>
  <c r="P36" i="38" s="1"/>
  <c r="F38" i="43"/>
  <c r="P37" i="38" s="1"/>
  <c r="F39" i="43"/>
  <c r="P38" i="38" s="1"/>
  <c r="F40" i="43"/>
  <c r="P39" i="38" s="1"/>
  <c r="F41" i="43"/>
  <c r="P40" i="38" s="1"/>
  <c r="F42" i="43"/>
  <c r="P41" i="38" s="1"/>
  <c r="F43" i="43"/>
  <c r="P42" i="38" s="1"/>
  <c r="F44" i="43"/>
  <c r="P43" i="38" s="1"/>
  <c r="F45" i="43"/>
  <c r="P44" i="38" s="1"/>
  <c r="F46" i="43"/>
  <c r="P45" i="38" s="1"/>
  <c r="F8" i="43"/>
  <c r="P7" i="38" s="1"/>
  <c r="F9" i="43"/>
  <c r="P8" i="38" s="1"/>
  <c r="F10" i="43"/>
  <c r="P9" i="38" s="1"/>
  <c r="F11" i="43"/>
  <c r="P10" i="38" s="1"/>
  <c r="F12" i="43"/>
  <c r="P11" i="38" s="1"/>
  <c r="F13" i="43"/>
  <c r="P12" i="38" s="1"/>
  <c r="F14" i="43"/>
  <c r="P13" i="38" s="1"/>
  <c r="F15" i="43"/>
  <c r="P14" i="38" s="1"/>
  <c r="F16" i="43"/>
  <c r="P15" i="38" s="1"/>
  <c r="F17" i="43"/>
  <c r="P16" i="38" s="1"/>
  <c r="F18" i="43"/>
  <c r="P17" i="38" s="1"/>
  <c r="F19" i="43"/>
  <c r="P18" i="38" s="1"/>
  <c r="F20" i="43"/>
  <c r="P19" i="38" s="1"/>
  <c r="F7" i="43"/>
  <c r="P6" i="38" s="1"/>
  <c r="E7" i="43"/>
  <c r="LX7" i="43" s="1"/>
  <c r="H46" i="60"/>
  <c r="H45" i="60"/>
  <c r="C45" i="60"/>
  <c r="H44" i="60"/>
  <c r="C44" i="60"/>
  <c r="L47" i="47" l="1"/>
  <c r="AU39" i="47"/>
  <c r="W51" i="50"/>
  <c r="AH48" i="56"/>
  <c r="AI48" i="56" s="1"/>
  <c r="MF48" i="43"/>
  <c r="AH50" i="56"/>
  <c r="AI50" i="56" s="1"/>
  <c r="MF50" i="43"/>
  <c r="AH52" i="56"/>
  <c r="AI52" i="56" s="1"/>
  <c r="MF52" i="43"/>
  <c r="AH54" i="56"/>
  <c r="AI54" i="56" s="1"/>
  <c r="MF54" i="43"/>
  <c r="AH56" i="56"/>
  <c r="AI56" i="56" s="1"/>
  <c r="MF56" i="43"/>
  <c r="MF47" i="43"/>
  <c r="AH47" i="56"/>
  <c r="AI47" i="56" s="1"/>
  <c r="MF49" i="43"/>
  <c r="AH49" i="56"/>
  <c r="AI49" i="56" s="1"/>
  <c r="MF51" i="43"/>
  <c r="AH51" i="56"/>
  <c r="AI51" i="56" s="1"/>
  <c r="MF53" i="43"/>
  <c r="AH53" i="56"/>
  <c r="AI53" i="56" s="1"/>
  <c r="MF55" i="43"/>
  <c r="AH55" i="56"/>
  <c r="AI55" i="56" s="1"/>
  <c r="MB7" i="43"/>
  <c r="MF7" i="43" s="1"/>
  <c r="AG7" i="56"/>
  <c r="J52" i="50"/>
  <c r="BH55" i="47"/>
  <c r="BI53" i="47"/>
  <c r="J47" i="50"/>
  <c r="BI50" i="47"/>
  <c r="BH50" i="47"/>
  <c r="BI54" i="47"/>
  <c r="BH54" i="47"/>
  <c r="Y58" i="60"/>
  <c r="BB47" i="30"/>
  <c r="BI46" i="47"/>
  <c r="BH46" i="47"/>
  <c r="W50" i="50"/>
  <c r="V50" i="50"/>
  <c r="W49" i="50"/>
  <c r="V49" i="50"/>
  <c r="BI51" i="47"/>
  <c r="BH51" i="47"/>
  <c r="BC47" i="42"/>
  <c r="H48" i="56" s="1"/>
  <c r="AA58" i="60"/>
  <c r="BI48" i="47"/>
  <c r="BH48" i="47"/>
  <c r="Y57" i="60"/>
  <c r="BB46" i="30"/>
  <c r="Y59" i="60"/>
  <c r="BB48" i="30"/>
  <c r="BI52" i="47"/>
  <c r="BH52" i="47"/>
  <c r="BI49" i="47"/>
  <c r="BH49" i="47"/>
  <c r="W53" i="50"/>
  <c r="V53" i="50"/>
  <c r="G47" i="56"/>
  <c r="G49" i="56"/>
  <c r="L54" i="47"/>
  <c r="Q59" i="38"/>
  <c r="R4" i="38" s="1"/>
  <c r="R2" i="38"/>
  <c r="AA6" i="60"/>
  <c r="Z6" i="60"/>
  <c r="Y6" i="60"/>
  <c r="X6" i="60"/>
  <c r="W6" i="60"/>
  <c r="V6" i="60"/>
  <c r="U6" i="60"/>
  <c r="B4" i="60"/>
  <c r="B3" i="60"/>
  <c r="B2" i="60"/>
  <c r="D46" i="56"/>
  <c r="C46" i="56"/>
  <c r="D45" i="56"/>
  <c r="C45" i="56"/>
  <c r="D44" i="56"/>
  <c r="C44" i="56"/>
  <c r="D43" i="56"/>
  <c r="C43" i="56"/>
  <c r="D42" i="56"/>
  <c r="C42" i="56"/>
  <c r="D41" i="56"/>
  <c r="C41" i="56"/>
  <c r="D40" i="56"/>
  <c r="C40" i="56"/>
  <c r="D39" i="56"/>
  <c r="C39" i="56"/>
  <c r="AH7" i="56" l="1"/>
  <c r="AI7" i="56" s="1"/>
  <c r="AA59" i="60"/>
  <c r="AA57" i="60"/>
  <c r="BC48" i="42"/>
  <c r="H49" i="56" s="1"/>
  <c r="BC46" i="42"/>
  <c r="H47" i="56" s="1"/>
  <c r="B14" i="46"/>
  <c r="D38" i="56"/>
  <c r="C38" i="56"/>
  <c r="D37" i="56"/>
  <c r="C37" i="56"/>
  <c r="D36" i="56"/>
  <c r="C36" i="56"/>
  <c r="D35" i="56"/>
  <c r="C35" i="56"/>
  <c r="D34" i="56"/>
  <c r="C34" i="56"/>
  <c r="D33" i="56"/>
  <c r="C33" i="56"/>
  <c r="D32" i="56"/>
  <c r="C32" i="56"/>
  <c r="D31" i="56"/>
  <c r="C31" i="56"/>
  <c r="D30" i="56"/>
  <c r="C30" i="56"/>
  <c r="D29" i="56"/>
  <c r="C29" i="56"/>
  <c r="D28" i="56"/>
  <c r="C28" i="56"/>
  <c r="D27" i="56"/>
  <c r="C27" i="56"/>
  <c r="D26" i="56"/>
  <c r="C26" i="56"/>
  <c r="D25" i="56"/>
  <c r="C25" i="56"/>
  <c r="D24" i="56"/>
  <c r="C24" i="56"/>
  <c r="D23" i="56"/>
  <c r="C23" i="56"/>
  <c r="D22" i="56"/>
  <c r="C22" i="56"/>
  <c r="D21" i="56"/>
  <c r="C21" i="56"/>
  <c r="D20" i="56"/>
  <c r="C20" i="56"/>
  <c r="D19" i="56"/>
  <c r="C19" i="56"/>
  <c r="D18" i="56"/>
  <c r="C18" i="56"/>
  <c r="D17" i="56"/>
  <c r="C17" i="56"/>
  <c r="D16" i="56"/>
  <c r="C16" i="56"/>
  <c r="D15" i="56"/>
  <c r="C15" i="56"/>
  <c r="D14" i="56"/>
  <c r="C14" i="56"/>
  <c r="D13" i="56"/>
  <c r="C13" i="56"/>
  <c r="D12" i="56"/>
  <c r="C12" i="56"/>
  <c r="D11" i="56"/>
  <c r="C11" i="56"/>
  <c r="D10" i="56"/>
  <c r="C10" i="56"/>
  <c r="D9" i="56"/>
  <c r="C9" i="56"/>
  <c r="D8" i="56" l="1"/>
  <c r="C8" i="56" l="1"/>
  <c r="D7" i="56" l="1"/>
  <c r="C7" i="56"/>
  <c r="N2" i="56"/>
  <c r="Z2" i="56" s="1"/>
  <c r="D18" i="61"/>
  <c r="B9" i="61"/>
  <c r="D7" i="61"/>
  <c r="B6" i="61"/>
  <c r="C5" i="61"/>
  <c r="G4" i="61"/>
  <c r="C4" i="61"/>
  <c r="E3" i="61"/>
  <c r="K77" i="52"/>
  <c r="H77" i="52"/>
  <c r="E77" i="52"/>
  <c r="K76" i="52"/>
  <c r="H76" i="52"/>
  <c r="E76" i="52"/>
  <c r="K75" i="52"/>
  <c r="H75" i="52"/>
  <c r="E75" i="52"/>
  <c r="K53" i="52" l="1"/>
  <c r="H53" i="52"/>
  <c r="E53" i="52"/>
  <c r="K52" i="52"/>
  <c r="H52" i="52"/>
  <c r="E52" i="52"/>
  <c r="K51" i="52"/>
  <c r="H51" i="52"/>
  <c r="E51" i="52"/>
  <c r="K50" i="52"/>
  <c r="H50" i="52"/>
  <c r="E50" i="52"/>
  <c r="K49" i="52"/>
  <c r="H49" i="52"/>
  <c r="E49" i="52"/>
  <c r="K48" i="52"/>
  <c r="H48" i="52"/>
  <c r="E48" i="52"/>
  <c r="K47" i="52"/>
  <c r="H47" i="52"/>
  <c r="E47" i="52"/>
  <c r="K46" i="52"/>
  <c r="H46" i="52"/>
  <c r="E46" i="52"/>
  <c r="X45" i="50" l="1"/>
  <c r="P45" i="50"/>
  <c r="L45" i="50"/>
  <c r="K45" i="50"/>
  <c r="M45" i="50" s="1"/>
  <c r="G45" i="50"/>
  <c r="F45" i="50"/>
  <c r="H45" i="50" s="1"/>
  <c r="D45" i="50"/>
  <c r="C45" i="50"/>
  <c r="X44" i="50"/>
  <c r="P44" i="50"/>
  <c r="L44" i="50"/>
  <c r="K44" i="50"/>
  <c r="G44" i="50"/>
  <c r="F44" i="50"/>
  <c r="H44" i="50" s="1"/>
  <c r="D44" i="50"/>
  <c r="C44" i="50"/>
  <c r="X43" i="50"/>
  <c r="P43" i="50"/>
  <c r="L43" i="50"/>
  <c r="K43" i="50"/>
  <c r="G43" i="50"/>
  <c r="F43" i="50"/>
  <c r="H43" i="50" s="1"/>
  <c r="D43" i="50"/>
  <c r="C43" i="50"/>
  <c r="X42" i="50"/>
  <c r="P42" i="50"/>
  <c r="L42" i="50"/>
  <c r="K42" i="50"/>
  <c r="G42" i="50"/>
  <c r="F42" i="50"/>
  <c r="H42" i="50" s="1"/>
  <c r="D42" i="50"/>
  <c r="C42" i="50"/>
  <c r="X41" i="50"/>
  <c r="P41" i="50"/>
  <c r="L41" i="50"/>
  <c r="K41" i="50"/>
  <c r="G41" i="50"/>
  <c r="F41" i="50"/>
  <c r="H41" i="50" s="1"/>
  <c r="D41" i="50"/>
  <c r="C41" i="50"/>
  <c r="X40" i="50"/>
  <c r="P40" i="50"/>
  <c r="L40" i="50"/>
  <c r="K40" i="50"/>
  <c r="G40" i="50"/>
  <c r="F40" i="50"/>
  <c r="H40" i="50" s="1"/>
  <c r="D40" i="50"/>
  <c r="C40" i="50"/>
  <c r="X39" i="50"/>
  <c r="P39" i="50"/>
  <c r="L39" i="50"/>
  <c r="K39" i="50"/>
  <c r="G39" i="50"/>
  <c r="F39" i="50"/>
  <c r="H39" i="50" s="1"/>
  <c r="D39" i="50"/>
  <c r="C39" i="50"/>
  <c r="X38" i="50"/>
  <c r="P38" i="50"/>
  <c r="L38" i="50"/>
  <c r="K38" i="50"/>
  <c r="G38" i="50"/>
  <c r="F38" i="50"/>
  <c r="H38" i="50" s="1"/>
  <c r="D38" i="50"/>
  <c r="C38" i="50"/>
  <c r="X37" i="50"/>
  <c r="P37" i="50"/>
  <c r="L37" i="50"/>
  <c r="K37" i="50"/>
  <c r="G37" i="50"/>
  <c r="F37" i="50"/>
  <c r="H37" i="50" s="1"/>
  <c r="D37" i="50"/>
  <c r="C37" i="50"/>
  <c r="X36" i="50"/>
  <c r="P36" i="50"/>
  <c r="L36" i="50"/>
  <c r="K36" i="50"/>
  <c r="G36" i="50"/>
  <c r="F36" i="50"/>
  <c r="H36" i="50" s="1"/>
  <c r="D36" i="50"/>
  <c r="C36" i="50"/>
  <c r="X35" i="50"/>
  <c r="P35" i="50"/>
  <c r="L35" i="50"/>
  <c r="K35" i="50"/>
  <c r="G35" i="50"/>
  <c r="F35" i="50"/>
  <c r="H35" i="50" s="1"/>
  <c r="D35" i="50"/>
  <c r="C35" i="50"/>
  <c r="X34" i="50"/>
  <c r="P34" i="50"/>
  <c r="L34" i="50"/>
  <c r="K34" i="50"/>
  <c r="G34" i="50"/>
  <c r="F34" i="50"/>
  <c r="H34" i="50" s="1"/>
  <c r="D34" i="50"/>
  <c r="C34" i="50"/>
  <c r="X33" i="50"/>
  <c r="P33" i="50"/>
  <c r="L33" i="50"/>
  <c r="K33" i="50"/>
  <c r="G33" i="50"/>
  <c r="F33" i="50"/>
  <c r="H33" i="50" s="1"/>
  <c r="D33" i="50"/>
  <c r="C33" i="50"/>
  <c r="X32" i="50"/>
  <c r="P32" i="50"/>
  <c r="L32" i="50"/>
  <c r="K32" i="50"/>
  <c r="G32" i="50"/>
  <c r="F32" i="50"/>
  <c r="H32" i="50" s="1"/>
  <c r="D32" i="50"/>
  <c r="C32" i="50"/>
  <c r="X31" i="50"/>
  <c r="P31" i="50"/>
  <c r="L31" i="50"/>
  <c r="K31" i="50"/>
  <c r="G31" i="50"/>
  <c r="F31" i="50"/>
  <c r="H31" i="50" s="1"/>
  <c r="D31" i="50"/>
  <c r="C31" i="50"/>
  <c r="X30" i="50"/>
  <c r="P30" i="50"/>
  <c r="L30" i="50"/>
  <c r="K30" i="50"/>
  <c r="G30" i="50"/>
  <c r="F30" i="50"/>
  <c r="H30" i="50" s="1"/>
  <c r="D30" i="50"/>
  <c r="C30" i="50"/>
  <c r="X29" i="50"/>
  <c r="P29" i="50"/>
  <c r="L29" i="50"/>
  <c r="K29" i="50"/>
  <c r="G29" i="50"/>
  <c r="F29" i="50"/>
  <c r="H29" i="50" s="1"/>
  <c r="D29" i="50"/>
  <c r="C29" i="50"/>
  <c r="X28" i="50"/>
  <c r="P28" i="50"/>
  <c r="L28" i="50"/>
  <c r="K28" i="50"/>
  <c r="G28" i="50"/>
  <c r="F28" i="50"/>
  <c r="H28" i="50" s="1"/>
  <c r="D28" i="50"/>
  <c r="C28" i="50"/>
  <c r="X27" i="50"/>
  <c r="P27" i="50"/>
  <c r="L27" i="50"/>
  <c r="K27" i="50"/>
  <c r="G27" i="50"/>
  <c r="F27" i="50"/>
  <c r="H27" i="50" s="1"/>
  <c r="D27" i="50"/>
  <c r="C27" i="50"/>
  <c r="X26" i="50"/>
  <c r="P26" i="50"/>
  <c r="L26" i="50"/>
  <c r="K26" i="50"/>
  <c r="G26" i="50"/>
  <c r="F26" i="50"/>
  <c r="H26" i="50" s="1"/>
  <c r="D26" i="50"/>
  <c r="C26" i="50"/>
  <c r="X25" i="50"/>
  <c r="P25" i="50"/>
  <c r="L25" i="50"/>
  <c r="K25" i="50"/>
  <c r="G25" i="50"/>
  <c r="F25" i="50"/>
  <c r="H25" i="50" s="1"/>
  <c r="D25" i="50"/>
  <c r="C25" i="50"/>
  <c r="X24" i="50"/>
  <c r="P24" i="50"/>
  <c r="L24" i="50"/>
  <c r="K24" i="50"/>
  <c r="G24" i="50"/>
  <c r="F24" i="50"/>
  <c r="H24" i="50" s="1"/>
  <c r="D24" i="50"/>
  <c r="C24" i="50"/>
  <c r="X23" i="50"/>
  <c r="P23" i="50"/>
  <c r="L23" i="50"/>
  <c r="K23" i="50"/>
  <c r="G23" i="50"/>
  <c r="F23" i="50"/>
  <c r="H23" i="50" s="1"/>
  <c r="D23" i="50"/>
  <c r="C23" i="50"/>
  <c r="X22" i="50"/>
  <c r="P22" i="50"/>
  <c r="L22" i="50"/>
  <c r="K22" i="50"/>
  <c r="G22" i="50"/>
  <c r="F22" i="50"/>
  <c r="H22" i="50" s="1"/>
  <c r="D22" i="50"/>
  <c r="C22" i="50"/>
  <c r="X21" i="50"/>
  <c r="P21" i="50"/>
  <c r="L21" i="50"/>
  <c r="K21" i="50"/>
  <c r="G21" i="50"/>
  <c r="F21" i="50"/>
  <c r="H21" i="50" s="1"/>
  <c r="D21" i="50"/>
  <c r="C21" i="50"/>
  <c r="X20" i="50"/>
  <c r="P20" i="50"/>
  <c r="L20" i="50"/>
  <c r="K20" i="50"/>
  <c r="G20" i="50"/>
  <c r="F20" i="50"/>
  <c r="H20" i="50" s="1"/>
  <c r="D20" i="50"/>
  <c r="C20" i="50"/>
  <c r="X19" i="50"/>
  <c r="P19" i="50"/>
  <c r="L19" i="50"/>
  <c r="K19" i="50"/>
  <c r="G19" i="50"/>
  <c r="F19" i="50"/>
  <c r="H19" i="50" s="1"/>
  <c r="D19" i="50"/>
  <c r="C19" i="50"/>
  <c r="X18" i="50"/>
  <c r="P18" i="50"/>
  <c r="L18" i="50"/>
  <c r="K18" i="50"/>
  <c r="G18" i="50"/>
  <c r="F18" i="50"/>
  <c r="H18" i="50" s="1"/>
  <c r="D18" i="50"/>
  <c r="C18" i="50"/>
  <c r="X17" i="50"/>
  <c r="P17" i="50"/>
  <c r="L17" i="50"/>
  <c r="K17" i="50"/>
  <c r="G17" i="50"/>
  <c r="F17" i="50"/>
  <c r="H17" i="50" s="1"/>
  <c r="D17" i="50"/>
  <c r="C17" i="50"/>
  <c r="X16" i="50"/>
  <c r="P16" i="50"/>
  <c r="L16" i="50"/>
  <c r="K16" i="50"/>
  <c r="G16" i="50"/>
  <c r="F16" i="50"/>
  <c r="H16" i="50" s="1"/>
  <c r="D16" i="50"/>
  <c r="C16" i="50"/>
  <c r="X15" i="50"/>
  <c r="P15" i="50"/>
  <c r="L15" i="50"/>
  <c r="K15" i="50"/>
  <c r="G15" i="50"/>
  <c r="F15" i="50"/>
  <c r="H15" i="50" s="1"/>
  <c r="D15" i="50"/>
  <c r="C15" i="50"/>
  <c r="X14" i="50"/>
  <c r="P14" i="50"/>
  <c r="L14" i="50"/>
  <c r="K14" i="50"/>
  <c r="G14" i="50"/>
  <c r="F14" i="50"/>
  <c r="H14" i="50" s="1"/>
  <c r="D14" i="50"/>
  <c r="C14" i="50"/>
  <c r="X13" i="50"/>
  <c r="P13" i="50"/>
  <c r="L13" i="50"/>
  <c r="K13" i="50"/>
  <c r="G13" i="50"/>
  <c r="F13" i="50"/>
  <c r="H13" i="50" s="1"/>
  <c r="D13" i="50"/>
  <c r="C13" i="50"/>
  <c r="X12" i="50"/>
  <c r="P12" i="50"/>
  <c r="L12" i="50"/>
  <c r="K12" i="50"/>
  <c r="G12" i="50"/>
  <c r="F12" i="50"/>
  <c r="H12" i="50" s="1"/>
  <c r="D12" i="50"/>
  <c r="C12" i="50"/>
  <c r="X11" i="50"/>
  <c r="P11" i="50"/>
  <c r="L11" i="50"/>
  <c r="K11" i="50"/>
  <c r="G11" i="50"/>
  <c r="F11" i="50"/>
  <c r="H11" i="50" s="1"/>
  <c r="D11" i="50"/>
  <c r="C11" i="50"/>
  <c r="X10" i="50"/>
  <c r="P10" i="50"/>
  <c r="L10" i="50"/>
  <c r="K10" i="50"/>
  <c r="G10" i="50"/>
  <c r="F10" i="50"/>
  <c r="H10" i="50" s="1"/>
  <c r="D10" i="50"/>
  <c r="C10" i="50"/>
  <c r="X9" i="50"/>
  <c r="P9" i="50"/>
  <c r="L9" i="50"/>
  <c r="K9" i="50"/>
  <c r="G9" i="50"/>
  <c r="F9" i="50"/>
  <c r="H9" i="50" s="1"/>
  <c r="D9" i="50"/>
  <c r="C9" i="50"/>
  <c r="X8" i="50"/>
  <c r="P8" i="50"/>
  <c r="L8" i="50"/>
  <c r="K8" i="50"/>
  <c r="G8" i="50"/>
  <c r="F8" i="50"/>
  <c r="H8" i="50" s="1"/>
  <c r="D8" i="50"/>
  <c r="C8" i="50"/>
  <c r="X7" i="50"/>
  <c r="P7" i="50"/>
  <c r="L7" i="50"/>
  <c r="K7" i="50"/>
  <c r="G7" i="50"/>
  <c r="F7" i="50"/>
  <c r="H7" i="50" s="1"/>
  <c r="D7" i="50"/>
  <c r="C7" i="50"/>
  <c r="X6" i="50"/>
  <c r="P6" i="50"/>
  <c r="L6" i="50"/>
  <c r="K6" i="50"/>
  <c r="G6" i="50"/>
  <c r="F6" i="50"/>
  <c r="H6" i="50" s="1"/>
  <c r="C6" i="50"/>
  <c r="P5" i="50"/>
  <c r="Q5" i="50" s="1"/>
  <c r="L5" i="50"/>
  <c r="K5" i="50"/>
  <c r="G5" i="50"/>
  <c r="F5" i="50"/>
  <c r="F3" i="50"/>
  <c r="P2" i="50"/>
  <c r="D45" i="49"/>
  <c r="C45" i="49"/>
  <c r="D44" i="49"/>
  <c r="C44" i="49"/>
  <c r="D43" i="49"/>
  <c r="C43" i="49"/>
  <c r="D42" i="49"/>
  <c r="C42" i="49"/>
  <c r="D41" i="49"/>
  <c r="C41" i="49"/>
  <c r="D40" i="49"/>
  <c r="C40" i="49"/>
  <c r="D39" i="49"/>
  <c r="C39" i="49"/>
  <c r="D38" i="49"/>
  <c r="C38" i="49"/>
  <c r="D37" i="49"/>
  <c r="C37" i="49"/>
  <c r="D36" i="49"/>
  <c r="C36" i="49"/>
  <c r="D35" i="49"/>
  <c r="C35" i="49"/>
  <c r="D34" i="49"/>
  <c r="C34" i="49"/>
  <c r="D33" i="49"/>
  <c r="C33" i="49"/>
  <c r="D32" i="49"/>
  <c r="C32" i="49"/>
  <c r="D31" i="49"/>
  <c r="C31" i="49"/>
  <c r="D30" i="49"/>
  <c r="C30" i="49"/>
  <c r="D29" i="49"/>
  <c r="C29" i="49"/>
  <c r="D28" i="49"/>
  <c r="C28" i="49"/>
  <c r="D27" i="49"/>
  <c r="C27" i="49"/>
  <c r="D26" i="49"/>
  <c r="C26" i="49"/>
  <c r="D25" i="49"/>
  <c r="C25" i="49"/>
  <c r="D24" i="49"/>
  <c r="C24" i="49"/>
  <c r="D23" i="49"/>
  <c r="C23" i="49"/>
  <c r="D22" i="49"/>
  <c r="C22" i="49"/>
  <c r="D21" i="49"/>
  <c r="C21" i="49"/>
  <c r="D20" i="49"/>
  <c r="C20" i="49"/>
  <c r="D19" i="49"/>
  <c r="C19" i="49"/>
  <c r="D18" i="49"/>
  <c r="C18" i="49"/>
  <c r="D17" i="49"/>
  <c r="C17" i="49"/>
  <c r="D16" i="49"/>
  <c r="C16" i="49"/>
  <c r="D15" i="49"/>
  <c r="C15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7" i="49"/>
  <c r="C7" i="49"/>
  <c r="D6" i="49"/>
  <c r="C6" i="49"/>
  <c r="K5" i="49"/>
  <c r="L2" i="49"/>
  <c r="BJ45" i="47"/>
  <c r="BB45" i="47"/>
  <c r="BA45" i="47"/>
  <c r="BC45" i="47" s="1"/>
  <c r="AM45" i="47"/>
  <c r="AL45" i="47"/>
  <c r="AK45" i="47"/>
  <c r="AN45" i="47" s="1"/>
  <c r="AG45" i="47"/>
  <c r="AF45" i="47"/>
  <c r="AH45" i="47" s="1"/>
  <c r="AB45" i="47"/>
  <c r="AA45" i="47"/>
  <c r="AC45" i="47" s="1"/>
  <c r="W45" i="47"/>
  <c r="V45" i="47"/>
  <c r="X45" i="47" s="1"/>
  <c r="R45" i="47"/>
  <c r="S45" i="47" s="1"/>
  <c r="N45" i="47"/>
  <c r="M45" i="47"/>
  <c r="O45" i="47" s="1"/>
  <c r="I45" i="47"/>
  <c r="H45" i="47"/>
  <c r="G45" i="47"/>
  <c r="F45" i="47"/>
  <c r="J45" i="47" s="1"/>
  <c r="D45" i="47"/>
  <c r="C45" i="47"/>
  <c r="BJ44" i="47"/>
  <c r="BB44" i="47"/>
  <c r="BA44" i="47"/>
  <c r="BC44" i="47" s="1"/>
  <c r="AM44" i="47"/>
  <c r="AL44" i="47"/>
  <c r="AK44" i="47"/>
  <c r="AG44" i="47"/>
  <c r="AF44" i="47"/>
  <c r="AB44" i="47"/>
  <c r="AA44" i="47"/>
  <c r="W44" i="47"/>
  <c r="V44" i="47"/>
  <c r="R44" i="47"/>
  <c r="S44" i="47" s="1"/>
  <c r="N44" i="47"/>
  <c r="M44" i="47"/>
  <c r="I44" i="47"/>
  <c r="H44" i="47"/>
  <c r="G44" i="47"/>
  <c r="F44" i="47"/>
  <c r="J44" i="47" s="1"/>
  <c r="D44" i="47"/>
  <c r="C44" i="47"/>
  <c r="BJ43" i="47"/>
  <c r="BB43" i="47"/>
  <c r="BA43" i="47"/>
  <c r="AM43" i="47"/>
  <c r="AL43" i="47"/>
  <c r="AK43" i="47"/>
  <c r="AN43" i="47" s="1"/>
  <c r="AG43" i="47"/>
  <c r="AF43" i="47"/>
  <c r="AB43" i="47"/>
  <c r="AA43" i="47"/>
  <c r="W43" i="47"/>
  <c r="V43" i="47"/>
  <c r="X43" i="47" s="1"/>
  <c r="R43" i="47"/>
  <c r="S43" i="47" s="1"/>
  <c r="N43" i="47"/>
  <c r="M43" i="47"/>
  <c r="I43" i="47"/>
  <c r="H43" i="47"/>
  <c r="G43" i="47"/>
  <c r="F43" i="47"/>
  <c r="D43" i="47"/>
  <c r="C43" i="47"/>
  <c r="BJ42" i="47"/>
  <c r="BB42" i="47"/>
  <c r="BA42" i="47"/>
  <c r="AM42" i="47"/>
  <c r="AL42" i="47"/>
  <c r="AK42" i="47"/>
  <c r="AG42" i="47"/>
  <c r="AF42" i="47"/>
  <c r="AB42" i="47"/>
  <c r="AA42" i="47"/>
  <c r="W42" i="47"/>
  <c r="V42" i="47"/>
  <c r="R42" i="47"/>
  <c r="S42" i="47" s="1"/>
  <c r="N42" i="47"/>
  <c r="M42" i="47"/>
  <c r="O42" i="47" s="1"/>
  <c r="I42" i="47"/>
  <c r="H42" i="47"/>
  <c r="G42" i="47"/>
  <c r="F42" i="47"/>
  <c r="D42" i="47"/>
  <c r="C42" i="47"/>
  <c r="BJ41" i="47"/>
  <c r="BB41" i="47"/>
  <c r="BA41" i="47"/>
  <c r="AM41" i="47"/>
  <c r="AL41" i="47"/>
  <c r="AK41" i="47"/>
  <c r="AG41" i="47"/>
  <c r="AF41" i="47"/>
  <c r="AB41" i="47"/>
  <c r="AA41" i="47"/>
  <c r="AC41" i="47" s="1"/>
  <c r="W41" i="47"/>
  <c r="V41" i="47"/>
  <c r="X41" i="47" s="1"/>
  <c r="R41" i="47"/>
  <c r="S41" i="47" s="1"/>
  <c r="N41" i="47"/>
  <c r="M41" i="47"/>
  <c r="I41" i="47"/>
  <c r="H41" i="47"/>
  <c r="G41" i="47"/>
  <c r="F41" i="47"/>
  <c r="D41" i="47"/>
  <c r="C41" i="47"/>
  <c r="BJ40" i="47"/>
  <c r="BB40" i="47"/>
  <c r="BA40" i="47"/>
  <c r="AM40" i="47"/>
  <c r="AL40" i="47"/>
  <c r="AK40" i="47"/>
  <c r="AG40" i="47"/>
  <c r="AF40" i="47"/>
  <c r="AB40" i="47"/>
  <c r="AA40" i="47"/>
  <c r="W40" i="47"/>
  <c r="V40" i="47"/>
  <c r="R40" i="47"/>
  <c r="S40" i="47" s="1"/>
  <c r="N40" i="47"/>
  <c r="M40" i="47"/>
  <c r="O40" i="47" s="1"/>
  <c r="I40" i="47"/>
  <c r="H40" i="47"/>
  <c r="G40" i="47"/>
  <c r="F40" i="47"/>
  <c r="D40" i="47"/>
  <c r="C40" i="47"/>
  <c r="BJ39" i="47"/>
  <c r="BB39" i="47"/>
  <c r="BA39" i="47"/>
  <c r="AM39" i="47"/>
  <c r="AL39" i="47"/>
  <c r="AK39" i="47"/>
  <c r="AG39" i="47"/>
  <c r="AF39" i="47"/>
  <c r="AH39" i="47" s="1"/>
  <c r="AB39" i="47"/>
  <c r="AA39" i="47"/>
  <c r="AC39" i="47" s="1"/>
  <c r="W39" i="47"/>
  <c r="V39" i="47"/>
  <c r="R39" i="47"/>
  <c r="S39" i="47" s="1"/>
  <c r="N39" i="47"/>
  <c r="M39" i="47"/>
  <c r="I39" i="47"/>
  <c r="H39" i="47"/>
  <c r="G39" i="47"/>
  <c r="F39" i="47"/>
  <c r="D39" i="47"/>
  <c r="C39" i="47"/>
  <c r="BJ38" i="47"/>
  <c r="BB38" i="47"/>
  <c r="BA38" i="47"/>
  <c r="BC38" i="47" s="1"/>
  <c r="AM38" i="47"/>
  <c r="AL38" i="47"/>
  <c r="AK38" i="47"/>
  <c r="AG38" i="47"/>
  <c r="AF38" i="47"/>
  <c r="AB38" i="47"/>
  <c r="AA38" i="47"/>
  <c r="W38" i="47"/>
  <c r="V38" i="47"/>
  <c r="R38" i="47"/>
  <c r="S38" i="47" s="1"/>
  <c r="N38" i="47"/>
  <c r="M38" i="47"/>
  <c r="I38" i="47"/>
  <c r="H38" i="47"/>
  <c r="G38" i="47"/>
  <c r="F38" i="47"/>
  <c r="D38" i="47"/>
  <c r="C38" i="47"/>
  <c r="BJ37" i="47"/>
  <c r="BB37" i="47"/>
  <c r="BA37" i="47"/>
  <c r="AM37" i="47"/>
  <c r="AL37" i="47"/>
  <c r="AK37" i="47"/>
  <c r="AN37" i="47" s="1"/>
  <c r="AG37" i="47"/>
  <c r="AF37" i="47"/>
  <c r="AH37" i="47" s="1"/>
  <c r="AB37" i="47"/>
  <c r="AA37" i="47"/>
  <c r="W37" i="47"/>
  <c r="V37" i="47"/>
  <c r="R37" i="47"/>
  <c r="S37" i="47" s="1"/>
  <c r="N37" i="47"/>
  <c r="M37" i="47"/>
  <c r="I37" i="47"/>
  <c r="H37" i="47"/>
  <c r="G37" i="47"/>
  <c r="F37" i="47"/>
  <c r="D37" i="47"/>
  <c r="C37" i="47"/>
  <c r="BJ36" i="47"/>
  <c r="BB36" i="47"/>
  <c r="BA36" i="47"/>
  <c r="BC36" i="47" s="1"/>
  <c r="AM36" i="47"/>
  <c r="AL36" i="47"/>
  <c r="AK36" i="47"/>
  <c r="AG36" i="47"/>
  <c r="AF36" i="47"/>
  <c r="AB36" i="47"/>
  <c r="AA36" i="47"/>
  <c r="W36" i="47"/>
  <c r="V36" i="47"/>
  <c r="R36" i="47"/>
  <c r="S36" i="47" s="1"/>
  <c r="N36" i="47"/>
  <c r="M36" i="47"/>
  <c r="I36" i="47"/>
  <c r="H36" i="47"/>
  <c r="G36" i="47"/>
  <c r="F36" i="47"/>
  <c r="J36" i="47" s="1"/>
  <c r="D36" i="47"/>
  <c r="C36" i="47"/>
  <c r="BJ35" i="47"/>
  <c r="BB35" i="47"/>
  <c r="BA35" i="47"/>
  <c r="AM35" i="47"/>
  <c r="AL35" i="47"/>
  <c r="AK35" i="47"/>
  <c r="AN35" i="47" s="1"/>
  <c r="AG35" i="47"/>
  <c r="AF35" i="47"/>
  <c r="AB35" i="47"/>
  <c r="AA35" i="47"/>
  <c r="W35" i="47"/>
  <c r="V35" i="47"/>
  <c r="X35" i="47" s="1"/>
  <c r="R35" i="47"/>
  <c r="S35" i="47" s="1"/>
  <c r="N35" i="47"/>
  <c r="M35" i="47"/>
  <c r="I35" i="47"/>
  <c r="H35" i="47"/>
  <c r="G35" i="47"/>
  <c r="F35" i="47"/>
  <c r="D35" i="47"/>
  <c r="C35" i="47"/>
  <c r="BJ34" i="47"/>
  <c r="BB34" i="47"/>
  <c r="BA34" i="47"/>
  <c r="AM34" i="47"/>
  <c r="AL34" i="47"/>
  <c r="AK34" i="47"/>
  <c r="AG34" i="47"/>
  <c r="AF34" i="47"/>
  <c r="AB34" i="47"/>
  <c r="AA34" i="47"/>
  <c r="W34" i="47"/>
  <c r="V34" i="47"/>
  <c r="R34" i="47"/>
  <c r="S34" i="47" s="1"/>
  <c r="N34" i="47"/>
  <c r="M34" i="47"/>
  <c r="O34" i="47" s="1"/>
  <c r="I34" i="47"/>
  <c r="H34" i="47"/>
  <c r="G34" i="47"/>
  <c r="F34" i="47"/>
  <c r="D34" i="47"/>
  <c r="C34" i="47"/>
  <c r="BJ33" i="47"/>
  <c r="BB33" i="47"/>
  <c r="BA33" i="47"/>
  <c r="AM33" i="47"/>
  <c r="AL33" i="47"/>
  <c r="AK33" i="47"/>
  <c r="AG33" i="47"/>
  <c r="AF33" i="47"/>
  <c r="AB33" i="47"/>
  <c r="AA33" i="47"/>
  <c r="AC33" i="47" s="1"/>
  <c r="W33" i="47"/>
  <c r="V33" i="47"/>
  <c r="X33" i="47" s="1"/>
  <c r="R33" i="47"/>
  <c r="S33" i="47" s="1"/>
  <c r="N33" i="47"/>
  <c r="M33" i="47"/>
  <c r="I33" i="47"/>
  <c r="H33" i="47"/>
  <c r="G33" i="47"/>
  <c r="F33" i="47"/>
  <c r="D33" i="47"/>
  <c r="C33" i="47"/>
  <c r="BJ32" i="47"/>
  <c r="BB32" i="47"/>
  <c r="BA32" i="47"/>
  <c r="AM32" i="47"/>
  <c r="AL32" i="47"/>
  <c r="AK32" i="47"/>
  <c r="AG32" i="47"/>
  <c r="AF32" i="47"/>
  <c r="AB32" i="47"/>
  <c r="AA32" i="47"/>
  <c r="W32" i="47"/>
  <c r="V32" i="47"/>
  <c r="R32" i="47"/>
  <c r="S32" i="47" s="1"/>
  <c r="N32" i="47"/>
  <c r="M32" i="47"/>
  <c r="O32" i="47" s="1"/>
  <c r="I32" i="47"/>
  <c r="H32" i="47"/>
  <c r="G32" i="47"/>
  <c r="F32" i="47"/>
  <c r="D32" i="47"/>
  <c r="C32" i="47"/>
  <c r="BJ31" i="47"/>
  <c r="BB31" i="47"/>
  <c r="BA31" i="47"/>
  <c r="AM31" i="47"/>
  <c r="AL31" i="47"/>
  <c r="AK31" i="47"/>
  <c r="AG31" i="47"/>
  <c r="AF31" i="47"/>
  <c r="AH31" i="47" s="1"/>
  <c r="AB31" i="47"/>
  <c r="AA31" i="47"/>
  <c r="AC31" i="47" s="1"/>
  <c r="W31" i="47"/>
  <c r="V31" i="47"/>
  <c r="R31" i="47"/>
  <c r="S31" i="47" s="1"/>
  <c r="N31" i="47"/>
  <c r="M31" i="47"/>
  <c r="I31" i="47"/>
  <c r="H31" i="47"/>
  <c r="G31" i="47"/>
  <c r="F31" i="47"/>
  <c r="D31" i="47"/>
  <c r="C31" i="47"/>
  <c r="BJ30" i="47"/>
  <c r="BB30" i="47"/>
  <c r="BA30" i="47"/>
  <c r="BC30" i="47" s="1"/>
  <c r="AM30" i="47"/>
  <c r="AL30" i="47"/>
  <c r="AK30" i="47"/>
  <c r="AG30" i="47"/>
  <c r="AF30" i="47"/>
  <c r="AB30" i="47"/>
  <c r="AA30" i="47"/>
  <c r="W30" i="47"/>
  <c r="V30" i="47"/>
  <c r="R30" i="47"/>
  <c r="S30" i="47" s="1"/>
  <c r="N30" i="47"/>
  <c r="M30" i="47"/>
  <c r="I30" i="47"/>
  <c r="H30" i="47"/>
  <c r="G30" i="47"/>
  <c r="F30" i="47"/>
  <c r="D30" i="47"/>
  <c r="C30" i="47"/>
  <c r="BJ29" i="47"/>
  <c r="BB29" i="47"/>
  <c r="BA29" i="47"/>
  <c r="AM29" i="47"/>
  <c r="AL29" i="47"/>
  <c r="AK29" i="47"/>
  <c r="AN29" i="47" s="1"/>
  <c r="AG29" i="47"/>
  <c r="AF29" i="47"/>
  <c r="AH29" i="47" s="1"/>
  <c r="AB29" i="47"/>
  <c r="AA29" i="47"/>
  <c r="W29" i="47"/>
  <c r="V29" i="47"/>
  <c r="R29" i="47"/>
  <c r="S29" i="47" s="1"/>
  <c r="N29" i="47"/>
  <c r="M29" i="47"/>
  <c r="I29" i="47"/>
  <c r="H29" i="47"/>
  <c r="G29" i="47"/>
  <c r="F29" i="47"/>
  <c r="D29" i="47"/>
  <c r="C29" i="47"/>
  <c r="BJ28" i="47"/>
  <c r="BB28" i="47"/>
  <c r="BA28" i="47"/>
  <c r="BC28" i="47" s="1"/>
  <c r="AM28" i="47"/>
  <c r="AL28" i="47"/>
  <c r="AK28" i="47"/>
  <c r="AG28" i="47"/>
  <c r="AF28" i="47"/>
  <c r="AB28" i="47"/>
  <c r="AA28" i="47"/>
  <c r="W28" i="47"/>
  <c r="V28" i="47"/>
  <c r="R28" i="47"/>
  <c r="S28" i="47" s="1"/>
  <c r="N28" i="47"/>
  <c r="M28" i="47"/>
  <c r="I28" i="47"/>
  <c r="H28" i="47"/>
  <c r="G28" i="47"/>
  <c r="F28" i="47"/>
  <c r="J28" i="47" s="1"/>
  <c r="D28" i="47"/>
  <c r="C28" i="47"/>
  <c r="BJ27" i="47"/>
  <c r="BB27" i="47"/>
  <c r="BA27" i="47"/>
  <c r="AM27" i="47"/>
  <c r="AL27" i="47"/>
  <c r="AK27" i="47"/>
  <c r="AN27" i="47" s="1"/>
  <c r="AG27" i="47"/>
  <c r="AF27" i="47"/>
  <c r="AB27" i="47"/>
  <c r="AA27" i="47"/>
  <c r="W27" i="47"/>
  <c r="V27" i="47"/>
  <c r="X27" i="47" s="1"/>
  <c r="R27" i="47"/>
  <c r="S27" i="47" s="1"/>
  <c r="N27" i="47"/>
  <c r="M27" i="47"/>
  <c r="I27" i="47"/>
  <c r="H27" i="47"/>
  <c r="G27" i="47"/>
  <c r="F27" i="47"/>
  <c r="D27" i="47"/>
  <c r="C27" i="47"/>
  <c r="BJ26" i="47"/>
  <c r="BB26" i="47"/>
  <c r="BA26" i="47"/>
  <c r="AM26" i="47"/>
  <c r="AL26" i="47"/>
  <c r="AK26" i="47"/>
  <c r="AG26" i="47"/>
  <c r="AF26" i="47"/>
  <c r="AB26" i="47"/>
  <c r="AA26" i="47"/>
  <c r="W26" i="47"/>
  <c r="V26" i="47"/>
  <c r="R26" i="47"/>
  <c r="S26" i="47" s="1"/>
  <c r="N26" i="47"/>
  <c r="M26" i="47"/>
  <c r="O26" i="47" s="1"/>
  <c r="I26" i="47"/>
  <c r="H26" i="47"/>
  <c r="G26" i="47"/>
  <c r="F26" i="47"/>
  <c r="D26" i="47"/>
  <c r="C26" i="47"/>
  <c r="BJ25" i="47"/>
  <c r="BB25" i="47"/>
  <c r="BA25" i="47"/>
  <c r="AM25" i="47"/>
  <c r="AL25" i="47"/>
  <c r="AK25" i="47"/>
  <c r="AG25" i="47"/>
  <c r="AF25" i="47"/>
  <c r="AB25" i="47"/>
  <c r="AA25" i="47"/>
  <c r="AC25" i="47" s="1"/>
  <c r="W25" i="47"/>
  <c r="V25" i="47"/>
  <c r="X25" i="47" s="1"/>
  <c r="R25" i="47"/>
  <c r="S25" i="47" s="1"/>
  <c r="N25" i="47"/>
  <c r="M25" i="47"/>
  <c r="I25" i="47"/>
  <c r="H25" i="47"/>
  <c r="G25" i="47"/>
  <c r="F25" i="47"/>
  <c r="D25" i="47"/>
  <c r="C25" i="47"/>
  <c r="BJ24" i="47"/>
  <c r="BB24" i="47"/>
  <c r="BA24" i="47"/>
  <c r="AM24" i="47"/>
  <c r="AL24" i="47"/>
  <c r="AK24" i="47"/>
  <c r="AG24" i="47"/>
  <c r="AF24" i="47"/>
  <c r="AB24" i="47"/>
  <c r="AA24" i="47"/>
  <c r="W24" i="47"/>
  <c r="V24" i="47"/>
  <c r="R24" i="47"/>
  <c r="S24" i="47" s="1"/>
  <c r="N24" i="47"/>
  <c r="M24" i="47"/>
  <c r="O24" i="47" s="1"/>
  <c r="I24" i="47"/>
  <c r="H24" i="47"/>
  <c r="G24" i="47"/>
  <c r="F24" i="47"/>
  <c r="D24" i="47"/>
  <c r="C24" i="47"/>
  <c r="BJ23" i="47"/>
  <c r="BB23" i="47"/>
  <c r="BA23" i="47"/>
  <c r="AM23" i="47"/>
  <c r="AL23" i="47"/>
  <c r="AK23" i="47"/>
  <c r="AG23" i="47"/>
  <c r="AF23" i="47"/>
  <c r="AH23" i="47" s="1"/>
  <c r="AB23" i="47"/>
  <c r="AA23" i="47"/>
  <c r="AC23" i="47" s="1"/>
  <c r="W23" i="47"/>
  <c r="V23" i="47"/>
  <c r="R23" i="47"/>
  <c r="S23" i="47" s="1"/>
  <c r="N23" i="47"/>
  <c r="M23" i="47"/>
  <c r="I23" i="47"/>
  <c r="H23" i="47"/>
  <c r="G23" i="47"/>
  <c r="F23" i="47"/>
  <c r="D23" i="47"/>
  <c r="C23" i="47"/>
  <c r="BJ22" i="47"/>
  <c r="BB22" i="47"/>
  <c r="BA22" i="47"/>
  <c r="BC22" i="47" s="1"/>
  <c r="AM22" i="47"/>
  <c r="AL22" i="47"/>
  <c r="AK22" i="47"/>
  <c r="AG22" i="47"/>
  <c r="AF22" i="47"/>
  <c r="AB22" i="47"/>
  <c r="AA22" i="47"/>
  <c r="W22" i="47"/>
  <c r="V22" i="47"/>
  <c r="R22" i="47"/>
  <c r="S22" i="47" s="1"/>
  <c r="N22" i="47"/>
  <c r="M22" i="47"/>
  <c r="I22" i="47"/>
  <c r="H22" i="47"/>
  <c r="G22" i="47"/>
  <c r="F22" i="47"/>
  <c r="D22" i="47"/>
  <c r="C22" i="47"/>
  <c r="BJ21" i="47"/>
  <c r="BB21" i="47"/>
  <c r="BA21" i="47"/>
  <c r="AM21" i="47"/>
  <c r="AL21" i="47"/>
  <c r="AK21" i="47"/>
  <c r="AN21" i="47" s="1"/>
  <c r="AG21" i="47"/>
  <c r="AF21" i="47"/>
  <c r="AH21" i="47" s="1"/>
  <c r="AB21" i="47"/>
  <c r="AA21" i="47"/>
  <c r="W21" i="47"/>
  <c r="V21" i="47"/>
  <c r="R21" i="47"/>
  <c r="S21" i="47" s="1"/>
  <c r="N21" i="47"/>
  <c r="M21" i="47"/>
  <c r="I21" i="47"/>
  <c r="H21" i="47"/>
  <c r="G21" i="47"/>
  <c r="F21" i="47"/>
  <c r="D21" i="47"/>
  <c r="C21" i="47"/>
  <c r="BJ20" i="47"/>
  <c r="BB20" i="47"/>
  <c r="BA20" i="47"/>
  <c r="BC20" i="47" s="1"/>
  <c r="AM20" i="47"/>
  <c r="AL20" i="47"/>
  <c r="AK20" i="47"/>
  <c r="AG20" i="47"/>
  <c r="AF20" i="47"/>
  <c r="AB20" i="47"/>
  <c r="AA20" i="47"/>
  <c r="W20" i="47"/>
  <c r="V20" i="47"/>
  <c r="R20" i="47"/>
  <c r="S20" i="47" s="1"/>
  <c r="N20" i="47"/>
  <c r="M20" i="47"/>
  <c r="I20" i="47"/>
  <c r="H20" i="47"/>
  <c r="G20" i="47"/>
  <c r="F20" i="47"/>
  <c r="J20" i="47" s="1"/>
  <c r="D20" i="47"/>
  <c r="C20" i="47"/>
  <c r="BJ19" i="47"/>
  <c r="BB19" i="47"/>
  <c r="BA19" i="47"/>
  <c r="AM19" i="47"/>
  <c r="AL19" i="47"/>
  <c r="AK19" i="47"/>
  <c r="AN19" i="47" s="1"/>
  <c r="AG19" i="47"/>
  <c r="AF19" i="47"/>
  <c r="AB19" i="47"/>
  <c r="AA19" i="47"/>
  <c r="W19" i="47"/>
  <c r="V19" i="47"/>
  <c r="X19" i="47" s="1"/>
  <c r="R19" i="47"/>
  <c r="S19" i="47" s="1"/>
  <c r="N19" i="47"/>
  <c r="M19" i="47"/>
  <c r="I19" i="47"/>
  <c r="H19" i="47"/>
  <c r="G19" i="47"/>
  <c r="F19" i="47"/>
  <c r="D19" i="47"/>
  <c r="C19" i="47"/>
  <c r="BJ18" i="47"/>
  <c r="BB18" i="47"/>
  <c r="BA18" i="47"/>
  <c r="AM18" i="47"/>
  <c r="AL18" i="47"/>
  <c r="AK18" i="47"/>
  <c r="AG18" i="47"/>
  <c r="AF18" i="47"/>
  <c r="AB18" i="47"/>
  <c r="AA18" i="47"/>
  <c r="W18" i="47"/>
  <c r="V18" i="47"/>
  <c r="R18" i="47"/>
  <c r="S18" i="47" s="1"/>
  <c r="N18" i="47"/>
  <c r="M18" i="47"/>
  <c r="O18" i="47" s="1"/>
  <c r="I18" i="47"/>
  <c r="H18" i="47"/>
  <c r="G18" i="47"/>
  <c r="F18" i="47"/>
  <c r="D18" i="47"/>
  <c r="C18" i="47"/>
  <c r="BJ17" i="47"/>
  <c r="BB17" i="47"/>
  <c r="BA17" i="47"/>
  <c r="AM17" i="47"/>
  <c r="AL17" i="47"/>
  <c r="AK17" i="47"/>
  <c r="AG17" i="47"/>
  <c r="AF17" i="47"/>
  <c r="AB17" i="47"/>
  <c r="AA17" i="47"/>
  <c r="AC17" i="47" s="1"/>
  <c r="W17" i="47"/>
  <c r="V17" i="47"/>
  <c r="X17" i="47" s="1"/>
  <c r="R17" i="47"/>
  <c r="S17" i="47" s="1"/>
  <c r="N17" i="47"/>
  <c r="M17" i="47"/>
  <c r="I17" i="47"/>
  <c r="H17" i="47"/>
  <c r="G17" i="47"/>
  <c r="F17" i="47"/>
  <c r="D17" i="47"/>
  <c r="C17" i="47"/>
  <c r="BJ16" i="47"/>
  <c r="BB16" i="47"/>
  <c r="BA16" i="47"/>
  <c r="AM16" i="47"/>
  <c r="AL16" i="47"/>
  <c r="AK16" i="47"/>
  <c r="AG16" i="47"/>
  <c r="AF16" i="47"/>
  <c r="AB16" i="47"/>
  <c r="AA16" i="47"/>
  <c r="W16" i="47"/>
  <c r="V16" i="47"/>
  <c r="R16" i="47"/>
  <c r="S16" i="47" s="1"/>
  <c r="N16" i="47"/>
  <c r="M16" i="47"/>
  <c r="O16" i="47" s="1"/>
  <c r="I16" i="47"/>
  <c r="H16" i="47"/>
  <c r="G16" i="47"/>
  <c r="F16" i="47"/>
  <c r="D16" i="47"/>
  <c r="C16" i="47"/>
  <c r="BJ15" i="47"/>
  <c r="BB15" i="47"/>
  <c r="BA15" i="47"/>
  <c r="AM15" i="47"/>
  <c r="AL15" i="47"/>
  <c r="AK15" i="47"/>
  <c r="AG15" i="47"/>
  <c r="AF15" i="47"/>
  <c r="AH15" i="47" s="1"/>
  <c r="AB15" i="47"/>
  <c r="AA15" i="47"/>
  <c r="AC15" i="47" s="1"/>
  <c r="W15" i="47"/>
  <c r="V15" i="47"/>
  <c r="R15" i="47"/>
  <c r="S15" i="47" s="1"/>
  <c r="N15" i="47"/>
  <c r="M15" i="47"/>
  <c r="I15" i="47"/>
  <c r="H15" i="47"/>
  <c r="G15" i="47"/>
  <c r="F15" i="47"/>
  <c r="D15" i="47"/>
  <c r="C15" i="47"/>
  <c r="BJ14" i="47"/>
  <c r="BB14" i="47"/>
  <c r="BA14" i="47"/>
  <c r="BC14" i="47" s="1"/>
  <c r="AM14" i="47"/>
  <c r="AL14" i="47"/>
  <c r="AK14" i="47"/>
  <c r="AG14" i="47"/>
  <c r="AF14" i="47"/>
  <c r="AB14" i="47"/>
  <c r="AA14" i="47"/>
  <c r="W14" i="47"/>
  <c r="V14" i="47"/>
  <c r="R14" i="47"/>
  <c r="S14" i="47" s="1"/>
  <c r="N14" i="47"/>
  <c r="M14" i="47"/>
  <c r="I14" i="47"/>
  <c r="H14" i="47"/>
  <c r="G14" i="47"/>
  <c r="F14" i="47"/>
  <c r="J14" i="47" s="1"/>
  <c r="D14" i="47"/>
  <c r="C14" i="47"/>
  <c r="BJ13" i="47"/>
  <c r="BB13" i="47"/>
  <c r="BA13" i="47"/>
  <c r="AM13" i="47"/>
  <c r="AL13" i="47"/>
  <c r="AK13" i="47"/>
  <c r="AN13" i="47" s="1"/>
  <c r="AG13" i="47"/>
  <c r="AF13" i="47"/>
  <c r="AH13" i="47" s="1"/>
  <c r="AB13" i="47"/>
  <c r="AA13" i="47"/>
  <c r="W13" i="47"/>
  <c r="V13" i="47"/>
  <c r="R13" i="47"/>
  <c r="S13" i="47" s="1"/>
  <c r="N13" i="47"/>
  <c r="M13" i="47"/>
  <c r="I13" i="47"/>
  <c r="H13" i="47"/>
  <c r="G13" i="47"/>
  <c r="F13" i="47"/>
  <c r="D13" i="47"/>
  <c r="C13" i="47"/>
  <c r="BJ12" i="47"/>
  <c r="BB12" i="47"/>
  <c r="BA12" i="47"/>
  <c r="BC12" i="47" s="1"/>
  <c r="AM12" i="47"/>
  <c r="AL12" i="47"/>
  <c r="AK12" i="47"/>
  <c r="AG12" i="47"/>
  <c r="AF12" i="47"/>
  <c r="AB12" i="47"/>
  <c r="AA12" i="47"/>
  <c r="W12" i="47"/>
  <c r="V12" i="47"/>
  <c r="R12" i="47"/>
  <c r="S12" i="47" s="1"/>
  <c r="N12" i="47"/>
  <c r="M12" i="47"/>
  <c r="I12" i="47"/>
  <c r="H12" i="47"/>
  <c r="G12" i="47"/>
  <c r="F12" i="47"/>
  <c r="J12" i="47" s="1"/>
  <c r="D12" i="47"/>
  <c r="C12" i="47"/>
  <c r="BJ11" i="47"/>
  <c r="BB11" i="47"/>
  <c r="BA11" i="47"/>
  <c r="AM11" i="47"/>
  <c r="AL11" i="47"/>
  <c r="AK11" i="47"/>
  <c r="AN11" i="47" s="1"/>
  <c r="AG11" i="47"/>
  <c r="AF11" i="47"/>
  <c r="AB11" i="47"/>
  <c r="AA11" i="47"/>
  <c r="W11" i="47"/>
  <c r="V11" i="47"/>
  <c r="X11" i="47" s="1"/>
  <c r="R11" i="47"/>
  <c r="S11" i="47" s="1"/>
  <c r="N11" i="47"/>
  <c r="M11" i="47"/>
  <c r="I11" i="47"/>
  <c r="H11" i="47"/>
  <c r="G11" i="47"/>
  <c r="F11" i="47"/>
  <c r="D11" i="47"/>
  <c r="C11" i="47"/>
  <c r="BJ10" i="47"/>
  <c r="BB10" i="47"/>
  <c r="BA10" i="47"/>
  <c r="AM10" i="47"/>
  <c r="AL10" i="47"/>
  <c r="AK10" i="47"/>
  <c r="AG10" i="47"/>
  <c r="AF10" i="47"/>
  <c r="AB10" i="47"/>
  <c r="AA10" i="47"/>
  <c r="W10" i="47"/>
  <c r="V10" i="47"/>
  <c r="R10" i="47"/>
  <c r="S10" i="47" s="1"/>
  <c r="N10" i="47"/>
  <c r="M10" i="47"/>
  <c r="O10" i="47" s="1"/>
  <c r="I10" i="47"/>
  <c r="H10" i="47"/>
  <c r="G10" i="47"/>
  <c r="F10" i="47"/>
  <c r="D10" i="47"/>
  <c r="C10" i="47"/>
  <c r="BJ9" i="47"/>
  <c r="BB9" i="47"/>
  <c r="BA9" i="47"/>
  <c r="AM9" i="47"/>
  <c r="AL9" i="47"/>
  <c r="AK9" i="47"/>
  <c r="AG9" i="47"/>
  <c r="AF9" i="47"/>
  <c r="AB9" i="47"/>
  <c r="AA9" i="47"/>
  <c r="AC9" i="47" s="1"/>
  <c r="W9" i="47"/>
  <c r="V9" i="47"/>
  <c r="X9" i="47" s="1"/>
  <c r="R9" i="47"/>
  <c r="S9" i="47" s="1"/>
  <c r="N9" i="47"/>
  <c r="M9" i="47"/>
  <c r="I9" i="47"/>
  <c r="H9" i="47"/>
  <c r="G9" i="47"/>
  <c r="F9" i="47"/>
  <c r="D9" i="47"/>
  <c r="C9" i="47"/>
  <c r="BJ8" i="47"/>
  <c r="BB8" i="47"/>
  <c r="BA8" i="47"/>
  <c r="AM8" i="47"/>
  <c r="AL8" i="47"/>
  <c r="AK8" i="47"/>
  <c r="AG8" i="47"/>
  <c r="AF8" i="47"/>
  <c r="AB8" i="47"/>
  <c r="AA8" i="47"/>
  <c r="W8" i="47"/>
  <c r="V8" i="47"/>
  <c r="R8" i="47"/>
  <c r="S8" i="47" s="1"/>
  <c r="N8" i="47"/>
  <c r="M8" i="47"/>
  <c r="O8" i="47" s="1"/>
  <c r="I8" i="47"/>
  <c r="H8" i="47"/>
  <c r="G8" i="47"/>
  <c r="F8" i="47"/>
  <c r="D8" i="47"/>
  <c r="C8" i="47"/>
  <c r="BJ7" i="47"/>
  <c r="BB7" i="47"/>
  <c r="BA7" i="47"/>
  <c r="AM7" i="47"/>
  <c r="AL7" i="47"/>
  <c r="AK7" i="47"/>
  <c r="AG7" i="47"/>
  <c r="AF7" i="47"/>
  <c r="AH7" i="47" s="1"/>
  <c r="AB7" i="47"/>
  <c r="AA7" i="47"/>
  <c r="AC7" i="47" s="1"/>
  <c r="W7" i="47"/>
  <c r="V7" i="47"/>
  <c r="R7" i="47"/>
  <c r="S7" i="47" s="1"/>
  <c r="N7" i="47"/>
  <c r="M7" i="47"/>
  <c r="I7" i="47"/>
  <c r="H7" i="47"/>
  <c r="G7" i="47"/>
  <c r="F7" i="47"/>
  <c r="D7" i="47"/>
  <c r="C7" i="47"/>
  <c r="BJ6" i="47"/>
  <c r="BB6" i="47"/>
  <c r="BA6" i="47"/>
  <c r="BC6" i="47" s="1"/>
  <c r="AM6" i="47"/>
  <c r="AL6" i="47"/>
  <c r="AK6" i="47"/>
  <c r="AG6" i="47"/>
  <c r="AF6" i="47"/>
  <c r="AB6" i="47"/>
  <c r="AA6" i="47"/>
  <c r="W6" i="47"/>
  <c r="V6" i="47"/>
  <c r="R6" i="47"/>
  <c r="S6" i="47" s="1"/>
  <c r="N6" i="47"/>
  <c r="M6" i="47"/>
  <c r="I6" i="47"/>
  <c r="H6" i="47"/>
  <c r="G6" i="47"/>
  <c r="F6" i="47"/>
  <c r="J6" i="47" s="1"/>
  <c r="C6" i="47"/>
  <c r="BB5" i="47"/>
  <c r="BA5" i="47"/>
  <c r="AM5" i="47"/>
  <c r="AL5" i="47"/>
  <c r="AK5" i="47"/>
  <c r="AG5" i="47"/>
  <c r="AF5" i="47"/>
  <c r="AB5" i="47"/>
  <c r="AA5" i="47"/>
  <c r="W5" i="47"/>
  <c r="V5" i="47"/>
  <c r="R5" i="47"/>
  <c r="S5" i="47" s="1"/>
  <c r="N5" i="47"/>
  <c r="M5" i="47"/>
  <c r="I5" i="47"/>
  <c r="H5" i="47"/>
  <c r="G5" i="47"/>
  <c r="F5" i="47"/>
  <c r="AV2" i="47"/>
  <c r="AF2" i="47"/>
  <c r="R2" i="47"/>
  <c r="D45" i="48"/>
  <c r="C45" i="48"/>
  <c r="D44" i="48"/>
  <c r="C44" i="48"/>
  <c r="D43" i="48"/>
  <c r="C43" i="48"/>
  <c r="D42" i="48"/>
  <c r="C42" i="48"/>
  <c r="D41" i="48"/>
  <c r="C41" i="48"/>
  <c r="D40" i="48"/>
  <c r="C40" i="48"/>
  <c r="D39" i="48"/>
  <c r="C39" i="48"/>
  <c r="D38" i="48"/>
  <c r="C38" i="48"/>
  <c r="D37" i="48"/>
  <c r="C37" i="48"/>
  <c r="D36" i="48"/>
  <c r="C36" i="48"/>
  <c r="D35" i="48"/>
  <c r="C35" i="48"/>
  <c r="D34" i="48"/>
  <c r="C34" i="48"/>
  <c r="D33" i="48"/>
  <c r="C33" i="48"/>
  <c r="D32" i="48"/>
  <c r="C32" i="48"/>
  <c r="D31" i="48"/>
  <c r="C31" i="48"/>
  <c r="D30" i="48"/>
  <c r="C30" i="48"/>
  <c r="D29" i="48"/>
  <c r="C29" i="48"/>
  <c r="D28" i="48"/>
  <c r="C28" i="48"/>
  <c r="D27" i="48"/>
  <c r="C27" i="48"/>
  <c r="D26" i="48"/>
  <c r="C26" i="48"/>
  <c r="D25" i="48"/>
  <c r="C25" i="48"/>
  <c r="D24" i="48"/>
  <c r="C24" i="48"/>
  <c r="D23" i="48"/>
  <c r="C23" i="48"/>
  <c r="D22" i="48"/>
  <c r="C22" i="48"/>
  <c r="D21" i="48"/>
  <c r="C21" i="48"/>
  <c r="D20" i="48"/>
  <c r="C20" i="48"/>
  <c r="D19" i="48"/>
  <c r="C19" i="48"/>
  <c r="D18" i="48"/>
  <c r="C18" i="48"/>
  <c r="D17" i="48"/>
  <c r="C17" i="48"/>
  <c r="D16" i="48"/>
  <c r="C16" i="48"/>
  <c r="D15" i="48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C6" i="48"/>
  <c r="AC6" i="48"/>
  <c r="AB2" i="48"/>
  <c r="AS45" i="42"/>
  <c r="D45" i="42"/>
  <c r="C45" i="42"/>
  <c r="D44" i="42"/>
  <c r="BF44" i="42" s="1"/>
  <c r="C44" i="42"/>
  <c r="D43" i="42"/>
  <c r="BF43" i="42" s="1"/>
  <c r="C43" i="42"/>
  <c r="D42" i="42"/>
  <c r="BF42" i="42" s="1"/>
  <c r="C42" i="42"/>
  <c r="J22" i="47" l="1"/>
  <c r="J30" i="47"/>
  <c r="J38" i="47"/>
  <c r="AN7" i="47"/>
  <c r="J8" i="47"/>
  <c r="K8" i="47" s="1"/>
  <c r="N9" i="56" s="1"/>
  <c r="BC8" i="47"/>
  <c r="AH9" i="47"/>
  <c r="AC11" i="47"/>
  <c r="O12" i="47"/>
  <c r="X13" i="47"/>
  <c r="AN15" i="47"/>
  <c r="J16" i="47"/>
  <c r="K16" i="47" s="1"/>
  <c r="N17" i="56" s="1"/>
  <c r="BC16" i="47"/>
  <c r="BD16" i="47" s="1"/>
  <c r="AH17" i="47"/>
  <c r="AC19" i="47"/>
  <c r="O20" i="47"/>
  <c r="BF20" i="47" s="1"/>
  <c r="X21" i="47"/>
  <c r="AN23" i="47"/>
  <c r="J24" i="47"/>
  <c r="BC24" i="47"/>
  <c r="BD24" i="47" s="1"/>
  <c r="W25" i="56" s="1"/>
  <c r="AH25" i="47"/>
  <c r="AC27" i="47"/>
  <c r="O28" i="47"/>
  <c r="X29" i="47"/>
  <c r="AN31" i="47"/>
  <c r="J32" i="47"/>
  <c r="BC32" i="47"/>
  <c r="BD32" i="47" s="1"/>
  <c r="W33" i="56" s="1"/>
  <c r="AH33" i="47"/>
  <c r="AC35" i="47"/>
  <c r="O36" i="47"/>
  <c r="X37" i="47"/>
  <c r="AN39" i="47"/>
  <c r="J40" i="47"/>
  <c r="BC40" i="47"/>
  <c r="AH41" i="47"/>
  <c r="AC43" i="47"/>
  <c r="O44" i="47"/>
  <c r="M6" i="50"/>
  <c r="M7" i="50"/>
  <c r="T7" i="50" s="1"/>
  <c r="M8" i="50"/>
  <c r="T8" i="50" s="1"/>
  <c r="M9" i="50"/>
  <c r="M10" i="50"/>
  <c r="M11" i="50"/>
  <c r="M12" i="50"/>
  <c r="M13" i="50"/>
  <c r="M14" i="50"/>
  <c r="M15" i="50"/>
  <c r="T15" i="50" s="1"/>
  <c r="M16" i="50"/>
  <c r="T16" i="50" s="1"/>
  <c r="M17" i="50"/>
  <c r="M18" i="50"/>
  <c r="M19" i="50"/>
  <c r="M20" i="50"/>
  <c r="M21" i="50"/>
  <c r="M22" i="50"/>
  <c r="M23" i="50"/>
  <c r="M24" i="50"/>
  <c r="T24" i="50" s="1"/>
  <c r="M25" i="50"/>
  <c r="M26" i="50"/>
  <c r="M27" i="50"/>
  <c r="M28" i="50"/>
  <c r="M29" i="50"/>
  <c r="M30" i="50"/>
  <c r="M31" i="50"/>
  <c r="T31" i="50" s="1"/>
  <c r="M32" i="50"/>
  <c r="T32" i="50" s="1"/>
  <c r="M33" i="50"/>
  <c r="M34" i="50"/>
  <c r="M35" i="50"/>
  <c r="M36" i="50"/>
  <c r="M37" i="50"/>
  <c r="M38" i="50"/>
  <c r="M39" i="50"/>
  <c r="T39" i="50" s="1"/>
  <c r="M40" i="50"/>
  <c r="T40" i="50" s="1"/>
  <c r="M41" i="50"/>
  <c r="M42" i="50"/>
  <c r="M43" i="50"/>
  <c r="M44" i="50"/>
  <c r="O6" i="47"/>
  <c r="X7" i="47"/>
  <c r="AN9" i="47"/>
  <c r="J10" i="47"/>
  <c r="BF10" i="47" s="1"/>
  <c r="BC10" i="47"/>
  <c r="AH11" i="47"/>
  <c r="AC13" i="47"/>
  <c r="O14" i="47"/>
  <c r="X15" i="47"/>
  <c r="AN17" i="47"/>
  <c r="J18" i="47"/>
  <c r="K18" i="47" s="1"/>
  <c r="N19" i="56" s="1"/>
  <c r="BC18" i="47"/>
  <c r="BF18" i="47" s="1"/>
  <c r="AH19" i="47"/>
  <c r="AC21" i="47"/>
  <c r="O22" i="47"/>
  <c r="X23" i="47"/>
  <c r="AN25" i="47"/>
  <c r="J26" i="47"/>
  <c r="K26" i="47" s="1"/>
  <c r="BC26" i="47"/>
  <c r="BD26" i="47" s="1"/>
  <c r="W27" i="56" s="1"/>
  <c r="AH27" i="47"/>
  <c r="AC29" i="47"/>
  <c r="O30" i="47"/>
  <c r="X31" i="47"/>
  <c r="AN33" i="47"/>
  <c r="J34" i="47"/>
  <c r="K34" i="47" s="1"/>
  <c r="N35" i="56" s="1"/>
  <c r="BC34" i="47"/>
  <c r="AH35" i="47"/>
  <c r="AC37" i="47"/>
  <c r="O38" i="47"/>
  <c r="X39" i="47"/>
  <c r="AN41" i="47"/>
  <c r="J42" i="47"/>
  <c r="K42" i="47" s="1"/>
  <c r="BC42" i="47"/>
  <c r="BD42" i="47" s="1"/>
  <c r="W43" i="56" s="1"/>
  <c r="AH43" i="47"/>
  <c r="BF45" i="42"/>
  <c r="BA45" i="42"/>
  <c r="BB45" i="42"/>
  <c r="X6" i="47"/>
  <c r="AC6" i="47"/>
  <c r="AH6" i="47"/>
  <c r="AI6" i="47" s="1"/>
  <c r="S7" i="56" s="1"/>
  <c r="AN6" i="47"/>
  <c r="AO6" i="47" s="1"/>
  <c r="T7" i="56" s="1"/>
  <c r="J7" i="47"/>
  <c r="K7" i="47" s="1"/>
  <c r="N8" i="56" s="1"/>
  <c r="O7" i="47"/>
  <c r="BC7" i="47"/>
  <c r="BD7" i="47" s="1"/>
  <c r="X8" i="47"/>
  <c r="AC8" i="47"/>
  <c r="AH8" i="47"/>
  <c r="AN8" i="47"/>
  <c r="AO8" i="47" s="1"/>
  <c r="T9" i="56" s="1"/>
  <c r="J9" i="47"/>
  <c r="K9" i="47" s="1"/>
  <c r="N10" i="56" s="1"/>
  <c r="O9" i="47"/>
  <c r="BC9" i="47"/>
  <c r="BD9" i="47" s="1"/>
  <c r="W10" i="56" s="1"/>
  <c r="X10" i="47"/>
  <c r="Y10" i="47" s="1"/>
  <c r="Q11" i="56" s="1"/>
  <c r="AC10" i="47"/>
  <c r="AH10" i="47"/>
  <c r="AN10" i="47"/>
  <c r="J11" i="47"/>
  <c r="O11" i="47"/>
  <c r="P11" i="47" s="1"/>
  <c r="O12" i="56" s="1"/>
  <c r="BC11" i="47"/>
  <c r="BD11" i="47" s="1"/>
  <c r="X12" i="47"/>
  <c r="Y12" i="47" s="1"/>
  <c r="Q13" i="56" s="1"/>
  <c r="AC12" i="47"/>
  <c r="AD12" i="47" s="1"/>
  <c r="AH12" i="47"/>
  <c r="AN12" i="47"/>
  <c r="J13" i="47"/>
  <c r="O13" i="47"/>
  <c r="BC13" i="47"/>
  <c r="BD13" i="47" s="1"/>
  <c r="W14" i="56" s="1"/>
  <c r="X14" i="47"/>
  <c r="Y14" i="47" s="1"/>
  <c r="Q15" i="56" s="1"/>
  <c r="AC14" i="47"/>
  <c r="AH14" i="47"/>
  <c r="AI14" i="47" s="1"/>
  <c r="S15" i="56" s="1"/>
  <c r="AN14" i="47"/>
  <c r="J15" i="47"/>
  <c r="O15" i="47"/>
  <c r="BC15" i="47"/>
  <c r="BD15" i="47" s="1"/>
  <c r="W16" i="56" s="1"/>
  <c r="X16" i="47"/>
  <c r="AC16" i="47"/>
  <c r="AH16" i="47"/>
  <c r="AI16" i="47" s="1"/>
  <c r="S17" i="56" s="1"/>
  <c r="AN16" i="47"/>
  <c r="AO16" i="47" s="1"/>
  <c r="T17" i="56" s="1"/>
  <c r="J17" i="47"/>
  <c r="O17" i="47"/>
  <c r="BC17" i="47"/>
  <c r="X18" i="47"/>
  <c r="AC18" i="47"/>
  <c r="AH18" i="47"/>
  <c r="AI18" i="47" s="1"/>
  <c r="S19" i="56" s="1"/>
  <c r="AN18" i="47"/>
  <c r="AO18" i="47" s="1"/>
  <c r="T19" i="56" s="1"/>
  <c r="J19" i="47"/>
  <c r="K19" i="47" s="1"/>
  <c r="N20" i="56" s="1"/>
  <c r="O19" i="47"/>
  <c r="BC19" i="47"/>
  <c r="X20" i="47"/>
  <c r="Y20" i="47" s="1"/>
  <c r="Q21" i="56" s="1"/>
  <c r="AC20" i="47"/>
  <c r="AD20" i="47" s="1"/>
  <c r="R21" i="56" s="1"/>
  <c r="AH20" i="47"/>
  <c r="AI20" i="47" s="1"/>
  <c r="S21" i="56" s="1"/>
  <c r="AN20" i="47"/>
  <c r="AO20" i="47" s="1"/>
  <c r="T21" i="56" s="1"/>
  <c r="J21" i="47"/>
  <c r="K21" i="47" s="1"/>
  <c r="N22" i="56" s="1"/>
  <c r="O21" i="47"/>
  <c r="P21" i="47" s="1"/>
  <c r="O22" i="56" s="1"/>
  <c r="BC21" i="47"/>
  <c r="X22" i="47"/>
  <c r="AC22" i="47"/>
  <c r="AD22" i="47" s="1"/>
  <c r="R23" i="56" s="1"/>
  <c r="AH22" i="47"/>
  <c r="AI22" i="47" s="1"/>
  <c r="S23" i="56" s="1"/>
  <c r="AN22" i="47"/>
  <c r="AO22" i="47" s="1"/>
  <c r="T23" i="56" s="1"/>
  <c r="J23" i="47"/>
  <c r="K23" i="47" s="1"/>
  <c r="O23" i="47"/>
  <c r="P23" i="47" s="1"/>
  <c r="BC23" i="47"/>
  <c r="BD23" i="47" s="1"/>
  <c r="W24" i="56" s="1"/>
  <c r="X24" i="47"/>
  <c r="AC24" i="47"/>
  <c r="AH24" i="47"/>
  <c r="AN24" i="47"/>
  <c r="AO24" i="47" s="1"/>
  <c r="T25" i="56" s="1"/>
  <c r="J25" i="47"/>
  <c r="O25" i="47"/>
  <c r="BC25" i="47"/>
  <c r="BD25" i="47" s="1"/>
  <c r="W26" i="56" s="1"/>
  <c r="X26" i="47"/>
  <c r="Y26" i="47" s="1"/>
  <c r="Q27" i="56" s="1"/>
  <c r="AC26" i="47"/>
  <c r="AH26" i="47"/>
  <c r="AN26" i="47"/>
  <c r="J27" i="47"/>
  <c r="O27" i="47"/>
  <c r="BC27" i="47"/>
  <c r="BD27" i="47" s="1"/>
  <c r="W28" i="56" s="1"/>
  <c r="X28" i="47"/>
  <c r="Y28" i="47" s="1"/>
  <c r="Q29" i="56" s="1"/>
  <c r="AC28" i="47"/>
  <c r="BF28" i="47" s="1"/>
  <c r="AH28" i="47"/>
  <c r="AN28" i="47"/>
  <c r="J29" i="47"/>
  <c r="O29" i="47"/>
  <c r="BC29" i="47"/>
  <c r="BD29" i="47" s="1"/>
  <c r="W30" i="56" s="1"/>
  <c r="X30" i="47"/>
  <c r="Y30" i="47" s="1"/>
  <c r="Q31" i="56" s="1"/>
  <c r="AC30" i="47"/>
  <c r="AD30" i="47" s="1"/>
  <c r="R31" i="56" s="1"/>
  <c r="AH30" i="47"/>
  <c r="BF30" i="47" s="1"/>
  <c r="AN30" i="47"/>
  <c r="J31" i="47"/>
  <c r="O31" i="47"/>
  <c r="BC31" i="47"/>
  <c r="BD31" i="47" s="1"/>
  <c r="X32" i="47"/>
  <c r="Y32" i="47" s="1"/>
  <c r="Q33" i="56" s="1"/>
  <c r="AC32" i="47"/>
  <c r="AD32" i="47" s="1"/>
  <c r="R33" i="56" s="1"/>
  <c r="AH32" i="47"/>
  <c r="AI32" i="47" s="1"/>
  <c r="S33" i="56" s="1"/>
  <c r="AN32" i="47"/>
  <c r="AO32" i="47" s="1"/>
  <c r="T33" i="56" s="1"/>
  <c r="J33" i="47"/>
  <c r="O33" i="47"/>
  <c r="BC33" i="47"/>
  <c r="X34" i="47"/>
  <c r="AC34" i="47"/>
  <c r="AD34" i="47" s="1"/>
  <c r="R35" i="56" s="1"/>
  <c r="AH34" i="47"/>
  <c r="AI34" i="47" s="1"/>
  <c r="S35" i="56" s="1"/>
  <c r="AN34" i="47"/>
  <c r="BF34" i="47" s="1"/>
  <c r="J35" i="47"/>
  <c r="K35" i="47" s="1"/>
  <c r="N36" i="56" s="1"/>
  <c r="O35" i="47"/>
  <c r="BC35" i="47"/>
  <c r="X36" i="47"/>
  <c r="AC36" i="47"/>
  <c r="AD36" i="47" s="1"/>
  <c r="R37" i="56" s="1"/>
  <c r="AH36" i="47"/>
  <c r="AI36" i="47" s="1"/>
  <c r="S37" i="56" s="1"/>
  <c r="AN36" i="47"/>
  <c r="AO36" i="47" s="1"/>
  <c r="J37" i="47"/>
  <c r="K37" i="47" s="1"/>
  <c r="O37" i="47"/>
  <c r="P37" i="47" s="1"/>
  <c r="O38" i="56" s="1"/>
  <c r="BC37" i="47"/>
  <c r="X38" i="47"/>
  <c r="AC38" i="47"/>
  <c r="AD38" i="47" s="1"/>
  <c r="R39" i="56" s="1"/>
  <c r="AH38" i="47"/>
  <c r="AN38" i="47"/>
  <c r="AO38" i="47" s="1"/>
  <c r="T39" i="56" s="1"/>
  <c r="J39" i="47"/>
  <c r="K39" i="47" s="1"/>
  <c r="N40" i="56" s="1"/>
  <c r="O39" i="47"/>
  <c r="BC39" i="47"/>
  <c r="BD39" i="47" s="1"/>
  <c r="W40" i="56" s="1"/>
  <c r="X40" i="47"/>
  <c r="AC40" i="47"/>
  <c r="AH40" i="47"/>
  <c r="AN40" i="47"/>
  <c r="AO40" i="47" s="1"/>
  <c r="J41" i="47"/>
  <c r="K41" i="47" s="1"/>
  <c r="O41" i="47"/>
  <c r="BC41" i="47"/>
  <c r="BD41" i="47" s="1"/>
  <c r="W42" i="56" s="1"/>
  <c r="X42" i="47"/>
  <c r="BF42" i="47" s="1"/>
  <c r="AC42" i="47"/>
  <c r="AH42" i="47"/>
  <c r="AN42" i="47"/>
  <c r="AO42" i="47" s="1"/>
  <c r="T43" i="56" s="1"/>
  <c r="J43" i="47"/>
  <c r="K43" i="47" s="1"/>
  <c r="O43" i="47"/>
  <c r="BC43" i="47"/>
  <c r="BD43" i="47" s="1"/>
  <c r="W44" i="56" s="1"/>
  <c r="X44" i="47"/>
  <c r="Y44" i="47" s="1"/>
  <c r="AC44" i="47"/>
  <c r="AD44" i="47" s="1"/>
  <c r="R45" i="56" s="1"/>
  <c r="AH44" i="47"/>
  <c r="AN44" i="47"/>
  <c r="Q6" i="50"/>
  <c r="R6" i="50" s="1"/>
  <c r="Q7" i="50"/>
  <c r="R7" i="50" s="1"/>
  <c r="Q8" i="50"/>
  <c r="R8" i="50" s="1"/>
  <c r="Q9" i="50"/>
  <c r="R9" i="50" s="1"/>
  <c r="Q10" i="50"/>
  <c r="R10" i="50" s="1"/>
  <c r="Q11" i="50"/>
  <c r="R11" i="50" s="1"/>
  <c r="Q12" i="50"/>
  <c r="R12" i="50" s="1"/>
  <c r="Q13" i="50"/>
  <c r="R13" i="50" s="1"/>
  <c r="Q14" i="50"/>
  <c r="R14" i="50" s="1"/>
  <c r="Q15" i="50"/>
  <c r="R15" i="50" s="1"/>
  <c r="Q16" i="50"/>
  <c r="R16" i="50" s="1"/>
  <c r="Q17" i="50"/>
  <c r="R17" i="50" s="1"/>
  <c r="Q18" i="50"/>
  <c r="R18" i="50" s="1"/>
  <c r="Q19" i="50"/>
  <c r="R19" i="50" s="1"/>
  <c r="Q20" i="50"/>
  <c r="R20" i="50" s="1"/>
  <c r="Q21" i="50"/>
  <c r="R21" i="50" s="1"/>
  <c r="Q22" i="50"/>
  <c r="R22" i="50" s="1"/>
  <c r="Q23" i="50"/>
  <c r="R23" i="50" s="1"/>
  <c r="Q24" i="50"/>
  <c r="R24" i="50" s="1"/>
  <c r="Q25" i="50"/>
  <c r="R25" i="50" s="1"/>
  <c r="Q26" i="50"/>
  <c r="R26" i="50" s="1"/>
  <c r="Q27" i="50"/>
  <c r="R27" i="50" s="1"/>
  <c r="Q28" i="50"/>
  <c r="R28" i="50" s="1"/>
  <c r="Q29" i="50"/>
  <c r="R29" i="50" s="1"/>
  <c r="Q30" i="50"/>
  <c r="R30" i="50" s="1"/>
  <c r="Q31" i="50"/>
  <c r="R31" i="50" s="1"/>
  <c r="Q32" i="50"/>
  <c r="R32" i="50" s="1"/>
  <c r="Q33" i="50"/>
  <c r="R33" i="50" s="1"/>
  <c r="Q34" i="50"/>
  <c r="R34" i="50" s="1"/>
  <c r="Q35" i="50"/>
  <c r="R35" i="50" s="1"/>
  <c r="Q36" i="50"/>
  <c r="R36" i="50" s="1"/>
  <c r="Q37" i="50"/>
  <c r="R37" i="50" s="1"/>
  <c r="Q38" i="50"/>
  <c r="R38" i="50" s="1"/>
  <c r="Q39" i="50"/>
  <c r="R39" i="50" s="1"/>
  <c r="Q40" i="50"/>
  <c r="R40" i="50" s="1"/>
  <c r="Q41" i="50"/>
  <c r="R41" i="50" s="1"/>
  <c r="Q42" i="50"/>
  <c r="R42" i="50" s="1"/>
  <c r="Q43" i="50"/>
  <c r="R43" i="50" s="1"/>
  <c r="Q44" i="50"/>
  <c r="R44" i="50" s="1"/>
  <c r="Q45" i="50"/>
  <c r="R45" i="50" s="1"/>
  <c r="BF6" i="47"/>
  <c r="BF8" i="47"/>
  <c r="BF22" i="47"/>
  <c r="BF24" i="47"/>
  <c r="BF32" i="47"/>
  <c r="BF36" i="47"/>
  <c r="BF38" i="47"/>
  <c r="BF40" i="47"/>
  <c r="T6" i="50"/>
  <c r="T9" i="50"/>
  <c r="T12" i="50"/>
  <c r="T13" i="50"/>
  <c r="T14" i="50"/>
  <c r="T17" i="50"/>
  <c r="T20" i="50"/>
  <c r="T21" i="50"/>
  <c r="T22" i="50"/>
  <c r="T23" i="50"/>
  <c r="T25" i="50"/>
  <c r="T28" i="50"/>
  <c r="T29" i="50"/>
  <c r="T30" i="50"/>
  <c r="T33" i="50"/>
  <c r="T34" i="50"/>
  <c r="T36" i="50"/>
  <c r="T37" i="50"/>
  <c r="T38" i="50"/>
  <c r="T44" i="50"/>
  <c r="T6" i="47"/>
  <c r="P7" i="56" s="1"/>
  <c r="T8" i="47"/>
  <c r="P9" i="56" s="1"/>
  <c r="T10" i="47"/>
  <c r="P11" i="56" s="1"/>
  <c r="T9" i="47"/>
  <c r="P10" i="56" s="1"/>
  <c r="T33" i="47"/>
  <c r="P34" i="56" s="1"/>
  <c r="L6" i="49"/>
  <c r="N6" i="49" s="1"/>
  <c r="AC7" i="48"/>
  <c r="AE7" i="48" s="1"/>
  <c r="Y8" i="56" s="1"/>
  <c r="AC8" i="48"/>
  <c r="AD8" i="48" s="1"/>
  <c r="AC13" i="48"/>
  <c r="X14" i="56" s="1"/>
  <c r="AC45" i="48"/>
  <c r="L16" i="49"/>
  <c r="L17" i="56" s="1"/>
  <c r="L24" i="49"/>
  <c r="L32" i="49"/>
  <c r="L33" i="56" s="1"/>
  <c r="L40" i="49"/>
  <c r="AC18" i="48"/>
  <c r="X19" i="56" s="1"/>
  <c r="L21" i="49"/>
  <c r="L22" i="56" s="1"/>
  <c r="AC29" i="48"/>
  <c r="X30" i="56" s="1"/>
  <c r="AC16" i="48"/>
  <c r="AC24" i="48"/>
  <c r="X25" i="56" s="1"/>
  <c r="AC32" i="48"/>
  <c r="X33" i="56" s="1"/>
  <c r="AC40" i="48"/>
  <c r="X41" i="56" s="1"/>
  <c r="L19" i="49"/>
  <c r="L27" i="49"/>
  <c r="L28" i="56" s="1"/>
  <c r="L35" i="49"/>
  <c r="L43" i="49"/>
  <c r="L44" i="56" s="1"/>
  <c r="AC42" i="48"/>
  <c r="L29" i="49"/>
  <c r="L30" i="56" s="1"/>
  <c r="L45" i="49"/>
  <c r="L46" i="56" s="1"/>
  <c r="AC21" i="48"/>
  <c r="X22" i="56" s="1"/>
  <c r="AC37" i="48"/>
  <c r="AC27" i="48"/>
  <c r="X28" i="56" s="1"/>
  <c r="AC35" i="48"/>
  <c r="AC43" i="48"/>
  <c r="X44" i="56" s="1"/>
  <c r="L14" i="49"/>
  <c r="L22" i="49"/>
  <c r="L23" i="56" s="1"/>
  <c r="L30" i="49"/>
  <c r="L31" i="56" s="1"/>
  <c r="L38" i="49"/>
  <c r="L39" i="56" s="1"/>
  <c r="AC19" i="48"/>
  <c r="AC14" i="48"/>
  <c r="X15" i="56" s="1"/>
  <c r="AC22" i="48"/>
  <c r="AC30" i="48"/>
  <c r="X31" i="56" s="1"/>
  <c r="AC38" i="48"/>
  <c r="L17" i="49"/>
  <c r="L18" i="56" s="1"/>
  <c r="L25" i="49"/>
  <c r="L26" i="56" s="1"/>
  <c r="L33" i="49"/>
  <c r="L34" i="56" s="1"/>
  <c r="L41" i="49"/>
  <c r="AC26" i="48"/>
  <c r="X27" i="56" s="1"/>
  <c r="L13" i="49"/>
  <c r="AC17" i="48"/>
  <c r="X18" i="56" s="1"/>
  <c r="AC25" i="48"/>
  <c r="AC33" i="48"/>
  <c r="X34" i="56" s="1"/>
  <c r="AC41" i="48"/>
  <c r="X42" i="56" s="1"/>
  <c r="L12" i="49"/>
  <c r="L13" i="56" s="1"/>
  <c r="L20" i="49"/>
  <c r="L28" i="49"/>
  <c r="L29" i="56" s="1"/>
  <c r="L36" i="49"/>
  <c r="L44" i="49"/>
  <c r="L45" i="56" s="1"/>
  <c r="AC34" i="48"/>
  <c r="L37" i="49"/>
  <c r="L38" i="56" s="1"/>
  <c r="AC12" i="48"/>
  <c r="X13" i="56" s="1"/>
  <c r="AC20" i="48"/>
  <c r="X21" i="56" s="1"/>
  <c r="AC36" i="48"/>
  <c r="L15" i="49"/>
  <c r="L16" i="56" s="1"/>
  <c r="L23" i="49"/>
  <c r="L31" i="49"/>
  <c r="L32" i="56" s="1"/>
  <c r="L39" i="49"/>
  <c r="AC28" i="48"/>
  <c r="X29" i="56" s="1"/>
  <c r="AC44" i="48"/>
  <c r="X45" i="56" s="1"/>
  <c r="AC15" i="48"/>
  <c r="X16" i="56" s="1"/>
  <c r="AC23" i="48"/>
  <c r="AC31" i="48"/>
  <c r="X32" i="56" s="1"/>
  <c r="AC39" i="48"/>
  <c r="L18" i="49"/>
  <c r="L19" i="56" s="1"/>
  <c r="L26" i="49"/>
  <c r="L34" i="49"/>
  <c r="L35" i="56" s="1"/>
  <c r="L42" i="49"/>
  <c r="L43" i="56" s="1"/>
  <c r="L8" i="49"/>
  <c r="L9" i="56" s="1"/>
  <c r="L10" i="49"/>
  <c r="L11" i="56" s="1"/>
  <c r="L7" i="49"/>
  <c r="L8" i="56" s="1"/>
  <c r="L9" i="49"/>
  <c r="L10" i="56" s="1"/>
  <c r="L11" i="49"/>
  <c r="L12" i="56" s="1"/>
  <c r="AC9" i="48"/>
  <c r="X10" i="56" s="1"/>
  <c r="AE6" i="48"/>
  <c r="Y7" i="56" s="1"/>
  <c r="AD6" i="48"/>
  <c r="AC10" i="48"/>
  <c r="X11" i="56" s="1"/>
  <c r="J5" i="47"/>
  <c r="AC11" i="48"/>
  <c r="O5" i="47"/>
  <c r="P16" i="47" s="1"/>
  <c r="BC5" i="47"/>
  <c r="BD10" i="47" s="1"/>
  <c r="W11" i="56" s="1"/>
  <c r="K6" i="47"/>
  <c r="N7" i="56" s="1"/>
  <c r="BD14" i="47"/>
  <c r="W15" i="56" s="1"/>
  <c r="K20" i="47"/>
  <c r="K28" i="47"/>
  <c r="BD30" i="47"/>
  <c r="W31" i="56" s="1"/>
  <c r="K36" i="47"/>
  <c r="BD36" i="47"/>
  <c r="W37" i="56" s="1"/>
  <c r="BD38" i="47"/>
  <c r="W39" i="56" s="1"/>
  <c r="K40" i="47"/>
  <c r="N41" i="56" s="1"/>
  <c r="K44" i="47"/>
  <c r="N45" i="56" s="1"/>
  <c r="BD44" i="47"/>
  <c r="W45" i="56" s="1"/>
  <c r="Y45" i="47"/>
  <c r="Q46" i="56" s="1"/>
  <c r="AD45" i="47"/>
  <c r="R46" i="56" s="1"/>
  <c r="AI45" i="47"/>
  <c r="S46" i="56" s="1"/>
  <c r="AO45" i="47"/>
  <c r="T46" i="56" s="1"/>
  <c r="I45" i="50"/>
  <c r="I46" i="56" s="1"/>
  <c r="N45" i="50"/>
  <c r="J46" i="56" s="1"/>
  <c r="K38" i="47"/>
  <c r="X5" i="47"/>
  <c r="Y11" i="47" s="1"/>
  <c r="Q12" i="56" s="1"/>
  <c r="AC5" i="47"/>
  <c r="AH5" i="47"/>
  <c r="AI13" i="47" s="1"/>
  <c r="AN5" i="47"/>
  <c r="AO35" i="47" s="1"/>
  <c r="AI8" i="47"/>
  <c r="AO10" i="47"/>
  <c r="T11" i="56" s="1"/>
  <c r="AI12" i="47"/>
  <c r="S13" i="56" s="1"/>
  <c r="AO12" i="47"/>
  <c r="T13" i="56" s="1"/>
  <c r="K13" i="47"/>
  <c r="N14" i="56" s="1"/>
  <c r="K15" i="47"/>
  <c r="K17" i="47"/>
  <c r="N18" i="56" s="1"/>
  <c r="BD17" i="47"/>
  <c r="W18" i="56" s="1"/>
  <c r="Y18" i="47"/>
  <c r="Q19" i="56" s="1"/>
  <c r="BD19" i="47"/>
  <c r="W20" i="56" s="1"/>
  <c r="BD21" i="47"/>
  <c r="W22" i="56" s="1"/>
  <c r="Y22" i="47"/>
  <c r="Q23" i="56" s="1"/>
  <c r="Y24" i="47"/>
  <c r="Q25" i="56" s="1"/>
  <c r="AD24" i="47"/>
  <c r="R25" i="56" s="1"/>
  <c r="AI24" i="47"/>
  <c r="S25" i="56" s="1"/>
  <c r="K25" i="47"/>
  <c r="N26" i="56" s="1"/>
  <c r="AD26" i="47"/>
  <c r="R27" i="56" s="1"/>
  <c r="AI26" i="47"/>
  <c r="S27" i="56" s="1"/>
  <c r="AO26" i="47"/>
  <c r="T27" i="56" s="1"/>
  <c r="AI28" i="47"/>
  <c r="S29" i="56" s="1"/>
  <c r="AO28" i="47"/>
  <c r="T29" i="56" s="1"/>
  <c r="K29" i="47"/>
  <c r="N30" i="56" s="1"/>
  <c r="AO30" i="47"/>
  <c r="T31" i="56" s="1"/>
  <c r="K31" i="47"/>
  <c r="K33" i="47"/>
  <c r="N34" i="56" s="1"/>
  <c r="BD33" i="47"/>
  <c r="W34" i="56" s="1"/>
  <c r="Y34" i="47"/>
  <c r="Q35" i="56" s="1"/>
  <c r="P35" i="47"/>
  <c r="O36" i="56" s="1"/>
  <c r="BD35" i="47"/>
  <c r="W36" i="56" s="1"/>
  <c r="Y36" i="47"/>
  <c r="Q37" i="56" s="1"/>
  <c r="BD37" i="47"/>
  <c r="W38" i="56" s="1"/>
  <c r="Y38" i="47"/>
  <c r="Q39" i="56" s="1"/>
  <c r="AI38" i="47"/>
  <c r="S39" i="56" s="1"/>
  <c r="Y40" i="47"/>
  <c r="Q41" i="56" s="1"/>
  <c r="AD40" i="47"/>
  <c r="R41" i="56" s="1"/>
  <c r="AI40" i="47"/>
  <c r="S41" i="56" s="1"/>
  <c r="AD42" i="47"/>
  <c r="R43" i="56" s="1"/>
  <c r="AI42" i="47"/>
  <c r="S43" i="56" s="1"/>
  <c r="AI44" i="47"/>
  <c r="S45" i="56" s="1"/>
  <c r="AO44" i="47"/>
  <c r="T45" i="56" s="1"/>
  <c r="P45" i="47"/>
  <c r="O46" i="56" s="1"/>
  <c r="BD45" i="47"/>
  <c r="W46" i="56" s="1"/>
  <c r="H5" i="50"/>
  <c r="I9" i="50" s="1"/>
  <c r="I10" i="56" s="1"/>
  <c r="M5" i="50"/>
  <c r="K11" i="47"/>
  <c r="N12" i="56" s="1"/>
  <c r="K14" i="47"/>
  <c r="N15" i="56" s="1"/>
  <c r="K22" i="47"/>
  <c r="N23" i="56" s="1"/>
  <c r="K24" i="47"/>
  <c r="N25" i="56" s="1"/>
  <c r="K27" i="47"/>
  <c r="N28" i="56" s="1"/>
  <c r="K30" i="47"/>
  <c r="N31" i="56" s="1"/>
  <c r="K32" i="47"/>
  <c r="N33" i="56" s="1"/>
  <c r="K45" i="47"/>
  <c r="N46" i="56" s="1"/>
  <c r="AD7" i="47"/>
  <c r="R8" i="56" s="1"/>
  <c r="BD6" i="47"/>
  <c r="W7" i="56" s="1"/>
  <c r="X7" i="56"/>
  <c r="U10" i="47"/>
  <c r="T14" i="47"/>
  <c r="P15" i="56" s="1"/>
  <c r="U33" i="47"/>
  <c r="Y6" i="47"/>
  <c r="Q7" i="56" s="1"/>
  <c r="T11" i="47"/>
  <c r="P12" i="56" s="1"/>
  <c r="T12" i="47"/>
  <c r="P13" i="56" s="1"/>
  <c r="T13" i="47"/>
  <c r="P14" i="56" s="1"/>
  <c r="T15" i="47"/>
  <c r="P16" i="56" s="1"/>
  <c r="T16" i="47"/>
  <c r="P17" i="56" s="1"/>
  <c r="T17" i="47"/>
  <c r="P18" i="56" s="1"/>
  <c r="T18" i="47"/>
  <c r="P19" i="56" s="1"/>
  <c r="T19" i="47"/>
  <c r="P20" i="56" s="1"/>
  <c r="T20" i="47"/>
  <c r="P21" i="56" s="1"/>
  <c r="T21" i="47"/>
  <c r="P22" i="56" s="1"/>
  <c r="T22" i="47"/>
  <c r="P23" i="56" s="1"/>
  <c r="T23" i="47"/>
  <c r="P24" i="56" s="1"/>
  <c r="T24" i="47"/>
  <c r="P25" i="56" s="1"/>
  <c r="T25" i="47"/>
  <c r="P26" i="56" s="1"/>
  <c r="T26" i="47"/>
  <c r="P27" i="56" s="1"/>
  <c r="T27" i="47"/>
  <c r="P28" i="56" s="1"/>
  <c r="T28" i="47"/>
  <c r="P29" i="56" s="1"/>
  <c r="T29" i="47"/>
  <c r="P30" i="56" s="1"/>
  <c r="T30" i="47"/>
  <c r="P31" i="56" s="1"/>
  <c r="T31" i="47"/>
  <c r="P32" i="56" s="1"/>
  <c r="T32" i="47"/>
  <c r="P33" i="56" s="1"/>
  <c r="T34" i="47"/>
  <c r="P35" i="56" s="1"/>
  <c r="T35" i="47"/>
  <c r="P36" i="56" s="1"/>
  <c r="T36" i="47"/>
  <c r="P37" i="56" s="1"/>
  <c r="T37" i="47"/>
  <c r="P38" i="56" s="1"/>
  <c r="T38" i="47"/>
  <c r="P39" i="56" s="1"/>
  <c r="T39" i="47"/>
  <c r="P40" i="56" s="1"/>
  <c r="T40" i="47"/>
  <c r="P41" i="56" s="1"/>
  <c r="T41" i="47"/>
  <c r="P42" i="56" s="1"/>
  <c r="T42" i="47"/>
  <c r="P43" i="56" s="1"/>
  <c r="T43" i="47"/>
  <c r="P44" i="56" s="1"/>
  <c r="T44" i="47"/>
  <c r="P45" i="56" s="1"/>
  <c r="T45" i="47"/>
  <c r="P46" i="56" s="1"/>
  <c r="D41" i="42"/>
  <c r="BF41" i="42" s="1"/>
  <c r="C41" i="42"/>
  <c r="D40" i="42"/>
  <c r="BF40" i="42" s="1"/>
  <c r="C40" i="42"/>
  <c r="D39" i="42"/>
  <c r="BF39" i="42" s="1"/>
  <c r="C39" i="42"/>
  <c r="D38" i="42"/>
  <c r="BF38" i="42" s="1"/>
  <c r="C38" i="42"/>
  <c r="D37" i="42"/>
  <c r="BF37" i="42" s="1"/>
  <c r="C37" i="42"/>
  <c r="D36" i="42"/>
  <c r="BF36" i="42" s="1"/>
  <c r="C36" i="42"/>
  <c r="D35" i="42"/>
  <c r="BF35" i="42" s="1"/>
  <c r="C35" i="42"/>
  <c r="D34" i="42"/>
  <c r="BF34" i="42" s="1"/>
  <c r="C34" i="42"/>
  <c r="D33" i="42"/>
  <c r="BF33" i="42" s="1"/>
  <c r="C33" i="42"/>
  <c r="D32" i="42"/>
  <c r="BF32" i="42" s="1"/>
  <c r="C32" i="42"/>
  <c r="D31" i="42"/>
  <c r="BF31" i="42" s="1"/>
  <c r="C31" i="42"/>
  <c r="D30" i="42"/>
  <c r="BF30" i="42" s="1"/>
  <c r="C30" i="42"/>
  <c r="D29" i="42"/>
  <c r="BF29" i="42" s="1"/>
  <c r="C29" i="42"/>
  <c r="D28" i="42"/>
  <c r="BF28" i="42" s="1"/>
  <c r="C28" i="42"/>
  <c r="D27" i="42"/>
  <c r="BF27" i="42" s="1"/>
  <c r="C27" i="42"/>
  <c r="D26" i="42"/>
  <c r="BF26" i="42" s="1"/>
  <c r="C26" i="42"/>
  <c r="D25" i="42"/>
  <c r="BF25" i="42" s="1"/>
  <c r="C25" i="42"/>
  <c r="D24" i="42"/>
  <c r="BF24" i="42" s="1"/>
  <c r="C24" i="42"/>
  <c r="D23" i="42"/>
  <c r="BF23" i="42" s="1"/>
  <c r="C23" i="42"/>
  <c r="D22" i="42"/>
  <c r="BF22" i="42" s="1"/>
  <c r="C22" i="42"/>
  <c r="D21" i="42"/>
  <c r="BF21" i="42" s="1"/>
  <c r="C21" i="42"/>
  <c r="D20" i="42"/>
  <c r="BF20" i="42" s="1"/>
  <c r="C20" i="42"/>
  <c r="D19" i="42"/>
  <c r="BF19" i="42" s="1"/>
  <c r="C19" i="42"/>
  <c r="D18" i="42"/>
  <c r="BF18" i="42" s="1"/>
  <c r="C18" i="42"/>
  <c r="D17" i="42"/>
  <c r="BF17" i="42" s="1"/>
  <c r="C17" i="42"/>
  <c r="D16" i="42"/>
  <c r="BF16" i="42" s="1"/>
  <c r="C16" i="42"/>
  <c r="D15" i="42"/>
  <c r="BF15" i="42" s="1"/>
  <c r="C15" i="42"/>
  <c r="D14" i="42"/>
  <c r="BF14" i="42" s="1"/>
  <c r="C14" i="42"/>
  <c r="D13" i="42"/>
  <c r="BF13" i="42" s="1"/>
  <c r="C13" i="42"/>
  <c r="D12" i="42"/>
  <c r="BF12" i="42" s="1"/>
  <c r="C12" i="42"/>
  <c r="D11" i="42"/>
  <c r="BF11" i="42" s="1"/>
  <c r="C11" i="42"/>
  <c r="D10" i="42"/>
  <c r="BF10" i="42" s="1"/>
  <c r="C10" i="42"/>
  <c r="D9" i="42"/>
  <c r="BF9" i="42" s="1"/>
  <c r="C9" i="42"/>
  <c r="D8" i="42"/>
  <c r="BF8" i="42" s="1"/>
  <c r="C8" i="42"/>
  <c r="D7" i="42"/>
  <c r="BF7" i="42" s="1"/>
  <c r="C7" i="42"/>
  <c r="D6" i="42"/>
  <c r="BF6" i="42" s="1"/>
  <c r="C6" i="42"/>
  <c r="U9" i="47" l="1"/>
  <c r="AE24" i="47"/>
  <c r="T41" i="56"/>
  <c r="AP40" i="47"/>
  <c r="AE40" i="47"/>
  <c r="N13" i="50"/>
  <c r="X9" i="56"/>
  <c r="W32" i="56"/>
  <c r="BE31" i="47"/>
  <c r="BE15" i="47"/>
  <c r="BE44" i="47"/>
  <c r="AP44" i="47"/>
  <c r="W12" i="56"/>
  <c r="BE11" i="47"/>
  <c r="W17" i="56"/>
  <c r="BE16" i="47"/>
  <c r="T37" i="56"/>
  <c r="AP36" i="47"/>
  <c r="AJ26" i="47"/>
  <c r="AE36" i="47"/>
  <c r="AJ22" i="47"/>
  <c r="AE20" i="47"/>
  <c r="AP45" i="47"/>
  <c r="BE35" i="47"/>
  <c r="BE19" i="47"/>
  <c r="U8" i="47"/>
  <c r="AD35" i="47"/>
  <c r="R36" i="56" s="1"/>
  <c r="U6" i="47"/>
  <c r="AE45" i="47"/>
  <c r="Z18" i="47"/>
  <c r="AI30" i="47"/>
  <c r="S31" i="56" s="1"/>
  <c r="AE32" i="47"/>
  <c r="T42" i="50"/>
  <c r="T10" i="50"/>
  <c r="T41" i="50"/>
  <c r="T18" i="50"/>
  <c r="T26" i="50"/>
  <c r="AE8" i="48"/>
  <c r="Y9" i="56" s="1"/>
  <c r="O24" i="56"/>
  <c r="Q23" i="47"/>
  <c r="Q45" i="56"/>
  <c r="Z44" i="47"/>
  <c r="N38" i="56"/>
  <c r="L37" i="47"/>
  <c r="Z14" i="47"/>
  <c r="Z22" i="47"/>
  <c r="AJ42" i="47"/>
  <c r="X8" i="56"/>
  <c r="AO34" i="47"/>
  <c r="T35" i="56" s="1"/>
  <c r="BF16" i="47"/>
  <c r="AJ38" i="47"/>
  <c r="AD7" i="48"/>
  <c r="AE30" i="47"/>
  <c r="L45" i="47"/>
  <c r="AJ18" i="47"/>
  <c r="BE9" i="47"/>
  <c r="BE27" i="47"/>
  <c r="AD28" i="47"/>
  <c r="R13" i="56"/>
  <c r="AE12" i="47"/>
  <c r="P25" i="47"/>
  <c r="O26" i="56" s="1"/>
  <c r="AD16" i="47"/>
  <c r="P13" i="47"/>
  <c r="O14" i="56" s="1"/>
  <c r="P7" i="47"/>
  <c r="O8" i="56" s="1"/>
  <c r="P42" i="47"/>
  <c r="P36" i="47"/>
  <c r="P30" i="47"/>
  <c r="O31" i="56" s="1"/>
  <c r="P24" i="47"/>
  <c r="BD12" i="47"/>
  <c r="BF14" i="47"/>
  <c r="AJ40" i="47"/>
  <c r="AD18" i="47"/>
  <c r="Y16" i="47"/>
  <c r="Q17" i="56" s="1"/>
  <c r="AI10" i="47"/>
  <c r="BD28" i="47"/>
  <c r="BD22" i="47"/>
  <c r="W23" i="56" s="1"/>
  <c r="P12" i="47"/>
  <c r="K10" i="47"/>
  <c r="N11" i="56" s="1"/>
  <c r="BF44" i="47"/>
  <c r="BF12" i="47"/>
  <c r="BE25" i="47"/>
  <c r="AP18" i="47"/>
  <c r="Y42" i="47"/>
  <c r="Q43" i="56" s="1"/>
  <c r="P27" i="47"/>
  <c r="AD10" i="47"/>
  <c r="R11" i="56" s="1"/>
  <c r="BD40" i="47"/>
  <c r="BD34" i="47"/>
  <c r="P28" i="47"/>
  <c r="BD20" i="47"/>
  <c r="BF26" i="47"/>
  <c r="P14" i="47"/>
  <c r="O15" i="56" s="1"/>
  <c r="BE24" i="47"/>
  <c r="P39" i="47"/>
  <c r="P29" i="47"/>
  <c r="O30" i="56" s="1"/>
  <c r="P15" i="47"/>
  <c r="P40" i="47"/>
  <c r="O41" i="56" s="1"/>
  <c r="P34" i="47"/>
  <c r="O35" i="56" s="1"/>
  <c r="P10" i="47"/>
  <c r="T43" i="50"/>
  <c r="T35" i="50"/>
  <c r="T27" i="50"/>
  <c r="T19" i="50"/>
  <c r="T11" i="50"/>
  <c r="P8" i="47"/>
  <c r="O9" i="56" s="1"/>
  <c r="P41" i="47"/>
  <c r="O42" i="56" s="1"/>
  <c r="P31" i="47"/>
  <c r="P17" i="47"/>
  <c r="O18" i="56" s="1"/>
  <c r="BD18" i="47"/>
  <c r="W19" i="56" s="1"/>
  <c r="Q11" i="47"/>
  <c r="P6" i="47"/>
  <c r="O7" i="56" s="1"/>
  <c r="P43" i="47"/>
  <c r="P19" i="47"/>
  <c r="O20" i="56" s="1"/>
  <c r="P9" i="47"/>
  <c r="O10" i="56" s="1"/>
  <c r="P44" i="47"/>
  <c r="O45" i="56" s="1"/>
  <c r="P26" i="47"/>
  <c r="O27" i="56" s="1"/>
  <c r="P38" i="47"/>
  <c r="P32" i="47"/>
  <c r="K45" i="56"/>
  <c r="S44" i="50"/>
  <c r="K43" i="56"/>
  <c r="S42" i="50"/>
  <c r="K41" i="56"/>
  <c r="S40" i="50"/>
  <c r="K39" i="56"/>
  <c r="S38" i="50"/>
  <c r="K37" i="56"/>
  <c r="S36" i="50"/>
  <c r="K35" i="56"/>
  <c r="S34" i="50"/>
  <c r="K33" i="56"/>
  <c r="S32" i="50"/>
  <c r="K31" i="56"/>
  <c r="S30" i="50"/>
  <c r="K29" i="56"/>
  <c r="S28" i="50"/>
  <c r="K27" i="56"/>
  <c r="S26" i="50"/>
  <c r="K25" i="56"/>
  <c r="S24" i="50"/>
  <c r="K23" i="56"/>
  <c r="S22" i="50"/>
  <c r="K21" i="56"/>
  <c r="S20" i="50"/>
  <c r="K19" i="56"/>
  <c r="S18" i="50"/>
  <c r="K17" i="56"/>
  <c r="S16" i="50"/>
  <c r="K15" i="56"/>
  <c r="S14" i="50"/>
  <c r="K13" i="56"/>
  <c r="S12" i="50"/>
  <c r="K11" i="56"/>
  <c r="S10" i="50"/>
  <c r="K9" i="56"/>
  <c r="S8" i="50"/>
  <c r="K7" i="56"/>
  <c r="S6" i="50"/>
  <c r="J14" i="56"/>
  <c r="O13" i="50"/>
  <c r="S14" i="56"/>
  <c r="AJ13" i="47"/>
  <c r="T36" i="56"/>
  <c r="AP35" i="47"/>
  <c r="O17" i="56"/>
  <c r="Q16" i="47"/>
  <c r="K46" i="56"/>
  <c r="S45" i="50"/>
  <c r="K44" i="56"/>
  <c r="S43" i="50"/>
  <c r="K42" i="56"/>
  <c r="S41" i="50"/>
  <c r="K40" i="56"/>
  <c r="S39" i="50"/>
  <c r="K38" i="56"/>
  <c r="S37" i="50"/>
  <c r="K36" i="56"/>
  <c r="S35" i="50"/>
  <c r="K34" i="56"/>
  <c r="S33" i="50"/>
  <c r="K32" i="56"/>
  <c r="S31" i="50"/>
  <c r="K30" i="56"/>
  <c r="S29" i="50"/>
  <c r="K28" i="56"/>
  <c r="S27" i="50"/>
  <c r="K26" i="56"/>
  <c r="S25" i="50"/>
  <c r="K24" i="56"/>
  <c r="S23" i="50"/>
  <c r="K22" i="56"/>
  <c r="S21" i="50"/>
  <c r="K20" i="56"/>
  <c r="S19" i="50"/>
  <c r="K18" i="56"/>
  <c r="S17" i="50"/>
  <c r="K16" i="56"/>
  <c r="S15" i="50"/>
  <c r="K14" i="56"/>
  <c r="S13" i="50"/>
  <c r="K12" i="56"/>
  <c r="S11" i="50"/>
  <c r="K10" i="56"/>
  <c r="S9" i="50"/>
  <c r="K8" i="56"/>
  <c r="S7" i="50"/>
  <c r="AO14" i="47"/>
  <c r="T15" i="56" s="1"/>
  <c r="AD14" i="47"/>
  <c r="AD6" i="47"/>
  <c r="R7" i="56" s="1"/>
  <c r="N43" i="50"/>
  <c r="J44" i="56" s="1"/>
  <c r="N42" i="50"/>
  <c r="J43" i="56" s="1"/>
  <c r="N35" i="50"/>
  <c r="J36" i="56" s="1"/>
  <c r="N14" i="50"/>
  <c r="J15" i="56" s="1"/>
  <c r="AI43" i="47"/>
  <c r="S44" i="56" s="1"/>
  <c r="Y43" i="47"/>
  <c r="Q44" i="56" s="1"/>
  <c r="Y41" i="47"/>
  <c r="Q42" i="56" s="1"/>
  <c r="AI35" i="47"/>
  <c r="Y35" i="47"/>
  <c r="Q36" i="56" s="1"/>
  <c r="Y31" i="47"/>
  <c r="Y27" i="47"/>
  <c r="Q28" i="56" s="1"/>
  <c r="Y23" i="47"/>
  <c r="P22" i="47"/>
  <c r="O23" i="56" s="1"/>
  <c r="P20" i="47"/>
  <c r="Y19" i="47"/>
  <c r="Q20" i="56" s="1"/>
  <c r="P18" i="47"/>
  <c r="O19" i="56" s="1"/>
  <c r="AO13" i="47"/>
  <c r="T14" i="56" s="1"/>
  <c r="AD13" i="47"/>
  <c r="R14" i="56" s="1"/>
  <c r="K12" i="47"/>
  <c r="N13" i="56" s="1"/>
  <c r="Y7" i="47"/>
  <c r="Q8" i="56" s="1"/>
  <c r="BF41" i="47"/>
  <c r="BF37" i="47"/>
  <c r="BF33" i="47"/>
  <c r="BF29" i="47"/>
  <c r="BF25" i="47"/>
  <c r="BF21" i="47"/>
  <c r="BF17" i="47"/>
  <c r="BF13" i="47"/>
  <c r="BF9" i="47"/>
  <c r="I43" i="50"/>
  <c r="I44" i="56" s="1"/>
  <c r="I42" i="50"/>
  <c r="I43" i="56" s="1"/>
  <c r="I35" i="50"/>
  <c r="I36" i="56" s="1"/>
  <c r="I14" i="50"/>
  <c r="I15" i="56" s="1"/>
  <c r="I13" i="50"/>
  <c r="AO43" i="47"/>
  <c r="AD43" i="47"/>
  <c r="R44" i="56" s="1"/>
  <c r="Y15" i="47"/>
  <c r="Y13" i="47"/>
  <c r="BF43" i="47"/>
  <c r="BF39" i="47"/>
  <c r="BF35" i="47"/>
  <c r="BF31" i="47"/>
  <c r="BF27" i="47"/>
  <c r="BF23" i="47"/>
  <c r="BF19" i="47"/>
  <c r="BF15" i="47"/>
  <c r="BF11" i="47"/>
  <c r="BF7" i="47"/>
  <c r="M6" i="49"/>
  <c r="N44" i="50"/>
  <c r="J45" i="56" s="1"/>
  <c r="N41" i="50"/>
  <c r="N40" i="50"/>
  <c r="J41" i="56" s="1"/>
  <c r="N38" i="50"/>
  <c r="J39" i="56" s="1"/>
  <c r="N37" i="50"/>
  <c r="N36" i="50"/>
  <c r="J37" i="56" s="1"/>
  <c r="N34" i="50"/>
  <c r="J35" i="56" s="1"/>
  <c r="N33" i="50"/>
  <c r="N32" i="50"/>
  <c r="J33" i="56" s="1"/>
  <c r="N31" i="50"/>
  <c r="J32" i="56" s="1"/>
  <c r="N30" i="50"/>
  <c r="J31" i="56" s="1"/>
  <c r="N29" i="50"/>
  <c r="N28" i="50"/>
  <c r="J29" i="56" s="1"/>
  <c r="N27" i="50"/>
  <c r="J28" i="56" s="1"/>
  <c r="N26" i="50"/>
  <c r="J27" i="56" s="1"/>
  <c r="N25" i="50"/>
  <c r="N24" i="50"/>
  <c r="J25" i="56" s="1"/>
  <c r="N23" i="50"/>
  <c r="J24" i="56" s="1"/>
  <c r="N22" i="50"/>
  <c r="J23" i="56" s="1"/>
  <c r="N21" i="50"/>
  <c r="N20" i="50"/>
  <c r="J21" i="56" s="1"/>
  <c r="N19" i="50"/>
  <c r="J20" i="56" s="1"/>
  <c r="N18" i="50"/>
  <c r="J19" i="56" s="1"/>
  <c r="N17" i="50"/>
  <c r="N16" i="50"/>
  <c r="J17" i="56" s="1"/>
  <c r="N15" i="50"/>
  <c r="J16" i="56" s="1"/>
  <c r="N12" i="50"/>
  <c r="J13" i="56" s="1"/>
  <c r="N11" i="50"/>
  <c r="J12" i="56" s="1"/>
  <c r="N10" i="50"/>
  <c r="J11" i="56" s="1"/>
  <c r="N9" i="50"/>
  <c r="N8" i="50"/>
  <c r="J9" i="56" s="1"/>
  <c r="N7" i="50"/>
  <c r="N6" i="50"/>
  <c r="J7" i="56" s="1"/>
  <c r="N39" i="50"/>
  <c r="J40" i="56" s="1"/>
  <c r="O45" i="50"/>
  <c r="AO39" i="47"/>
  <c r="T40" i="56" s="1"/>
  <c r="AO37" i="47"/>
  <c r="AO33" i="47"/>
  <c r="AO29" i="47"/>
  <c r="T30" i="56" s="1"/>
  <c r="AO25" i="47"/>
  <c r="T26" i="56" s="1"/>
  <c r="AO21" i="47"/>
  <c r="T22" i="56" s="1"/>
  <c r="AO17" i="47"/>
  <c r="T18" i="56" s="1"/>
  <c r="AO9" i="47"/>
  <c r="T10" i="56" s="1"/>
  <c r="AO41" i="47"/>
  <c r="AO31" i="47"/>
  <c r="T32" i="56" s="1"/>
  <c r="AO27" i="47"/>
  <c r="T28" i="56" s="1"/>
  <c r="AO23" i="47"/>
  <c r="T24" i="56" s="1"/>
  <c r="AO19" i="47"/>
  <c r="T20" i="56" s="1"/>
  <c r="AO15" i="47"/>
  <c r="T16" i="56" s="1"/>
  <c r="AO11" i="47"/>
  <c r="T12" i="56" s="1"/>
  <c r="AI41" i="47"/>
  <c r="S42" i="56" s="1"/>
  <c r="AI31" i="47"/>
  <c r="S32" i="56" s="1"/>
  <c r="AI27" i="47"/>
  <c r="S28" i="56" s="1"/>
  <c r="AI23" i="47"/>
  <c r="S24" i="56" s="1"/>
  <c r="AI19" i="47"/>
  <c r="S20" i="56" s="1"/>
  <c r="AI15" i="47"/>
  <c r="S16" i="56" s="1"/>
  <c r="AI11" i="47"/>
  <c r="S12" i="56" s="1"/>
  <c r="AI39" i="47"/>
  <c r="S40" i="56" s="1"/>
  <c r="AI37" i="47"/>
  <c r="S38" i="56" s="1"/>
  <c r="AI33" i="47"/>
  <c r="S34" i="56" s="1"/>
  <c r="AI29" i="47"/>
  <c r="AI25" i="47"/>
  <c r="AI21" i="47"/>
  <c r="S22" i="56" s="1"/>
  <c r="AI17" i="47"/>
  <c r="AI9" i="47"/>
  <c r="AD39" i="47"/>
  <c r="R40" i="56" s="1"/>
  <c r="AD37" i="47"/>
  <c r="R38" i="56" s="1"/>
  <c r="AD33" i="47"/>
  <c r="R34" i="56" s="1"/>
  <c r="AD29" i="47"/>
  <c r="R30" i="56" s="1"/>
  <c r="AD25" i="47"/>
  <c r="R26" i="56" s="1"/>
  <c r="AD21" i="47"/>
  <c r="R22" i="56" s="1"/>
  <c r="AD17" i="47"/>
  <c r="R18" i="56" s="1"/>
  <c r="AD9" i="47"/>
  <c r="AD41" i="47"/>
  <c r="AD31" i="47"/>
  <c r="R32" i="56" s="1"/>
  <c r="AD27" i="47"/>
  <c r="R28" i="56" s="1"/>
  <c r="AD23" i="47"/>
  <c r="R24" i="56" s="1"/>
  <c r="AD19" i="47"/>
  <c r="R20" i="56" s="1"/>
  <c r="AD15" i="47"/>
  <c r="R16" i="56" s="1"/>
  <c r="AD11" i="47"/>
  <c r="R12" i="56" s="1"/>
  <c r="Z34" i="47"/>
  <c r="Z30" i="47"/>
  <c r="Z11" i="47"/>
  <c r="Y39" i="47"/>
  <c r="Q40" i="56" s="1"/>
  <c r="Y37" i="47"/>
  <c r="Q38" i="56" s="1"/>
  <c r="Y33" i="47"/>
  <c r="Q34" i="56" s="1"/>
  <c r="Y29" i="47"/>
  <c r="Y25" i="47"/>
  <c r="Y21" i="47"/>
  <c r="Y17" i="47"/>
  <c r="Y9" i="47"/>
  <c r="J45" i="50"/>
  <c r="I44" i="50"/>
  <c r="I41" i="50"/>
  <c r="I40" i="50"/>
  <c r="I39" i="50"/>
  <c r="I40" i="56" s="1"/>
  <c r="I38" i="50"/>
  <c r="I39" i="56" s="1"/>
  <c r="I37" i="50"/>
  <c r="I36" i="50"/>
  <c r="I34" i="50"/>
  <c r="I35" i="56" s="1"/>
  <c r="I33" i="50"/>
  <c r="I32" i="50"/>
  <c r="I31" i="50"/>
  <c r="I32" i="56" s="1"/>
  <c r="I30" i="50"/>
  <c r="I31" i="56" s="1"/>
  <c r="I29" i="50"/>
  <c r="I28" i="50"/>
  <c r="I27" i="50"/>
  <c r="I28" i="56" s="1"/>
  <c r="I26" i="50"/>
  <c r="I27" i="56" s="1"/>
  <c r="I25" i="50"/>
  <c r="I24" i="50"/>
  <c r="I23" i="50"/>
  <c r="I24" i="56" s="1"/>
  <c r="I22" i="50"/>
  <c r="I23" i="56" s="1"/>
  <c r="I21" i="50"/>
  <c r="I20" i="50"/>
  <c r="I19" i="50"/>
  <c r="I20" i="56" s="1"/>
  <c r="I18" i="50"/>
  <c r="I19" i="56" s="1"/>
  <c r="I17" i="50"/>
  <c r="I16" i="50"/>
  <c r="I15" i="50"/>
  <c r="I16" i="56" s="1"/>
  <c r="I12" i="50"/>
  <c r="I10" i="50"/>
  <c r="I11" i="56" s="1"/>
  <c r="I8" i="50"/>
  <c r="J8" i="50" s="1"/>
  <c r="I7" i="50"/>
  <c r="I8" i="56" s="1"/>
  <c r="I6" i="50"/>
  <c r="I7" i="56" s="1"/>
  <c r="N42" i="56"/>
  <c r="L41" i="47"/>
  <c r="S9" i="56"/>
  <c r="AJ8" i="47"/>
  <c r="N27" i="56"/>
  <c r="L26" i="47"/>
  <c r="W8" i="56"/>
  <c r="BE7" i="47"/>
  <c r="N43" i="56"/>
  <c r="L42" i="47"/>
  <c r="AD39" i="48"/>
  <c r="AE39" i="48"/>
  <c r="Y40" i="56" s="1"/>
  <c r="N23" i="49"/>
  <c r="M24" i="56" s="1"/>
  <c r="M23" i="49"/>
  <c r="N36" i="49"/>
  <c r="M37" i="56" s="1"/>
  <c r="M36" i="49"/>
  <c r="N13" i="49"/>
  <c r="M14" i="56" s="1"/>
  <c r="M13" i="49"/>
  <c r="AE22" i="48"/>
  <c r="Y23" i="56" s="1"/>
  <c r="AD22" i="48"/>
  <c r="AD35" i="48"/>
  <c r="AE35" i="48"/>
  <c r="Y36" i="56" s="1"/>
  <c r="N35" i="49"/>
  <c r="M36" i="56" s="1"/>
  <c r="M35" i="49"/>
  <c r="N24" i="49"/>
  <c r="M25" i="56" s="1"/>
  <c r="M24" i="49"/>
  <c r="Z40" i="47"/>
  <c r="BE32" i="47"/>
  <c r="AP22" i="47"/>
  <c r="Q14" i="47"/>
  <c r="X40" i="56"/>
  <c r="L24" i="56"/>
  <c r="L37" i="56"/>
  <c r="L14" i="56"/>
  <c r="X23" i="56"/>
  <c r="X36" i="56"/>
  <c r="L36" i="56"/>
  <c r="L25" i="56"/>
  <c r="N42" i="49"/>
  <c r="M43" i="56" s="1"/>
  <c r="M42" i="49"/>
  <c r="AE44" i="48"/>
  <c r="Y45" i="56" s="1"/>
  <c r="AD44" i="48"/>
  <c r="AE12" i="48"/>
  <c r="Y13" i="56" s="1"/>
  <c r="AD12" i="48"/>
  <c r="AD41" i="48"/>
  <c r="AE41" i="48"/>
  <c r="Y42" i="56" s="1"/>
  <c r="N25" i="49"/>
  <c r="M26" i="56" s="1"/>
  <c r="M25" i="49"/>
  <c r="N30" i="49"/>
  <c r="M31" i="56" s="1"/>
  <c r="M30" i="49"/>
  <c r="N45" i="49"/>
  <c r="M46" i="56" s="1"/>
  <c r="M45" i="49"/>
  <c r="AE32" i="48"/>
  <c r="Y33" i="56" s="1"/>
  <c r="AD32" i="48"/>
  <c r="N21" i="49"/>
  <c r="M22" i="56" s="1"/>
  <c r="M21" i="49"/>
  <c r="Q35" i="47"/>
  <c r="AJ44" i="47"/>
  <c r="AJ36" i="47"/>
  <c r="BE29" i="47"/>
  <c r="L18" i="47"/>
  <c r="BE13" i="47"/>
  <c r="AP10" i="47"/>
  <c r="BE6" i="47"/>
  <c r="T5" i="50"/>
  <c r="N34" i="49"/>
  <c r="M35" i="56" s="1"/>
  <c r="M34" i="49"/>
  <c r="AD31" i="48"/>
  <c r="AE31" i="48"/>
  <c r="Y32" i="56" s="1"/>
  <c r="AE28" i="48"/>
  <c r="Y29" i="56" s="1"/>
  <c r="AD28" i="48"/>
  <c r="N15" i="49"/>
  <c r="M16" i="56" s="1"/>
  <c r="M15" i="49"/>
  <c r="N37" i="49"/>
  <c r="M38" i="56" s="1"/>
  <c r="M37" i="49"/>
  <c r="N28" i="49"/>
  <c r="M29" i="56" s="1"/>
  <c r="M28" i="49"/>
  <c r="AD33" i="48"/>
  <c r="AE33" i="48"/>
  <c r="Y34" i="56" s="1"/>
  <c r="AE26" i="48"/>
  <c r="Y27" i="56" s="1"/>
  <c r="AD26" i="48"/>
  <c r="N17" i="49"/>
  <c r="M18" i="56" s="1"/>
  <c r="M17" i="49"/>
  <c r="AE14" i="48"/>
  <c r="Y15" i="56" s="1"/>
  <c r="AD14" i="48"/>
  <c r="N22" i="49"/>
  <c r="M23" i="56" s="1"/>
  <c r="M22" i="49"/>
  <c r="AD27" i="48"/>
  <c r="AE27" i="48"/>
  <c r="Y28" i="56" s="1"/>
  <c r="N29" i="49"/>
  <c r="M30" i="56" s="1"/>
  <c r="M29" i="49"/>
  <c r="N27" i="49"/>
  <c r="M28" i="56" s="1"/>
  <c r="M27" i="49"/>
  <c r="AE24" i="48"/>
  <c r="Y25" i="56" s="1"/>
  <c r="AD24" i="48"/>
  <c r="AE18" i="48"/>
  <c r="Y19" i="56" s="1"/>
  <c r="AD18" i="48"/>
  <c r="N16" i="49"/>
  <c r="M17" i="56" s="1"/>
  <c r="M16" i="49"/>
  <c r="AE44" i="47"/>
  <c r="AP26" i="47"/>
  <c r="AE22" i="47"/>
  <c r="BE17" i="47"/>
  <c r="AJ6" i="47"/>
  <c r="L39" i="47"/>
  <c r="Z36" i="47"/>
  <c r="N26" i="49"/>
  <c r="M27" i="56" s="1"/>
  <c r="M26" i="49"/>
  <c r="AD23" i="48"/>
  <c r="AE23" i="48"/>
  <c r="Y24" i="56" s="1"/>
  <c r="N39" i="49"/>
  <c r="M40" i="56" s="1"/>
  <c r="M39" i="49"/>
  <c r="AE36" i="48"/>
  <c r="Y37" i="56" s="1"/>
  <c r="AD36" i="48"/>
  <c r="AE34" i="48"/>
  <c r="Y35" i="56" s="1"/>
  <c r="AD34" i="48"/>
  <c r="N20" i="49"/>
  <c r="M21" i="56" s="1"/>
  <c r="M20" i="49"/>
  <c r="AD25" i="48"/>
  <c r="AE25" i="48"/>
  <c r="Y26" i="56" s="1"/>
  <c r="N41" i="49"/>
  <c r="M42" i="56" s="1"/>
  <c r="M41" i="49"/>
  <c r="AE38" i="48"/>
  <c r="Y39" i="56" s="1"/>
  <c r="AD38" i="48"/>
  <c r="AD19" i="48"/>
  <c r="AE19" i="48"/>
  <c r="Y20" i="56" s="1"/>
  <c r="N14" i="49"/>
  <c r="M15" i="56" s="1"/>
  <c r="M14" i="49"/>
  <c r="AD37" i="48"/>
  <c r="AE37" i="48"/>
  <c r="Y38" i="56" s="1"/>
  <c r="AE42" i="48"/>
  <c r="Y43" i="56" s="1"/>
  <c r="AD42" i="48"/>
  <c r="N19" i="49"/>
  <c r="M20" i="56" s="1"/>
  <c r="M19" i="49"/>
  <c r="AE16" i="48"/>
  <c r="Y17" i="56" s="1"/>
  <c r="AD16" i="48"/>
  <c r="N40" i="49"/>
  <c r="M41" i="56" s="1"/>
  <c r="M40" i="49"/>
  <c r="AD45" i="48"/>
  <c r="AE45" i="48"/>
  <c r="Y46" i="56" s="1"/>
  <c r="AE26" i="47"/>
  <c r="Z10" i="47"/>
  <c r="L27" i="56"/>
  <c r="X24" i="56"/>
  <c r="L40" i="56"/>
  <c r="X37" i="56"/>
  <c r="X35" i="56"/>
  <c r="L21" i="56"/>
  <c r="X26" i="56"/>
  <c r="L42" i="56"/>
  <c r="X39" i="56"/>
  <c r="X20" i="56"/>
  <c r="L15" i="56"/>
  <c r="X38" i="56"/>
  <c r="X43" i="56"/>
  <c r="L20" i="56"/>
  <c r="X17" i="56"/>
  <c r="L41" i="56"/>
  <c r="X46" i="56"/>
  <c r="BE21" i="47"/>
  <c r="AJ14" i="47"/>
  <c r="O39" i="50"/>
  <c r="O31" i="50"/>
  <c r="AP30" i="47"/>
  <c r="Z26" i="47"/>
  <c r="BE23" i="47"/>
  <c r="N18" i="49"/>
  <c r="M19" i="56" s="1"/>
  <c r="M18" i="49"/>
  <c r="AD15" i="48"/>
  <c r="AE15" i="48"/>
  <c r="Y16" i="56" s="1"/>
  <c r="N31" i="49"/>
  <c r="M32" i="56" s="1"/>
  <c r="M31" i="49"/>
  <c r="AE20" i="48"/>
  <c r="Y21" i="56" s="1"/>
  <c r="AD20" i="48"/>
  <c r="N44" i="49"/>
  <c r="M45" i="56" s="1"/>
  <c r="M44" i="49"/>
  <c r="N12" i="49"/>
  <c r="M13" i="56" s="1"/>
  <c r="M12" i="49"/>
  <c r="AD17" i="48"/>
  <c r="AE17" i="48"/>
  <c r="Y18" i="56" s="1"/>
  <c r="N33" i="49"/>
  <c r="M34" i="56" s="1"/>
  <c r="M33" i="49"/>
  <c r="AE30" i="48"/>
  <c r="Y31" i="56" s="1"/>
  <c r="AD30" i="48"/>
  <c r="N38" i="49"/>
  <c r="M39" i="56" s="1"/>
  <c r="M38" i="49"/>
  <c r="AD43" i="48"/>
  <c r="AE43" i="48"/>
  <c r="Y44" i="56" s="1"/>
  <c r="AD21" i="48"/>
  <c r="AE21" i="48"/>
  <c r="Y22" i="56" s="1"/>
  <c r="N43" i="49"/>
  <c r="M44" i="56" s="1"/>
  <c r="M43" i="49"/>
  <c r="AE40" i="48"/>
  <c r="Y41" i="56" s="1"/>
  <c r="AD40" i="48"/>
  <c r="AD29" i="48"/>
  <c r="AE29" i="48"/>
  <c r="Y30" i="56" s="1"/>
  <c r="N32" i="49"/>
  <c r="M33" i="56" s="1"/>
  <c r="M32" i="49"/>
  <c r="AD13" i="48"/>
  <c r="AE13" i="48"/>
  <c r="Y14" i="56" s="1"/>
  <c r="N11" i="49"/>
  <c r="M12" i="56" s="1"/>
  <c r="M11" i="49"/>
  <c r="N9" i="49"/>
  <c r="M10" i="56" s="1"/>
  <c r="M9" i="49"/>
  <c r="N7" i="49"/>
  <c r="M8" i="56" s="1"/>
  <c r="M7" i="49"/>
  <c r="N10" i="49"/>
  <c r="M11" i="56" s="1"/>
  <c r="M10" i="49"/>
  <c r="N8" i="49"/>
  <c r="M9" i="56" s="1"/>
  <c r="M8" i="49"/>
  <c r="J9" i="50"/>
  <c r="AD11" i="48"/>
  <c r="AE11" i="48"/>
  <c r="Y12" i="56" s="1"/>
  <c r="AE10" i="48"/>
  <c r="Y11" i="56" s="1"/>
  <c r="AD10" i="48"/>
  <c r="AE9" i="48"/>
  <c r="Y10" i="56" s="1"/>
  <c r="AD9" i="48"/>
  <c r="N29" i="56"/>
  <c r="L28" i="47"/>
  <c r="N44" i="56"/>
  <c r="L43" i="47"/>
  <c r="N32" i="56"/>
  <c r="L31" i="47"/>
  <c r="N24" i="56"/>
  <c r="L23" i="47"/>
  <c r="N16" i="56"/>
  <c r="L15" i="47"/>
  <c r="N39" i="56"/>
  <c r="L38" i="47"/>
  <c r="I9" i="56"/>
  <c r="N37" i="56"/>
  <c r="L36" i="47"/>
  <c r="N21" i="56"/>
  <c r="L20" i="47"/>
  <c r="I11" i="50"/>
  <c r="Q45" i="47"/>
  <c r="Q44" i="47"/>
  <c r="Q37" i="47"/>
  <c r="Q26" i="47"/>
  <c r="Q21" i="47"/>
  <c r="AJ45" i="47"/>
  <c r="Z45" i="47"/>
  <c r="BE43" i="47"/>
  <c r="BE42" i="47"/>
  <c r="Z42" i="47"/>
  <c r="BE39" i="47"/>
  <c r="BE38" i="47"/>
  <c r="Z38" i="47"/>
  <c r="BE36" i="47"/>
  <c r="L35" i="47"/>
  <c r="AJ34" i="47"/>
  <c r="AP32" i="47"/>
  <c r="L32" i="47"/>
  <c r="L30" i="47"/>
  <c r="AP28" i="47"/>
  <c r="L27" i="47"/>
  <c r="AP24" i="47"/>
  <c r="L24" i="47"/>
  <c r="L22" i="47"/>
  <c r="AP20" i="47"/>
  <c r="L19" i="47"/>
  <c r="AP16" i="47"/>
  <c r="L16" i="47"/>
  <c r="L14" i="47"/>
  <c r="AP12" i="47"/>
  <c r="L11" i="47"/>
  <c r="AP8" i="47"/>
  <c r="AE7" i="47"/>
  <c r="BF5" i="47"/>
  <c r="X12" i="56"/>
  <c r="L8" i="47"/>
  <c r="L33" i="47"/>
  <c r="L29" i="47"/>
  <c r="L25" i="47"/>
  <c r="L21" i="47"/>
  <c r="L17" i="47"/>
  <c r="L13" i="47"/>
  <c r="L44" i="47"/>
  <c r="L40" i="47"/>
  <c r="L34" i="47"/>
  <c r="L6" i="47"/>
  <c r="O24" i="50"/>
  <c r="BE45" i="47"/>
  <c r="AP42" i="47"/>
  <c r="AE42" i="47"/>
  <c r="BE41" i="47"/>
  <c r="AJ39" i="47"/>
  <c r="Z39" i="47"/>
  <c r="AP38" i="47"/>
  <c r="AE38" i="47"/>
  <c r="BE37" i="47"/>
  <c r="AE34" i="47"/>
  <c r="BE33" i="47"/>
  <c r="AJ32" i="47"/>
  <c r="Z32" i="47"/>
  <c r="BE30" i="47"/>
  <c r="AJ28" i="47"/>
  <c r="Z28" i="47"/>
  <c r="BE26" i="47"/>
  <c r="AJ24" i="47"/>
  <c r="Z24" i="47"/>
  <c r="AJ20" i="47"/>
  <c r="Z20" i="47"/>
  <c r="BE18" i="47"/>
  <c r="AJ16" i="47"/>
  <c r="BE14" i="47"/>
  <c r="AJ12" i="47"/>
  <c r="Z12" i="47"/>
  <c r="BE10" i="47"/>
  <c r="L9" i="47"/>
  <c r="L7" i="47"/>
  <c r="AP6" i="47"/>
  <c r="BG45" i="47"/>
  <c r="U45" i="47"/>
  <c r="U44" i="47"/>
  <c r="U43" i="47"/>
  <c r="U42" i="47"/>
  <c r="U41" i="47"/>
  <c r="U40" i="47"/>
  <c r="U39" i="47"/>
  <c r="U38" i="47"/>
  <c r="U37" i="47"/>
  <c r="U36" i="47"/>
  <c r="U35" i="47"/>
  <c r="U34" i="47"/>
  <c r="U32" i="47"/>
  <c r="U31" i="47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3" i="47"/>
  <c r="U12" i="47"/>
  <c r="U11" i="47"/>
  <c r="Z6" i="47"/>
  <c r="U14" i="47"/>
  <c r="AR5" i="42"/>
  <c r="AA3" i="42"/>
  <c r="AA2" i="42"/>
  <c r="AZ45" i="30"/>
  <c r="AS45" i="30"/>
  <c r="D45" i="30"/>
  <c r="C45" i="30"/>
  <c r="D44" i="30"/>
  <c r="BE44" i="30" s="1"/>
  <c r="C44" i="30"/>
  <c r="D43" i="30"/>
  <c r="BE43" i="30" s="1"/>
  <c r="C43" i="30"/>
  <c r="D42" i="30"/>
  <c r="BE42" i="30" s="1"/>
  <c r="C42" i="30"/>
  <c r="AS41" i="30"/>
  <c r="D41" i="30"/>
  <c r="BE41" i="30" s="1"/>
  <c r="C41" i="30"/>
  <c r="AS40" i="30"/>
  <c r="D40" i="30"/>
  <c r="BE40" i="30" s="1"/>
  <c r="C40" i="30"/>
  <c r="D39" i="30"/>
  <c r="BE39" i="30" s="1"/>
  <c r="C39" i="30"/>
  <c r="D38" i="30"/>
  <c r="BE38" i="30" s="1"/>
  <c r="C38" i="30"/>
  <c r="D37" i="30"/>
  <c r="BE37" i="30" s="1"/>
  <c r="C37" i="30"/>
  <c r="D36" i="30"/>
  <c r="BE36" i="30" s="1"/>
  <c r="C36" i="30"/>
  <c r="D35" i="30"/>
  <c r="BE35" i="30" s="1"/>
  <c r="C35" i="30"/>
  <c r="AZ34" i="30"/>
  <c r="D34" i="30"/>
  <c r="BE34" i="30" s="1"/>
  <c r="C34" i="30"/>
  <c r="AS33" i="30"/>
  <c r="D33" i="30"/>
  <c r="BE33" i="30" s="1"/>
  <c r="C33" i="30"/>
  <c r="D32" i="30"/>
  <c r="BE32" i="30" s="1"/>
  <c r="C32" i="30"/>
  <c r="AS31" i="30"/>
  <c r="D31" i="30"/>
  <c r="BE31" i="30" s="1"/>
  <c r="C31" i="30"/>
  <c r="D30" i="30"/>
  <c r="BE30" i="30" s="1"/>
  <c r="C30" i="30"/>
  <c r="D29" i="30"/>
  <c r="BE29" i="30" s="1"/>
  <c r="C29" i="30"/>
  <c r="D28" i="30"/>
  <c r="BE28" i="30" s="1"/>
  <c r="C28" i="30"/>
  <c r="D27" i="30"/>
  <c r="BE27" i="30" s="1"/>
  <c r="C27" i="30"/>
  <c r="D26" i="30"/>
  <c r="BE26" i="30" s="1"/>
  <c r="C26" i="30"/>
  <c r="D25" i="30"/>
  <c r="BE25" i="30" s="1"/>
  <c r="C25" i="30"/>
  <c r="D24" i="30"/>
  <c r="BE24" i="30" s="1"/>
  <c r="C24" i="30"/>
  <c r="D23" i="30"/>
  <c r="BE23" i="30" s="1"/>
  <c r="C23" i="30"/>
  <c r="D22" i="30"/>
  <c r="BE22" i="30" s="1"/>
  <c r="C22" i="30"/>
  <c r="D21" i="30"/>
  <c r="BE21" i="30" s="1"/>
  <c r="C21" i="30"/>
  <c r="D20" i="30"/>
  <c r="BE20" i="30" s="1"/>
  <c r="C20" i="30"/>
  <c r="D19" i="30"/>
  <c r="BE19" i="30" s="1"/>
  <c r="C19" i="30"/>
  <c r="D18" i="30"/>
  <c r="BE18" i="30" s="1"/>
  <c r="C18" i="30"/>
  <c r="D17" i="30"/>
  <c r="BE17" i="30" s="1"/>
  <c r="C17" i="30"/>
  <c r="D16" i="30"/>
  <c r="BE16" i="30" s="1"/>
  <c r="C16" i="30"/>
  <c r="D15" i="30"/>
  <c r="BE15" i="30" s="1"/>
  <c r="C15" i="30"/>
  <c r="D14" i="30"/>
  <c r="BE14" i="30" s="1"/>
  <c r="C14" i="30"/>
  <c r="AZ13" i="30"/>
  <c r="D13" i="30"/>
  <c r="BE13" i="30" s="1"/>
  <c r="C13" i="30"/>
  <c r="D12" i="30"/>
  <c r="BE12" i="30" s="1"/>
  <c r="C12" i="30"/>
  <c r="D11" i="30"/>
  <c r="BE11" i="30" s="1"/>
  <c r="C11" i="30"/>
  <c r="AZ10" i="30"/>
  <c r="D10" i="30"/>
  <c r="BE10" i="30" s="1"/>
  <c r="C10" i="30"/>
  <c r="D9" i="30"/>
  <c r="BE9" i="30" s="1"/>
  <c r="C9" i="30"/>
  <c r="D8" i="30"/>
  <c r="BE8" i="30" s="1"/>
  <c r="C8" i="30"/>
  <c r="D7" i="30"/>
  <c r="BE7" i="30" s="1"/>
  <c r="C7" i="30"/>
  <c r="D6" i="30"/>
  <c r="C6" i="30"/>
  <c r="AY5" i="30"/>
  <c r="AZ42" i="30" s="1"/>
  <c r="AR5" i="30"/>
  <c r="AS44" i="30" s="1"/>
  <c r="AA3" i="30"/>
  <c r="AA2" i="30"/>
  <c r="E46" i="43"/>
  <c r="LX46" i="43" s="1"/>
  <c r="D46" i="43"/>
  <c r="C46" i="43"/>
  <c r="E45" i="43"/>
  <c r="LX45" i="43" s="1"/>
  <c r="D45" i="43"/>
  <c r="C45" i="43"/>
  <c r="E44" i="43"/>
  <c r="LX44" i="43" s="1"/>
  <c r="D44" i="43"/>
  <c r="C44" i="43"/>
  <c r="E43" i="43"/>
  <c r="LX43" i="43" s="1"/>
  <c r="D43" i="43"/>
  <c r="C43" i="43"/>
  <c r="E42" i="43"/>
  <c r="LX42" i="43" s="1"/>
  <c r="D42" i="43"/>
  <c r="C42" i="43"/>
  <c r="E41" i="43"/>
  <c r="LX41" i="43" s="1"/>
  <c r="D41" i="43"/>
  <c r="C41" i="43"/>
  <c r="E40" i="43"/>
  <c r="LX40" i="43" s="1"/>
  <c r="D40" i="43"/>
  <c r="C40" i="43"/>
  <c r="E39" i="43"/>
  <c r="LX39" i="43" s="1"/>
  <c r="D39" i="43"/>
  <c r="C39" i="43"/>
  <c r="E38" i="43"/>
  <c r="LX38" i="43" s="1"/>
  <c r="D38" i="43"/>
  <c r="C38" i="43"/>
  <c r="E37" i="43"/>
  <c r="LX37" i="43" s="1"/>
  <c r="D37" i="43"/>
  <c r="C37" i="43"/>
  <c r="E36" i="43"/>
  <c r="LX36" i="43" s="1"/>
  <c r="D36" i="43"/>
  <c r="C36" i="43"/>
  <c r="E35" i="43"/>
  <c r="LX35" i="43" s="1"/>
  <c r="D35" i="43"/>
  <c r="C35" i="43"/>
  <c r="E34" i="43"/>
  <c r="LX34" i="43" s="1"/>
  <c r="D34" i="43"/>
  <c r="C34" i="43"/>
  <c r="E33" i="43"/>
  <c r="LX33" i="43" s="1"/>
  <c r="D33" i="43"/>
  <c r="C33" i="43"/>
  <c r="E32" i="43"/>
  <c r="LX32" i="43" s="1"/>
  <c r="D32" i="43"/>
  <c r="C32" i="43"/>
  <c r="E31" i="43"/>
  <c r="LX31" i="43" s="1"/>
  <c r="D31" i="43"/>
  <c r="C31" i="43"/>
  <c r="E30" i="43"/>
  <c r="LX30" i="43" s="1"/>
  <c r="D30" i="43"/>
  <c r="C30" i="43"/>
  <c r="E29" i="43"/>
  <c r="LX29" i="43" s="1"/>
  <c r="D29" i="43"/>
  <c r="C29" i="43"/>
  <c r="E28" i="43"/>
  <c r="LX28" i="43" s="1"/>
  <c r="D28" i="43"/>
  <c r="C28" i="43"/>
  <c r="E27" i="43"/>
  <c r="LX27" i="43" s="1"/>
  <c r="D27" i="43"/>
  <c r="C27" i="43"/>
  <c r="E26" i="43"/>
  <c r="LX26" i="43" s="1"/>
  <c r="D26" i="43"/>
  <c r="C26" i="43"/>
  <c r="E25" i="43"/>
  <c r="LX25" i="43" s="1"/>
  <c r="D25" i="43"/>
  <c r="C25" i="43"/>
  <c r="E24" i="43"/>
  <c r="LX24" i="43" s="1"/>
  <c r="D24" i="43"/>
  <c r="C24" i="43"/>
  <c r="E23" i="43"/>
  <c r="LX23" i="43" s="1"/>
  <c r="D23" i="43"/>
  <c r="C23" i="43"/>
  <c r="E22" i="43"/>
  <c r="LX22" i="43" s="1"/>
  <c r="D22" i="43"/>
  <c r="C22" i="43"/>
  <c r="E21" i="43"/>
  <c r="LX21" i="43" s="1"/>
  <c r="D21" i="43"/>
  <c r="C21" i="43"/>
  <c r="E20" i="43"/>
  <c r="LX20" i="43" s="1"/>
  <c r="D20" i="43"/>
  <c r="C20" i="43"/>
  <c r="E19" i="43"/>
  <c r="LX19" i="43" s="1"/>
  <c r="D19" i="43"/>
  <c r="C19" i="43"/>
  <c r="E18" i="43"/>
  <c r="LX18" i="43" s="1"/>
  <c r="D18" i="43"/>
  <c r="C18" i="43"/>
  <c r="E17" i="43"/>
  <c r="LX17" i="43" s="1"/>
  <c r="D17" i="43"/>
  <c r="C17" i="43"/>
  <c r="E16" i="43"/>
  <c r="LX16" i="43" s="1"/>
  <c r="D16" i="43"/>
  <c r="C16" i="43"/>
  <c r="E15" i="43"/>
  <c r="LX15" i="43" s="1"/>
  <c r="D15" i="43"/>
  <c r="C15" i="43"/>
  <c r="E14" i="43"/>
  <c r="LX14" i="43" s="1"/>
  <c r="D14" i="43"/>
  <c r="C14" i="43"/>
  <c r="E13" i="43"/>
  <c r="LX13" i="43" s="1"/>
  <c r="D13" i="43"/>
  <c r="C13" i="43"/>
  <c r="E12" i="43"/>
  <c r="LX12" i="43" s="1"/>
  <c r="D12" i="43"/>
  <c r="C12" i="43"/>
  <c r="E11" i="43"/>
  <c r="LX11" i="43" s="1"/>
  <c r="D11" i="43"/>
  <c r="C11" i="43"/>
  <c r="E10" i="43"/>
  <c r="LX10" i="43" s="1"/>
  <c r="D10" i="43"/>
  <c r="C10" i="43"/>
  <c r="E9" i="43"/>
  <c r="LX9" i="43" s="1"/>
  <c r="D9" i="43"/>
  <c r="C9" i="43"/>
  <c r="E8" i="43"/>
  <c r="LX8" i="43" s="1"/>
  <c r="D8" i="43"/>
  <c r="C8" i="43"/>
  <c r="D7" i="43"/>
  <c r="C7" i="43"/>
  <c r="N33" i="46"/>
  <c r="J33" i="46"/>
  <c r="H33" i="46"/>
  <c r="F32" i="46"/>
  <c r="H31" i="46"/>
  <c r="F29" i="46"/>
  <c r="L28" i="46"/>
  <c r="F28" i="46"/>
  <c r="F26" i="46"/>
  <c r="F24" i="46"/>
  <c r="O12" i="50" l="1"/>
  <c r="J27" i="50"/>
  <c r="O14" i="50"/>
  <c r="Q19" i="47"/>
  <c r="AS15" i="30"/>
  <c r="AS13" i="30"/>
  <c r="AS14" i="30"/>
  <c r="AS25" i="30"/>
  <c r="AS19" i="30"/>
  <c r="AS24" i="30"/>
  <c r="AS18" i="30"/>
  <c r="AS21" i="30"/>
  <c r="AS17" i="30"/>
  <c r="AS23" i="30"/>
  <c r="AS27" i="30"/>
  <c r="AS16" i="30"/>
  <c r="AS26" i="30"/>
  <c r="J30" i="50"/>
  <c r="O36" i="50"/>
  <c r="AJ23" i="47"/>
  <c r="Z33" i="47"/>
  <c r="Q34" i="47"/>
  <c r="Q8" i="47"/>
  <c r="Q40" i="47"/>
  <c r="Z16" i="47"/>
  <c r="AP34" i="47"/>
  <c r="AE19" i="47"/>
  <c r="Q7" i="47"/>
  <c r="AJ27" i="47"/>
  <c r="AE23" i="47"/>
  <c r="AP31" i="47"/>
  <c r="Z43" i="47"/>
  <c r="AP14" i="47"/>
  <c r="O10" i="50"/>
  <c r="AE27" i="47"/>
  <c r="Q25" i="47"/>
  <c r="AE11" i="47"/>
  <c r="AE10" i="47"/>
  <c r="AJ33" i="47"/>
  <c r="AE33" i="47"/>
  <c r="Q22" i="47"/>
  <c r="AE35" i="47"/>
  <c r="AE31" i="47"/>
  <c r="O30" i="50"/>
  <c r="Q6" i="47"/>
  <c r="Q13" i="47"/>
  <c r="L12" i="47"/>
  <c r="AP39" i="47"/>
  <c r="O22" i="50"/>
  <c r="O40" i="50"/>
  <c r="J19" i="50"/>
  <c r="Q30" i="47"/>
  <c r="O15" i="50"/>
  <c r="J26" i="50"/>
  <c r="O23" i="50"/>
  <c r="AJ30" i="47"/>
  <c r="O6" i="50"/>
  <c r="AE13" i="47"/>
  <c r="AE29" i="47"/>
  <c r="J39" i="50"/>
  <c r="J10" i="50"/>
  <c r="AJ11" i="47"/>
  <c r="O32" i="50"/>
  <c r="AP21" i="47"/>
  <c r="AP29" i="47"/>
  <c r="Q17" i="47"/>
  <c r="BE22" i="47"/>
  <c r="O42" i="50"/>
  <c r="BG21" i="47"/>
  <c r="BI21" i="47" s="1"/>
  <c r="AP15" i="47"/>
  <c r="O16" i="50"/>
  <c r="O44" i="50"/>
  <c r="J22" i="50"/>
  <c r="Z37" i="47"/>
  <c r="AE17" i="47"/>
  <c r="AP25" i="47"/>
  <c r="J23" i="50"/>
  <c r="Z35" i="47"/>
  <c r="J34" i="50"/>
  <c r="J18" i="50"/>
  <c r="J6" i="50"/>
  <c r="O20" i="50"/>
  <c r="J43" i="50"/>
  <c r="O28" i="50"/>
  <c r="AE43" i="47"/>
  <c r="AJ37" i="47"/>
  <c r="AE37" i="47"/>
  <c r="BG17" i="47"/>
  <c r="BH17" i="47" s="1"/>
  <c r="BG25" i="47"/>
  <c r="BH25" i="47" s="1"/>
  <c r="BG29" i="47"/>
  <c r="BI29" i="47" s="1"/>
  <c r="R29" i="56"/>
  <c r="AE28" i="47"/>
  <c r="BG34" i="47"/>
  <c r="BI34" i="47" s="1"/>
  <c r="L10" i="47"/>
  <c r="Q29" i="47"/>
  <c r="Z7" i="47"/>
  <c r="BG36" i="47"/>
  <c r="BH36" i="47" s="1"/>
  <c r="AJ41" i="47"/>
  <c r="AP9" i="47"/>
  <c r="O11" i="56"/>
  <c r="Q10" i="47"/>
  <c r="S11" i="56"/>
  <c r="AJ10" i="47"/>
  <c r="O37" i="56"/>
  <c r="Q36" i="47"/>
  <c r="AS29" i="30"/>
  <c r="BG11" i="47"/>
  <c r="BH11" i="47" s="1"/>
  <c r="BG40" i="47"/>
  <c r="BI40" i="47" s="1"/>
  <c r="O18" i="50"/>
  <c r="O34" i="50"/>
  <c r="Q9" i="47"/>
  <c r="W21" i="56"/>
  <c r="BE20" i="47"/>
  <c r="O43" i="56"/>
  <c r="Q42" i="47"/>
  <c r="AS32" i="30"/>
  <c r="AS43" i="30"/>
  <c r="BG14" i="47"/>
  <c r="BI14" i="47" s="1"/>
  <c r="BG43" i="47"/>
  <c r="BI43" i="47" s="1"/>
  <c r="Q18" i="47"/>
  <c r="O44" i="56"/>
  <c r="Q43" i="47"/>
  <c r="O29" i="56"/>
  <c r="Q28" i="47"/>
  <c r="R19" i="56"/>
  <c r="AE18" i="47"/>
  <c r="AZ35" i="30"/>
  <c r="AZ38" i="30"/>
  <c r="AZ43" i="30"/>
  <c r="AE6" i="47"/>
  <c r="AJ19" i="47"/>
  <c r="AJ21" i="47"/>
  <c r="BG19" i="47"/>
  <c r="BH19" i="47" s="1"/>
  <c r="O16" i="56"/>
  <c r="Q15" i="47"/>
  <c r="W35" i="56"/>
  <c r="BE34" i="47"/>
  <c r="AZ14" i="30"/>
  <c r="AS22" i="30"/>
  <c r="AS30" i="30"/>
  <c r="AE15" i="47"/>
  <c r="O8" i="50"/>
  <c r="J15" i="50"/>
  <c r="J31" i="50"/>
  <c r="Q41" i="47"/>
  <c r="O33" i="56"/>
  <c r="Q32" i="47"/>
  <c r="W41" i="56"/>
  <c r="BE40" i="47"/>
  <c r="R17" i="56"/>
  <c r="AE16" i="47"/>
  <c r="O26" i="50"/>
  <c r="BG7" i="47"/>
  <c r="BH7" i="47" s="1"/>
  <c r="AE21" i="47"/>
  <c r="BG27" i="47"/>
  <c r="BI27" i="47" s="1"/>
  <c r="O39" i="56"/>
  <c r="Q38" i="47"/>
  <c r="O40" i="56"/>
  <c r="Q39" i="47"/>
  <c r="O13" i="56"/>
  <c r="Q12" i="47"/>
  <c r="W13" i="56"/>
  <c r="BE12" i="47"/>
  <c r="AS20" i="30"/>
  <c r="AS28" i="30"/>
  <c r="AZ36" i="30"/>
  <c r="AS42" i="30"/>
  <c r="AP23" i="47"/>
  <c r="J35" i="50"/>
  <c r="O28" i="56"/>
  <c r="Q27" i="47"/>
  <c r="O25" i="56"/>
  <c r="Q24" i="47"/>
  <c r="BA13" i="30"/>
  <c r="E14" i="56" s="1"/>
  <c r="BG35" i="47"/>
  <c r="BI35" i="47" s="1"/>
  <c r="O32" i="56"/>
  <c r="Q31" i="47"/>
  <c r="W29" i="56"/>
  <c r="BE28" i="47"/>
  <c r="AG12" i="56"/>
  <c r="MB12" i="43"/>
  <c r="AG16" i="56"/>
  <c r="MB16" i="43"/>
  <c r="AG20" i="56"/>
  <c r="MB20" i="43"/>
  <c r="AG22" i="56"/>
  <c r="MB22" i="43"/>
  <c r="AG28" i="56"/>
  <c r="MB28" i="43"/>
  <c r="AG32" i="56"/>
  <c r="MB32" i="43"/>
  <c r="AG36" i="56"/>
  <c r="MB36" i="43"/>
  <c r="AG40" i="56"/>
  <c r="MB40" i="43"/>
  <c r="AG42" i="56"/>
  <c r="MB42" i="43"/>
  <c r="AG46" i="56"/>
  <c r="MB46" i="43"/>
  <c r="AG10" i="56"/>
  <c r="MB10" i="43"/>
  <c r="AG14" i="56"/>
  <c r="MB14" i="43"/>
  <c r="AG18" i="56"/>
  <c r="MB18" i="43"/>
  <c r="AG24" i="56"/>
  <c r="MB24" i="43"/>
  <c r="AG26" i="56"/>
  <c r="MB26" i="43"/>
  <c r="AG30" i="56"/>
  <c r="MB30" i="43"/>
  <c r="AG34" i="56"/>
  <c r="MB34" i="43"/>
  <c r="AG38" i="56"/>
  <c r="MB38" i="43"/>
  <c r="AG44" i="56"/>
  <c r="MB44" i="43"/>
  <c r="Q16" i="56"/>
  <c r="Z15" i="47"/>
  <c r="T44" i="56"/>
  <c r="AP43" i="47"/>
  <c r="R15" i="56"/>
  <c r="AE14" i="47"/>
  <c r="AG11" i="56"/>
  <c r="MB11" i="43"/>
  <c r="AG13" i="56"/>
  <c r="MB13" i="43"/>
  <c r="AG15" i="56"/>
  <c r="MB15" i="43"/>
  <c r="AG17" i="56"/>
  <c r="MB17" i="43"/>
  <c r="AG19" i="56"/>
  <c r="MB19" i="43"/>
  <c r="AG21" i="56"/>
  <c r="MB21" i="43"/>
  <c r="AG23" i="56"/>
  <c r="MB23" i="43"/>
  <c r="AG25" i="56"/>
  <c r="MB25" i="43"/>
  <c r="AG27" i="56"/>
  <c r="MB27" i="43"/>
  <c r="AG29" i="56"/>
  <c r="MB29" i="43"/>
  <c r="AG31" i="56"/>
  <c r="MB31" i="43"/>
  <c r="AG33" i="56"/>
  <c r="MB33" i="43"/>
  <c r="AG35" i="56"/>
  <c r="MB35" i="43"/>
  <c r="AG37" i="56"/>
  <c r="MB37" i="43"/>
  <c r="AG39" i="56"/>
  <c r="MB39" i="43"/>
  <c r="AG41" i="56"/>
  <c r="MB41" i="43"/>
  <c r="AG43" i="56"/>
  <c r="MB43" i="43"/>
  <c r="AG45" i="56"/>
  <c r="MB45" i="43"/>
  <c r="BE45" i="30"/>
  <c r="BA45" i="30"/>
  <c r="Q14" i="56"/>
  <c r="Z13" i="47"/>
  <c r="I14" i="56"/>
  <c r="J13" i="50"/>
  <c r="O21" i="56"/>
  <c r="Q20" i="47"/>
  <c r="Q24" i="56"/>
  <c r="Z23" i="47"/>
  <c r="Q32" i="56"/>
  <c r="Z31" i="47"/>
  <c r="S36" i="56"/>
  <c r="AJ35" i="47"/>
  <c r="BA42" i="30"/>
  <c r="BA43" i="30"/>
  <c r="BG13" i="47"/>
  <c r="BI13" i="47" s="1"/>
  <c r="BG15" i="47"/>
  <c r="BI15" i="47" s="1"/>
  <c r="BG23" i="47"/>
  <c r="BI23" i="47" s="1"/>
  <c r="BG31" i="47"/>
  <c r="BH31" i="47" s="1"/>
  <c r="BG38" i="47"/>
  <c r="BH38" i="47" s="1"/>
  <c r="BG42" i="47"/>
  <c r="BH42" i="47" s="1"/>
  <c r="BG44" i="47"/>
  <c r="BH44" i="47" s="1"/>
  <c r="BG10" i="47"/>
  <c r="BH10" i="47" s="1"/>
  <c r="AP11" i="47"/>
  <c r="AP19" i="47"/>
  <c r="AP27" i="47"/>
  <c r="AJ43" i="47"/>
  <c r="O38" i="50"/>
  <c r="AP13" i="47"/>
  <c r="AJ15" i="47"/>
  <c r="AP17" i="47"/>
  <c r="AE25" i="47"/>
  <c r="AJ31" i="47"/>
  <c r="AE39" i="47"/>
  <c r="Z41" i="47"/>
  <c r="J7" i="50"/>
  <c r="J14" i="50"/>
  <c r="J38" i="50"/>
  <c r="J42" i="50"/>
  <c r="O11" i="50"/>
  <c r="O19" i="50"/>
  <c r="O27" i="50"/>
  <c r="O35" i="50"/>
  <c r="O43" i="50"/>
  <c r="Z19" i="47"/>
  <c r="Z27" i="47"/>
  <c r="AG8" i="56"/>
  <c r="MB8" i="43"/>
  <c r="AG9" i="56"/>
  <c r="MB9" i="43"/>
  <c r="BE6" i="30"/>
  <c r="J38" i="56"/>
  <c r="O37" i="50"/>
  <c r="J8" i="56"/>
  <c r="O7" i="50"/>
  <c r="J10" i="56"/>
  <c r="O9" i="50"/>
  <c r="J18" i="56"/>
  <c r="O17" i="50"/>
  <c r="J22" i="56"/>
  <c r="O21" i="50"/>
  <c r="J26" i="56"/>
  <c r="O25" i="50"/>
  <c r="J30" i="56"/>
  <c r="O29" i="50"/>
  <c r="J34" i="56"/>
  <c r="O33" i="50"/>
  <c r="J42" i="56"/>
  <c r="O41" i="50"/>
  <c r="T42" i="56"/>
  <c r="AP41" i="47"/>
  <c r="T34" i="56"/>
  <c r="AP33" i="47"/>
  <c r="T38" i="56"/>
  <c r="AP37" i="47"/>
  <c r="S10" i="56"/>
  <c r="AJ9" i="47"/>
  <c r="S30" i="56"/>
  <c r="AJ29" i="47"/>
  <c r="S18" i="56"/>
  <c r="AJ17" i="47"/>
  <c r="S26" i="56"/>
  <c r="AJ25" i="47"/>
  <c r="R42" i="56"/>
  <c r="AE41" i="47"/>
  <c r="R10" i="56"/>
  <c r="AE9" i="47"/>
  <c r="Q18" i="56"/>
  <c r="Z17" i="47"/>
  <c r="Q26" i="56"/>
  <c r="Z25" i="47"/>
  <c r="BG6" i="47"/>
  <c r="BI6" i="47" s="1"/>
  <c r="BG12" i="47"/>
  <c r="BH12" i="47" s="1"/>
  <c r="BG16" i="47"/>
  <c r="BI16" i="47" s="1"/>
  <c r="BG18" i="47"/>
  <c r="BI18" i="47" s="1"/>
  <c r="BG20" i="47"/>
  <c r="BH20" i="47" s="1"/>
  <c r="BG22" i="47"/>
  <c r="BI22" i="47" s="1"/>
  <c r="BG24" i="47"/>
  <c r="BI24" i="47" s="1"/>
  <c r="BG26" i="47"/>
  <c r="BI26" i="47" s="1"/>
  <c r="BG28" i="47"/>
  <c r="BI28" i="47" s="1"/>
  <c r="BG30" i="47"/>
  <c r="BI30" i="47" s="1"/>
  <c r="BG32" i="47"/>
  <c r="BI32" i="47" s="1"/>
  <c r="BG37" i="47"/>
  <c r="BI37" i="47" s="1"/>
  <c r="BG39" i="47"/>
  <c r="BI39" i="47" s="1"/>
  <c r="BG41" i="47"/>
  <c r="BI41" i="47" s="1"/>
  <c r="Q10" i="56"/>
  <c r="Z9" i="47"/>
  <c r="Q22" i="56"/>
  <c r="Z21" i="47"/>
  <c r="Q30" i="56"/>
  <c r="Z29" i="47"/>
  <c r="BG9" i="47"/>
  <c r="BI9" i="47" s="1"/>
  <c r="I13" i="56"/>
  <c r="J12" i="50"/>
  <c r="I17" i="56"/>
  <c r="J16" i="50"/>
  <c r="I21" i="56"/>
  <c r="J20" i="50"/>
  <c r="I25" i="56"/>
  <c r="J24" i="50"/>
  <c r="I29" i="56"/>
  <c r="J28" i="50"/>
  <c r="I33" i="56"/>
  <c r="J32" i="50"/>
  <c r="I38" i="56"/>
  <c r="J37" i="50"/>
  <c r="I42" i="56"/>
  <c r="J41" i="50"/>
  <c r="I18" i="56"/>
  <c r="J17" i="50"/>
  <c r="I22" i="56"/>
  <c r="J21" i="50"/>
  <c r="I26" i="56"/>
  <c r="J25" i="50"/>
  <c r="I30" i="56"/>
  <c r="J29" i="50"/>
  <c r="I34" i="56"/>
  <c r="J33" i="50"/>
  <c r="I37" i="56"/>
  <c r="J36" i="50"/>
  <c r="I41" i="56"/>
  <c r="J40" i="50"/>
  <c r="I45" i="56"/>
  <c r="J44" i="50"/>
  <c r="AS44" i="42"/>
  <c r="BA44" i="42" s="1"/>
  <c r="AS43" i="42"/>
  <c r="BA43" i="42" s="1"/>
  <c r="AS42" i="42"/>
  <c r="BA42" i="42" s="1"/>
  <c r="AS14" i="42"/>
  <c r="BA14" i="42" s="1"/>
  <c r="AS35" i="42"/>
  <c r="BA35" i="42" s="1"/>
  <c r="AS13" i="42"/>
  <c r="BA13" i="42" s="1"/>
  <c r="BG33" i="47"/>
  <c r="AZ9" i="30"/>
  <c r="AZ15" i="30"/>
  <c r="BA15" i="30" s="1"/>
  <c r="E16" i="56" s="1"/>
  <c r="AZ21" i="30"/>
  <c r="AZ25" i="30"/>
  <c r="AZ29" i="30"/>
  <c r="BA29" i="30" s="1"/>
  <c r="E30" i="56" s="1"/>
  <c r="AZ39" i="30"/>
  <c r="AZ11" i="30"/>
  <c r="AZ17" i="30"/>
  <c r="AZ23" i="30"/>
  <c r="BA23" i="30" s="1"/>
  <c r="E24" i="56" s="1"/>
  <c r="AZ27" i="30"/>
  <c r="AZ33" i="30"/>
  <c r="AZ37" i="30"/>
  <c r="AZ41" i="30"/>
  <c r="BA41" i="30" s="1"/>
  <c r="AZ19" i="30"/>
  <c r="BA19" i="30" s="1"/>
  <c r="E20" i="56" s="1"/>
  <c r="AZ31" i="30"/>
  <c r="BA31" i="30" s="1"/>
  <c r="E32" i="56" s="1"/>
  <c r="AZ12" i="30"/>
  <c r="AZ16" i="30"/>
  <c r="BA16" i="30" s="1"/>
  <c r="E17" i="56" s="1"/>
  <c r="AZ18" i="30"/>
  <c r="AZ20" i="30"/>
  <c r="AZ22" i="30"/>
  <c r="AZ24" i="30"/>
  <c r="BA24" i="30" s="1"/>
  <c r="E25" i="56" s="1"/>
  <c r="AZ26" i="30"/>
  <c r="BA26" i="30" s="1"/>
  <c r="E27" i="56" s="1"/>
  <c r="AZ28" i="30"/>
  <c r="AZ30" i="30"/>
  <c r="BA30" i="30" s="1"/>
  <c r="E31" i="56" s="1"/>
  <c r="AZ32" i="30"/>
  <c r="BA32" i="30" s="1"/>
  <c r="E33" i="56" s="1"/>
  <c r="AZ40" i="30"/>
  <c r="BA40" i="30" s="1"/>
  <c r="AZ44" i="30"/>
  <c r="BA44" i="30" s="1"/>
  <c r="AS33" i="42"/>
  <c r="BA33" i="42" s="1"/>
  <c r="AS26" i="42"/>
  <c r="BA26" i="42" s="1"/>
  <c r="AS16" i="42"/>
  <c r="BA16" i="42" s="1"/>
  <c r="AS38" i="42"/>
  <c r="BA38" i="42" s="1"/>
  <c r="AS17" i="42"/>
  <c r="BA17" i="42" s="1"/>
  <c r="AS18" i="42"/>
  <c r="BA18" i="42" s="1"/>
  <c r="AS36" i="42"/>
  <c r="BA36" i="42" s="1"/>
  <c r="AS30" i="42"/>
  <c r="BA30" i="42" s="1"/>
  <c r="AS25" i="42"/>
  <c r="BA25" i="42" s="1"/>
  <c r="AS28" i="42"/>
  <c r="BA28" i="42" s="1"/>
  <c r="AS22" i="42"/>
  <c r="BA22" i="42" s="1"/>
  <c r="AS37" i="42"/>
  <c r="BA37" i="42" s="1"/>
  <c r="AS39" i="42"/>
  <c r="BA39" i="42" s="1"/>
  <c r="AS20" i="42"/>
  <c r="BA20" i="42" s="1"/>
  <c r="AS27" i="42"/>
  <c r="BA27" i="42" s="1"/>
  <c r="AS34" i="42"/>
  <c r="BA34" i="42" s="1"/>
  <c r="AS29" i="42"/>
  <c r="BA29" i="42" s="1"/>
  <c r="AS31" i="42"/>
  <c r="BA31" i="42" s="1"/>
  <c r="AS12" i="42"/>
  <c r="BA12" i="42" s="1"/>
  <c r="AS19" i="42"/>
  <c r="BA19" i="42" s="1"/>
  <c r="AS21" i="42"/>
  <c r="BA21" i="42" s="1"/>
  <c r="AS23" i="42"/>
  <c r="BA23" i="42" s="1"/>
  <c r="AS24" i="42"/>
  <c r="BA24" i="42" s="1"/>
  <c r="AS11" i="42"/>
  <c r="BA11" i="42" s="1"/>
  <c r="AS40" i="42"/>
  <c r="BA40" i="42" s="1"/>
  <c r="AS15" i="42"/>
  <c r="BA15" i="42" s="1"/>
  <c r="AS41" i="42"/>
  <c r="BA41" i="42" s="1"/>
  <c r="AS32" i="42"/>
  <c r="BA32" i="42" s="1"/>
  <c r="BG8" i="47"/>
  <c r="BI45" i="47"/>
  <c r="BH45" i="47"/>
  <c r="I12" i="56"/>
  <c r="J11" i="50"/>
  <c r="H19" i="46"/>
  <c r="H20" i="46" s="1"/>
  <c r="AS34" i="30"/>
  <c r="AS35" i="30"/>
  <c r="AS36" i="30"/>
  <c r="AS37" i="30"/>
  <c r="AS38" i="30"/>
  <c r="AS39" i="30"/>
  <c r="F19" i="46"/>
  <c r="F20" i="46" s="1"/>
  <c r="D19" i="46"/>
  <c r="D20" i="46" s="1"/>
  <c r="B19" i="46"/>
  <c r="B20" i="46" s="1"/>
  <c r="BA18" i="30" l="1"/>
  <c r="E19" i="56" s="1"/>
  <c r="BA14" i="30"/>
  <c r="E15" i="56" s="1"/>
  <c r="BA25" i="30"/>
  <c r="E26" i="56" s="1"/>
  <c r="Y36" i="60" s="1"/>
  <c r="BA17" i="30"/>
  <c r="BB17" i="42" s="1"/>
  <c r="BA28" i="30"/>
  <c r="E29" i="56" s="1"/>
  <c r="Y39" i="60" s="1"/>
  <c r="BA20" i="30"/>
  <c r="E21" i="56" s="1"/>
  <c r="Y31" i="60" s="1"/>
  <c r="BI36" i="47"/>
  <c r="BI12" i="47"/>
  <c r="BI25" i="47"/>
  <c r="BH43" i="47"/>
  <c r="BH35" i="47"/>
  <c r="BI31" i="47"/>
  <c r="BH30" i="47"/>
  <c r="BI19" i="47"/>
  <c r="BH34" i="47"/>
  <c r="BH14" i="47"/>
  <c r="BH15" i="47"/>
  <c r="BH24" i="47"/>
  <c r="BI7" i="47"/>
  <c r="BH21" i="47"/>
  <c r="BI38" i="47"/>
  <c r="BH23" i="47"/>
  <c r="BH26" i="47"/>
  <c r="BI42" i="47"/>
  <c r="BH29" i="47"/>
  <c r="BH9" i="47"/>
  <c r="BI44" i="47"/>
  <c r="BH40" i="47"/>
  <c r="BI17" i="47"/>
  <c r="BH22" i="47"/>
  <c r="BH6" i="47"/>
  <c r="BH27" i="47"/>
  <c r="BI10" i="47"/>
  <c r="BH37" i="47"/>
  <c r="BH28" i="47"/>
  <c r="BI20" i="47"/>
  <c r="BH13" i="47"/>
  <c r="BH39" i="47"/>
  <c r="BH18" i="47"/>
  <c r="BI11" i="47"/>
  <c r="BB13" i="42"/>
  <c r="BA22" i="30"/>
  <c r="E23" i="56" s="1"/>
  <c r="Y33" i="60" s="1"/>
  <c r="BH41" i="47"/>
  <c r="BH32" i="47"/>
  <c r="BH16" i="47"/>
  <c r="BB14" i="42"/>
  <c r="BB42" i="42"/>
  <c r="BB43" i="42"/>
  <c r="MF45" i="43"/>
  <c r="AH45" i="56"/>
  <c r="AI45" i="56" s="1"/>
  <c r="MF43" i="43"/>
  <c r="AH43" i="56"/>
  <c r="AI43" i="56" s="1"/>
  <c r="MF41" i="43"/>
  <c r="AH41" i="56"/>
  <c r="AI41" i="56" s="1"/>
  <c r="MF39" i="43"/>
  <c r="AH39" i="56"/>
  <c r="AI39" i="56" s="1"/>
  <c r="MF37" i="43"/>
  <c r="AH37" i="56"/>
  <c r="AI37" i="56" s="1"/>
  <c r="MF35" i="43"/>
  <c r="AH35" i="56"/>
  <c r="AI35" i="56" s="1"/>
  <c r="MF33" i="43"/>
  <c r="AH33" i="56"/>
  <c r="AI33" i="56" s="1"/>
  <c r="MF31" i="43"/>
  <c r="AH31" i="56"/>
  <c r="AI31" i="56" s="1"/>
  <c r="MF29" i="43"/>
  <c r="AH29" i="56"/>
  <c r="AI29" i="56" s="1"/>
  <c r="MF27" i="43"/>
  <c r="AH27" i="56"/>
  <c r="AI27" i="56" s="1"/>
  <c r="MF25" i="43"/>
  <c r="AH25" i="56"/>
  <c r="AI25" i="56" s="1"/>
  <c r="MF23" i="43"/>
  <c r="AH23" i="56"/>
  <c r="AI23" i="56" s="1"/>
  <c r="MF21" i="43"/>
  <c r="AH21" i="56"/>
  <c r="AI21" i="56" s="1"/>
  <c r="MF19" i="43"/>
  <c r="AH19" i="56"/>
  <c r="AI19" i="56" s="1"/>
  <c r="MF17" i="43"/>
  <c r="AH17" i="56"/>
  <c r="AI17" i="56" s="1"/>
  <c r="MF15" i="43"/>
  <c r="AH15" i="56"/>
  <c r="AI15" i="56" s="1"/>
  <c r="MF13" i="43"/>
  <c r="AH13" i="56"/>
  <c r="AI13" i="56" s="1"/>
  <c r="MF11" i="43"/>
  <c r="AH11" i="56"/>
  <c r="AI11" i="56" s="1"/>
  <c r="AH44" i="56"/>
  <c r="AI44" i="56" s="1"/>
  <c r="MF44" i="43"/>
  <c r="AH38" i="56"/>
  <c r="AI38" i="56" s="1"/>
  <c r="MF38" i="43"/>
  <c r="AH34" i="56"/>
  <c r="AI34" i="56" s="1"/>
  <c r="MF34" i="43"/>
  <c r="AH30" i="56"/>
  <c r="AI30" i="56" s="1"/>
  <c r="MF30" i="43"/>
  <c r="AH26" i="56"/>
  <c r="AI26" i="56" s="1"/>
  <c r="MF26" i="43"/>
  <c r="AH24" i="56"/>
  <c r="AI24" i="56" s="1"/>
  <c r="MF24" i="43"/>
  <c r="AH18" i="56"/>
  <c r="AI18" i="56" s="1"/>
  <c r="MF18" i="43"/>
  <c r="AH14" i="56"/>
  <c r="AI14" i="56" s="1"/>
  <c r="MF14" i="43"/>
  <c r="AH10" i="56"/>
  <c r="AI10" i="56" s="1"/>
  <c r="MF10" i="43"/>
  <c r="AH46" i="56"/>
  <c r="AI46" i="56" s="1"/>
  <c r="MF46" i="43"/>
  <c r="AH42" i="56"/>
  <c r="AI42" i="56" s="1"/>
  <c r="MF42" i="43"/>
  <c r="AH40" i="56"/>
  <c r="AI40" i="56" s="1"/>
  <c r="MF40" i="43"/>
  <c r="AH36" i="56"/>
  <c r="AI36" i="56" s="1"/>
  <c r="MF36" i="43"/>
  <c r="AH32" i="56"/>
  <c r="AI32" i="56" s="1"/>
  <c r="MF32" i="43"/>
  <c r="AH28" i="56"/>
  <c r="AI28" i="56" s="1"/>
  <c r="MF28" i="43"/>
  <c r="AH22" i="56"/>
  <c r="AI22" i="56" s="1"/>
  <c r="MF22" i="43"/>
  <c r="AH20" i="56"/>
  <c r="AI20" i="56" s="1"/>
  <c r="MF20" i="43"/>
  <c r="AH16" i="56"/>
  <c r="AI16" i="56" s="1"/>
  <c r="MF16" i="43"/>
  <c r="AH12" i="56"/>
  <c r="AI12" i="56" s="1"/>
  <c r="MF12" i="43"/>
  <c r="MF9" i="43"/>
  <c r="AH9" i="56"/>
  <c r="AI9" i="56" s="1"/>
  <c r="AH8" i="56"/>
  <c r="AI8" i="56" s="1"/>
  <c r="MF8" i="43"/>
  <c r="BA38" i="30"/>
  <c r="E39" i="56" s="1"/>
  <c r="Y49" i="60" s="1"/>
  <c r="BA36" i="30"/>
  <c r="E37" i="56" s="1"/>
  <c r="Y47" i="60" s="1"/>
  <c r="BA34" i="30"/>
  <c r="E35" i="56" s="1"/>
  <c r="Y45" i="60" s="1"/>
  <c r="BB32" i="42"/>
  <c r="BB15" i="42"/>
  <c r="BB23" i="42"/>
  <c r="BB19" i="42"/>
  <c r="BB31" i="42"/>
  <c r="BB30" i="42"/>
  <c r="BB18" i="42"/>
  <c r="BB26" i="42"/>
  <c r="BA33" i="30"/>
  <c r="E34" i="56" s="1"/>
  <c r="Y44" i="60" s="1"/>
  <c r="BA21" i="30"/>
  <c r="E22" i="56" s="1"/>
  <c r="Y32" i="60" s="1"/>
  <c r="BA39" i="30"/>
  <c r="E40" i="56" s="1"/>
  <c r="Y50" i="60" s="1"/>
  <c r="BA37" i="30"/>
  <c r="BB37" i="42" s="1"/>
  <c r="BA35" i="30"/>
  <c r="E36" i="56" s="1"/>
  <c r="Y46" i="60" s="1"/>
  <c r="BB41" i="42"/>
  <c r="BB40" i="42"/>
  <c r="BB24" i="42"/>
  <c r="BB29" i="42"/>
  <c r="BB39" i="42"/>
  <c r="BB25" i="42"/>
  <c r="BB16" i="42"/>
  <c r="BB33" i="42"/>
  <c r="BB44" i="42"/>
  <c r="BA27" i="30"/>
  <c r="BB27" i="42" s="1"/>
  <c r="BH33" i="47"/>
  <c r="BI33" i="47"/>
  <c r="Y42" i="60"/>
  <c r="BB31" i="30"/>
  <c r="Y34" i="60"/>
  <c r="BB23" i="30"/>
  <c r="Y30" i="60"/>
  <c r="BB19" i="30"/>
  <c r="Y26" i="60"/>
  <c r="BB15" i="30"/>
  <c r="Y43" i="60"/>
  <c r="BB32" i="30"/>
  <c r="Y35" i="60"/>
  <c r="BB24" i="30"/>
  <c r="Y27" i="60"/>
  <c r="BB16" i="30"/>
  <c r="Y40" i="60"/>
  <c r="BB29" i="30"/>
  <c r="Y24" i="60"/>
  <c r="BB13" i="30"/>
  <c r="Y41" i="60"/>
  <c r="BB30" i="30"/>
  <c r="Y37" i="60"/>
  <c r="BB26" i="30"/>
  <c r="Y29" i="60"/>
  <c r="BB18" i="30"/>
  <c r="Y25" i="60"/>
  <c r="BB14" i="30"/>
  <c r="BI8" i="47"/>
  <c r="BH8" i="47"/>
  <c r="J10" i="46"/>
  <c r="J9" i="46"/>
  <c r="M7" i="46"/>
  <c r="I7" i="46"/>
  <c r="B7" i="46"/>
  <c r="J6" i="46"/>
  <c r="F6" i="46"/>
  <c r="B6" i="46"/>
  <c r="B5" i="46"/>
  <c r="B3" i="46"/>
  <c r="R2" i="46"/>
  <c r="B2" i="38"/>
  <c r="K17" i="59"/>
  <c r="D17" i="59"/>
  <c r="K16" i="59"/>
  <c r="D16" i="59"/>
  <c r="K15" i="59"/>
  <c r="D15" i="59"/>
  <c r="K14" i="59"/>
  <c r="D14" i="59"/>
  <c r="K13" i="59"/>
  <c r="D13" i="59"/>
  <c r="D12" i="59"/>
  <c r="D11" i="59"/>
  <c r="K10" i="59"/>
  <c r="D10" i="59"/>
  <c r="K9" i="59"/>
  <c r="K8" i="59"/>
  <c r="K7" i="59"/>
  <c r="E18" i="56" l="1"/>
  <c r="Y28" i="60" s="1"/>
  <c r="BB25" i="30"/>
  <c r="BB17" i="30"/>
  <c r="BB28" i="30"/>
  <c r="BB28" i="42"/>
  <c r="BB34" i="30"/>
  <c r="BB20" i="30"/>
  <c r="BB20" i="42"/>
  <c r="BB21" i="42"/>
  <c r="BB22" i="42"/>
  <c r="BB36" i="30"/>
  <c r="BB39" i="30"/>
  <c r="BB21" i="30"/>
  <c r="BB37" i="30"/>
  <c r="BB22" i="30"/>
  <c r="BB33" i="30"/>
  <c r="BB38" i="30"/>
  <c r="BB35" i="30"/>
  <c r="BB36" i="42"/>
  <c r="BB27" i="30"/>
  <c r="BB35" i="42"/>
  <c r="E28" i="56"/>
  <c r="Y38" i="60" s="1"/>
  <c r="E38" i="56"/>
  <c r="Y48" i="60" s="1"/>
  <c r="BB38" i="42"/>
  <c r="BB34" i="42"/>
  <c r="I2" i="59"/>
  <c r="AZ7" i="30" l="1"/>
  <c r="AZ6" i="30"/>
  <c r="AZ8" i="30"/>
  <c r="AS49" i="30"/>
  <c r="E50" i="56" s="1"/>
  <c r="AS50" i="30"/>
  <c r="E51" i="56" s="1"/>
  <c r="AS51" i="30"/>
  <c r="E52" i="56" s="1"/>
  <c r="AS52" i="30"/>
  <c r="E53" i="56" s="1"/>
  <c r="AS53" i="30"/>
  <c r="E54" i="56" s="1"/>
  <c r="AS54" i="30"/>
  <c r="E55" i="56" s="1"/>
  <c r="AS55" i="30"/>
  <c r="E56" i="56" s="1"/>
  <c r="AS11" i="30"/>
  <c r="AS12" i="30"/>
  <c r="AS6" i="30"/>
  <c r="BA6" i="30" s="1"/>
  <c r="AS7" i="30"/>
  <c r="AS8" i="30"/>
  <c r="BA8" i="30" s="1"/>
  <c r="AS9" i="30"/>
  <c r="AS10" i="30"/>
  <c r="AS6" i="42"/>
  <c r="BA6" i="42" s="1"/>
  <c r="AS7" i="42"/>
  <c r="BA7" i="42" s="1"/>
  <c r="AS8" i="42"/>
  <c r="BA8" i="42" s="1"/>
  <c r="AS9" i="42"/>
  <c r="BA9" i="42" s="1"/>
  <c r="AS10" i="42"/>
  <c r="BA10" i="42" s="1"/>
  <c r="BA5" i="30"/>
  <c r="BA5" i="42"/>
  <c r="BA7" i="30" l="1"/>
  <c r="E8" i="56" s="1"/>
  <c r="BB8" i="42"/>
  <c r="BB6" i="42"/>
  <c r="BA9" i="30"/>
  <c r="E10" i="56" s="1"/>
  <c r="Y20" i="60" s="1"/>
  <c r="BA10" i="30"/>
  <c r="E11" i="56" s="1"/>
  <c r="Y21" i="60" s="1"/>
  <c r="BA11" i="30"/>
  <c r="BB11" i="42" s="1"/>
  <c r="BA12" i="30"/>
  <c r="BB12" i="42" s="1"/>
  <c r="Y65" i="60"/>
  <c r="BB54" i="30"/>
  <c r="Y63" i="60"/>
  <c r="BB52" i="30"/>
  <c r="Y61" i="60"/>
  <c r="BB50" i="30"/>
  <c r="Y66" i="60"/>
  <c r="BB55" i="30"/>
  <c r="Y64" i="60"/>
  <c r="BB53" i="30"/>
  <c r="Y62" i="60"/>
  <c r="BB51" i="30"/>
  <c r="Y60" i="60"/>
  <c r="BB49" i="30"/>
  <c r="E9" i="56"/>
  <c r="E7" i="56"/>
  <c r="G56" i="56"/>
  <c r="G55" i="56"/>
  <c r="G54" i="56"/>
  <c r="G53" i="56"/>
  <c r="G52" i="56"/>
  <c r="G51" i="56"/>
  <c r="G50" i="56"/>
  <c r="BB5" i="42"/>
  <c r="F7" i="56"/>
  <c r="F8" i="56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40" i="56"/>
  <c r="E41" i="56"/>
  <c r="F41" i="56"/>
  <c r="E42" i="56"/>
  <c r="F42" i="56"/>
  <c r="E43" i="56"/>
  <c r="F43" i="56"/>
  <c r="E44" i="56"/>
  <c r="F44" i="56"/>
  <c r="E45" i="56"/>
  <c r="F45" i="56"/>
  <c r="E46" i="56"/>
  <c r="F46" i="56"/>
  <c r="W12" i="60"/>
  <c r="V12" i="60"/>
  <c r="U12" i="60"/>
  <c r="T12" i="60"/>
  <c r="U6" i="50"/>
  <c r="U7" i="50"/>
  <c r="U8" i="50"/>
  <c r="U9" i="50"/>
  <c r="U10" i="50"/>
  <c r="U11" i="50"/>
  <c r="U12" i="50"/>
  <c r="U13" i="50"/>
  <c r="U14" i="50"/>
  <c r="U15" i="50"/>
  <c r="U16" i="50"/>
  <c r="U17" i="50"/>
  <c r="U18" i="50"/>
  <c r="U19" i="50"/>
  <c r="U20" i="50"/>
  <c r="U21" i="50"/>
  <c r="U22" i="50"/>
  <c r="U23" i="50"/>
  <c r="U24" i="50"/>
  <c r="U25" i="50"/>
  <c r="U26" i="50"/>
  <c r="U27" i="50"/>
  <c r="U28" i="50"/>
  <c r="U29" i="50"/>
  <c r="U30" i="50"/>
  <c r="U31" i="50"/>
  <c r="U32" i="50"/>
  <c r="U33" i="50"/>
  <c r="U34" i="50"/>
  <c r="U35" i="50"/>
  <c r="U36" i="50"/>
  <c r="U37" i="50"/>
  <c r="U38" i="50"/>
  <c r="U39" i="50"/>
  <c r="U40" i="50"/>
  <c r="U41" i="50"/>
  <c r="U42" i="50"/>
  <c r="U43" i="50"/>
  <c r="U44" i="50"/>
  <c r="U45" i="50"/>
  <c r="T7" i="47"/>
  <c r="P8" i="56" s="1"/>
  <c r="AI7" i="47"/>
  <c r="S8" i="56" s="1"/>
  <c r="AO7" i="47"/>
  <c r="T8" i="56" s="1"/>
  <c r="Y8" i="47"/>
  <c r="Q9" i="56" s="1"/>
  <c r="AD8" i="47"/>
  <c r="R9" i="56" s="1"/>
  <c r="BD8" i="47"/>
  <c r="W9" i="56" s="1"/>
  <c r="P33" i="47"/>
  <c r="O34" i="56" s="1"/>
  <c r="BB9" i="42" l="1"/>
  <c r="BB7" i="42"/>
  <c r="G8" i="56" s="1"/>
  <c r="BB12" i="30"/>
  <c r="E13" i="56"/>
  <c r="Y23" i="60" s="1"/>
  <c r="BB11" i="30"/>
  <c r="BB10" i="30"/>
  <c r="BB9" i="30"/>
  <c r="BB10" i="42"/>
  <c r="G11" i="56" s="1"/>
  <c r="E12" i="56"/>
  <c r="Y22" i="60" s="1"/>
  <c r="Z47" i="60"/>
  <c r="Z39" i="60"/>
  <c r="Z31" i="60"/>
  <c r="Z23" i="60"/>
  <c r="Z56" i="60"/>
  <c r="Z52" i="60"/>
  <c r="Z46" i="60"/>
  <c r="Z38" i="60"/>
  <c r="Z30" i="60"/>
  <c r="Z22" i="60"/>
  <c r="Z29" i="60"/>
  <c r="Z21" i="60"/>
  <c r="Z45" i="60"/>
  <c r="Z55" i="60"/>
  <c r="Z51" i="60"/>
  <c r="Z44" i="60"/>
  <c r="Z36" i="60"/>
  <c r="Z28" i="60"/>
  <c r="Z20" i="60"/>
  <c r="Z43" i="60"/>
  <c r="Z35" i="60"/>
  <c r="Z27" i="60"/>
  <c r="Z19" i="60"/>
  <c r="Z37" i="60"/>
  <c r="Z54" i="60"/>
  <c r="Z50" i="60"/>
  <c r="Z42" i="60"/>
  <c r="Z34" i="60"/>
  <c r="Z26" i="60"/>
  <c r="Z18" i="60"/>
  <c r="Z49" i="60"/>
  <c r="Z41" i="60"/>
  <c r="Z33" i="60"/>
  <c r="Z25" i="60"/>
  <c r="Z53" i="60"/>
  <c r="Z48" i="60"/>
  <c r="Z40" i="60"/>
  <c r="Z32" i="60"/>
  <c r="Z24" i="60"/>
  <c r="W45" i="50"/>
  <c r="V45" i="50"/>
  <c r="W43" i="50"/>
  <c r="V43" i="50"/>
  <c r="W41" i="50"/>
  <c r="V41" i="50"/>
  <c r="W39" i="50"/>
  <c r="V39" i="50"/>
  <c r="W37" i="50"/>
  <c r="V37" i="50"/>
  <c r="W35" i="50"/>
  <c r="V35" i="50"/>
  <c r="W33" i="50"/>
  <c r="V33" i="50"/>
  <c r="W31" i="50"/>
  <c r="V31" i="50"/>
  <c r="W29" i="50"/>
  <c r="V29" i="50"/>
  <c r="W27" i="50"/>
  <c r="V27" i="50"/>
  <c r="W25" i="50"/>
  <c r="V25" i="50"/>
  <c r="W23" i="50"/>
  <c r="V23" i="50"/>
  <c r="W21" i="50"/>
  <c r="V21" i="50"/>
  <c r="W19" i="50"/>
  <c r="V19" i="50"/>
  <c r="W17" i="50"/>
  <c r="V17" i="50"/>
  <c r="W15" i="50"/>
  <c r="V15" i="50"/>
  <c r="W13" i="50"/>
  <c r="V13" i="50"/>
  <c r="W11" i="50"/>
  <c r="V11" i="50"/>
  <c r="W9" i="50"/>
  <c r="V9" i="50"/>
  <c r="W7" i="50"/>
  <c r="V7" i="50"/>
  <c r="BC50" i="42"/>
  <c r="H51" i="56" s="1"/>
  <c r="AA61" i="60"/>
  <c r="BC52" i="42"/>
  <c r="H53" i="56" s="1"/>
  <c r="AA63" i="60"/>
  <c r="BC54" i="42"/>
  <c r="H55" i="56" s="1"/>
  <c r="AA65" i="60"/>
  <c r="Y18" i="60"/>
  <c r="BB7" i="30"/>
  <c r="Y19" i="60"/>
  <c r="BB8" i="30"/>
  <c r="W44" i="50"/>
  <c r="V44" i="50"/>
  <c r="W42" i="50"/>
  <c r="V42" i="50"/>
  <c r="W40" i="50"/>
  <c r="V40" i="50"/>
  <c r="W38" i="50"/>
  <c r="V38" i="50"/>
  <c r="W36" i="50"/>
  <c r="V36" i="50"/>
  <c r="W34" i="50"/>
  <c r="V34" i="50"/>
  <c r="W32" i="50"/>
  <c r="V32" i="50"/>
  <c r="W30" i="50"/>
  <c r="V30" i="50"/>
  <c r="W28" i="50"/>
  <c r="V28" i="50"/>
  <c r="W26" i="50"/>
  <c r="V26" i="50"/>
  <c r="W24" i="50"/>
  <c r="V24" i="50"/>
  <c r="W22" i="50"/>
  <c r="V22" i="50"/>
  <c r="W20" i="50"/>
  <c r="V20" i="50"/>
  <c r="W18" i="50"/>
  <c r="V18" i="50"/>
  <c r="W16" i="50"/>
  <c r="V16" i="50"/>
  <c r="W14" i="50"/>
  <c r="V14" i="50"/>
  <c r="W12" i="50"/>
  <c r="V12" i="50"/>
  <c r="W10" i="50"/>
  <c r="V10" i="50"/>
  <c r="W8" i="50"/>
  <c r="V8" i="50"/>
  <c r="W6" i="50"/>
  <c r="V6" i="50"/>
  <c r="Y56" i="60"/>
  <c r="BB45" i="30"/>
  <c r="Y55" i="60"/>
  <c r="BB44" i="30"/>
  <c r="Y54" i="60"/>
  <c r="BB43" i="30"/>
  <c r="Y53" i="60"/>
  <c r="BB42" i="30"/>
  <c r="Y52" i="60"/>
  <c r="BB41" i="30"/>
  <c r="Y51" i="60"/>
  <c r="BB40" i="30"/>
  <c r="Z17" i="60"/>
  <c r="BC49" i="42"/>
  <c r="H50" i="56" s="1"/>
  <c r="AA60" i="60"/>
  <c r="BC51" i="42"/>
  <c r="H52" i="56" s="1"/>
  <c r="AA62" i="60"/>
  <c r="BC53" i="42"/>
  <c r="H54" i="56" s="1"/>
  <c r="AA64" i="60"/>
  <c r="BC55" i="42"/>
  <c r="H56" i="56" s="1"/>
  <c r="AA66" i="60"/>
  <c r="BB6" i="30"/>
  <c r="G43" i="56"/>
  <c r="G9" i="56"/>
  <c r="G7" i="56"/>
  <c r="G45" i="56"/>
  <c r="G41" i="56"/>
  <c r="Q33" i="47"/>
  <c r="AP7" i="47"/>
  <c r="BE8" i="47"/>
  <c r="Z8" i="47"/>
  <c r="AJ7" i="47"/>
  <c r="AE8" i="47"/>
  <c r="U7" i="47"/>
  <c r="G46" i="56"/>
  <c r="G44" i="56"/>
  <c r="G42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0" i="56"/>
  <c r="F59" i="56" l="1"/>
  <c r="Z15" i="60"/>
  <c r="U17" i="60" s="1"/>
  <c r="AA26" i="60"/>
  <c r="AA42" i="60"/>
  <c r="AA50" i="60"/>
  <c r="AA20" i="60"/>
  <c r="AA28" i="60"/>
  <c r="AA36" i="60"/>
  <c r="AA44" i="60"/>
  <c r="AA54" i="60"/>
  <c r="AA32" i="60"/>
  <c r="AA21" i="60"/>
  <c r="AA22" i="60"/>
  <c r="AA30" i="60"/>
  <c r="AA38" i="60"/>
  <c r="AA46" i="60"/>
  <c r="AA23" i="60"/>
  <c r="BC6" i="42"/>
  <c r="H7" i="56" s="1"/>
  <c r="AA40" i="60"/>
  <c r="AA48" i="60"/>
  <c r="AA18" i="60"/>
  <c r="AA24" i="60"/>
  <c r="AA19" i="60"/>
  <c r="AA34" i="60"/>
  <c r="AA53" i="60"/>
  <c r="AA27" i="60"/>
  <c r="BC44" i="42"/>
  <c r="H45" i="56" s="1"/>
  <c r="AA55" i="60"/>
  <c r="Y17" i="60"/>
  <c r="Y15" i="60" s="1"/>
  <c r="E59" i="56"/>
  <c r="BC14" i="42"/>
  <c r="H15" i="56" s="1"/>
  <c r="AA25" i="60"/>
  <c r="BC18" i="42"/>
  <c r="H19" i="56" s="1"/>
  <c r="AA29" i="60"/>
  <c r="BC20" i="42"/>
  <c r="H21" i="56" s="1"/>
  <c r="AA31" i="60"/>
  <c r="BC22" i="42"/>
  <c r="H23" i="56" s="1"/>
  <c r="AA33" i="60"/>
  <c r="BC24" i="42"/>
  <c r="H25" i="56" s="1"/>
  <c r="AA35" i="60"/>
  <c r="BC26" i="42"/>
  <c r="H27" i="56" s="1"/>
  <c r="AA37" i="60"/>
  <c r="BC28" i="42"/>
  <c r="H29" i="56" s="1"/>
  <c r="AA39" i="60"/>
  <c r="BC30" i="42"/>
  <c r="H31" i="56" s="1"/>
  <c r="AA41" i="60"/>
  <c r="BC32" i="42"/>
  <c r="H33" i="56" s="1"/>
  <c r="AA43" i="60"/>
  <c r="BC34" i="42"/>
  <c r="H35" i="56" s="1"/>
  <c r="AA45" i="60"/>
  <c r="BC36" i="42"/>
  <c r="H37" i="56" s="1"/>
  <c r="AA47" i="60"/>
  <c r="BC38" i="42"/>
  <c r="H39" i="56" s="1"/>
  <c r="AA49" i="60"/>
  <c r="BC41" i="42"/>
  <c r="H42" i="56" s="1"/>
  <c r="AA52" i="60"/>
  <c r="BC45" i="42"/>
  <c r="H46" i="56" s="1"/>
  <c r="AA56" i="60"/>
  <c r="BC40" i="42"/>
  <c r="H41" i="56" s="1"/>
  <c r="AA51" i="60"/>
  <c r="BC10" i="42"/>
  <c r="H11" i="56" s="1"/>
  <c r="BC12" i="42"/>
  <c r="H13" i="56" s="1"/>
  <c r="BC16" i="42"/>
  <c r="H17" i="56" s="1"/>
  <c r="BC9" i="42"/>
  <c r="H10" i="56" s="1"/>
  <c r="BC11" i="42"/>
  <c r="H12" i="56" s="1"/>
  <c r="BC13" i="42"/>
  <c r="H14" i="56" s="1"/>
  <c r="BC15" i="42"/>
  <c r="H16" i="56" s="1"/>
  <c r="BC17" i="42"/>
  <c r="H18" i="56" s="1"/>
  <c r="BC19" i="42"/>
  <c r="H20" i="56" s="1"/>
  <c r="BC21" i="42"/>
  <c r="H22" i="56" s="1"/>
  <c r="BC23" i="42"/>
  <c r="H24" i="56" s="1"/>
  <c r="BC25" i="42"/>
  <c r="H26" i="56" s="1"/>
  <c r="BC27" i="42"/>
  <c r="H28" i="56" s="1"/>
  <c r="BC29" i="42"/>
  <c r="H30" i="56" s="1"/>
  <c r="BC31" i="42"/>
  <c r="H32" i="56" s="1"/>
  <c r="BC33" i="42"/>
  <c r="H34" i="56" s="1"/>
  <c r="BC35" i="42"/>
  <c r="H36" i="56" s="1"/>
  <c r="BC37" i="42"/>
  <c r="H38" i="56" s="1"/>
  <c r="BC39" i="42"/>
  <c r="H40" i="56" s="1"/>
  <c r="BC43" i="42"/>
  <c r="H44" i="56" s="1"/>
  <c r="BC7" i="42"/>
  <c r="H8" i="56" s="1"/>
  <c r="BC42" i="42"/>
  <c r="H43" i="56" s="1"/>
  <c r="BC8" i="42"/>
  <c r="H9" i="56" s="1"/>
  <c r="F60" i="56" l="1"/>
  <c r="G14" i="46"/>
  <c r="G15" i="46" s="1"/>
  <c r="K14" i="46"/>
  <c r="K15" i="46" s="1"/>
  <c r="I14" i="46"/>
  <c r="I15" i="46" s="1"/>
  <c r="E14" i="46"/>
  <c r="E15" i="46" s="1"/>
  <c r="M14" i="46"/>
  <c r="S7" i="60" s="1"/>
  <c r="O14" i="46"/>
  <c r="O15" i="46" s="1"/>
  <c r="AA17" i="60"/>
  <c r="AA15" i="60" s="1"/>
  <c r="G59" i="56"/>
  <c r="T17" i="60"/>
  <c r="E60" i="56"/>
  <c r="L14" i="46"/>
  <c r="L15" i="46" s="1"/>
  <c r="J14" i="46"/>
  <c r="J15" i="46" s="1"/>
  <c r="H14" i="46"/>
  <c r="H15" i="46" s="1"/>
  <c r="F14" i="46"/>
  <c r="F15" i="46" s="1"/>
  <c r="Q19" i="46"/>
  <c r="Q20" i="46" s="1"/>
  <c r="M19" i="46"/>
  <c r="M20" i="46" s="1"/>
  <c r="M7" i="56"/>
  <c r="L7" i="56"/>
  <c r="V17" i="60" l="1"/>
  <c r="AA7" i="60"/>
  <c r="W7" i="60"/>
  <c r="U7" i="60"/>
  <c r="M15" i="46"/>
  <c r="R7" i="60"/>
  <c r="Y7" i="60"/>
  <c r="V7" i="60"/>
  <c r="G60" i="56"/>
  <c r="Z7" i="60"/>
  <c r="K19" i="46"/>
  <c r="K20" i="46" s="1"/>
  <c r="O19" i="46"/>
  <c r="O20" i="46" s="1"/>
  <c r="X7" i="60"/>
  <c r="T7" i="60"/>
  <c r="V13" i="60"/>
  <c r="T13" i="60"/>
  <c r="U13" i="60" l="1"/>
  <c r="W13" i="60"/>
</calcChain>
</file>

<file path=xl/sharedStrings.xml><?xml version="1.0" encoding="utf-8"?>
<sst xmlns="http://schemas.openxmlformats.org/spreadsheetml/2006/main" count="1245" uniqueCount="697">
  <si>
    <t>เลขที่</t>
  </si>
  <si>
    <t>เลขประจำตัว</t>
  </si>
  <si>
    <t>ชื่อ - สกุล</t>
  </si>
  <si>
    <t>คะแนนเต็ม</t>
  </si>
  <si>
    <t>รวม</t>
  </si>
  <si>
    <t>สรุป</t>
  </si>
  <si>
    <t>คะแนน</t>
  </si>
  <si>
    <t>ฉ.1</t>
  </si>
  <si>
    <t>ฉ.2</t>
  </si>
  <si>
    <t>รวมคะแนน</t>
  </si>
  <si>
    <t>ข้อที่</t>
  </si>
  <si>
    <t>ภาคเรียนที่</t>
  </si>
  <si>
    <t>ปีการศึกษา</t>
  </si>
  <si>
    <t>ครูประจำชั้น</t>
  </si>
  <si>
    <t>วันที่</t>
  </si>
  <si>
    <t>เดือน</t>
  </si>
  <si>
    <t>ปี พ.ศ.</t>
  </si>
  <si>
    <t>ชื่อ - สกุลนักเรียน</t>
  </si>
  <si>
    <t>ลงชื่อ</t>
  </si>
  <si>
    <t>เลขประจำตัวประชาชน</t>
  </si>
  <si>
    <t>เลขประจำตัวนักเรียน</t>
  </si>
  <si>
    <t>สัปดาห์</t>
  </si>
  <si>
    <t>วัน</t>
  </si>
  <si>
    <t>ชั่วโมงที่</t>
  </si>
  <si>
    <t>จ</t>
  </si>
  <si>
    <t>อ</t>
  </si>
  <si>
    <t>พ</t>
  </si>
  <si>
    <t>พฤ</t>
  </si>
  <si>
    <t>ศ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</si>
  <si>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</si>
  <si>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</si>
  <si>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</si>
  <si>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</si>
  <si>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</si>
  <si>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</si>
  <si>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</si>
  <si>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</si>
  <si>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</si>
  <si>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</si>
  <si>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</si>
  <si>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</si>
  <si>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/</t>
  </si>
  <si>
    <t>ป</t>
  </si>
  <si>
    <t>ล</t>
  </si>
  <si>
    <t>ข</t>
  </si>
  <si>
    <t>สรุปเวลาเรียน</t>
  </si>
  <si>
    <t>มาเรียน</t>
  </si>
  <si>
    <t>ป่วย</t>
  </si>
  <si>
    <t>ลา</t>
  </si>
  <si>
    <t>ขาด</t>
  </si>
  <si>
    <t>เวลาเรียนเต็ม</t>
  </si>
  <si>
    <t>หมายเหตุ</t>
  </si>
  <si>
    <t>ร้อยละ
ที่มาเรียน</t>
  </si>
  <si>
    <t>โรงเรียน</t>
  </si>
  <si>
    <t>จังหวัด</t>
  </si>
  <si>
    <t>รายวิชา</t>
  </si>
  <si>
    <t>รหัสวิชา</t>
  </si>
  <si>
    <t>เวลาเรียน</t>
  </si>
  <si>
    <t>สรุปผลการประเมิน</t>
  </si>
  <si>
    <t>จำนวนนักเรียน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</si>
  <si>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</si>
  <si>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</si>
  <si>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</si>
  <si>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</si>
  <si>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</si>
  <si>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>3 = ดีเยี่ยม</t>
  </si>
  <si>
    <t>2 = ดี</t>
  </si>
  <si>
    <t>1 = ผ่าน</t>
  </si>
  <si>
    <t>0= ไม่ผ่าน</t>
  </si>
  <si>
    <t>การอนุมัติผลการเรียน</t>
  </si>
  <si>
    <t>หัวหน้ากลุ่มสาระการเรียนรู้</t>
  </si>
  <si>
    <t>อนุมัติ</t>
  </si>
  <si>
    <t>ไม่อนุมัติ</t>
  </si>
  <si>
    <t xml:space="preserve">พ.ศ. </t>
  </si>
  <si>
    <t>ตำบล</t>
  </si>
  <si>
    <t>อำเภอ</t>
  </si>
  <si>
    <t>o</t>
  </si>
  <si>
    <t>กลุ่มสาระการเรียนรู้</t>
  </si>
  <si>
    <t>ระดับชั้น</t>
  </si>
  <si>
    <t>ชั่วโมง/ปี</t>
  </si>
  <si>
    <t>ชั่วโมง/สัปดาห์</t>
  </si>
  <si>
    <t>หัวหน้างานวิชาการ</t>
  </si>
  <si>
    <t>ผู้อำนวยการ</t>
  </si>
  <si>
    <t>อาจารย์ใหญ่</t>
  </si>
  <si>
    <t>ครูใหญ่</t>
  </si>
  <si>
    <t>ภาษาไทย</t>
  </si>
  <si>
    <t>คณิตศาสตร์</t>
  </si>
  <si>
    <t>วิทยาศาสตร์</t>
  </si>
  <si>
    <t>สังคมศึกษา ศาสนาและวัฒนธรรม</t>
  </si>
  <si>
    <t>สุขศึกษาและพลศึกษา</t>
  </si>
  <si>
    <t>ศิลปะ</t>
  </si>
  <si>
    <t>การงานอาชีพและเทคโนโลยี</t>
  </si>
  <si>
    <t>ภาษาต่างประเทศ</t>
  </si>
  <si>
    <t>กิจกรรมแนะแนว</t>
  </si>
  <si>
    <t>กิจกรรมนักเรียน</t>
  </si>
  <si>
    <t>ระดับการศึกษา</t>
  </si>
  <si>
    <t>ประถมศึกษา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</si>
  <si>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</si>
  <si>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</si>
  <si>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</si>
  <si>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</si>
  <si>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</si>
  <si>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</si>
  <si>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</si>
  <si>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</si>
  <si>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</si>
  <si>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</si>
  <si>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</si>
  <si>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</si>
  <si>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</si>
  <si>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</si>
  <si>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</si>
  <si>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</si>
  <si>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</si>
  <si>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</si>
  <si>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สังกัด</t>
  </si>
  <si>
    <t>ครูผู้สอน</t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</si>
  <si>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</si>
  <si>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  </t>
  </si>
  <si>
    <t>กิจกรรมเพื่อสังคมและสาธารณประโยชน์</t>
  </si>
  <si>
    <t xml:space="preserve">       </t>
  </si>
  <si>
    <t xml:space="preserve">          </t>
  </si>
  <si>
    <t>รองผู้อำนวยการกลุ่มงานวิชาการ</t>
  </si>
  <si>
    <t>เรียนเสนอ เพื่อโปรดพิจารณา</t>
  </si>
  <si>
    <t>รวมคะแนนกลางปี</t>
  </si>
  <si>
    <t>การวัดผลกลางปี</t>
  </si>
  <si>
    <t>การวัดผลปลายปี</t>
  </si>
  <si>
    <t>รวมคะแนนทั้งปี</t>
  </si>
  <si>
    <t>รวมคะแนนปลายปี</t>
  </si>
  <si>
    <t>ตัวบ่งชี้ที่</t>
  </si>
  <si>
    <t>สรุปคะแนน</t>
  </si>
  <si>
    <t>ผลประเมิน</t>
  </si>
  <si>
    <t>ระดับคุณภาพ</t>
  </si>
  <si>
    <t>การอ่าน</t>
  </si>
  <si>
    <t>การเขียน</t>
  </si>
  <si>
    <t>การคิดวิเคราะห์</t>
  </si>
  <si>
    <t>ผลการประเมินการอ่าน คิดวิเคราะห์และเขียน</t>
  </si>
  <si>
    <t>มาตรฐานที่</t>
  </si>
  <si>
    <t>คำอธิบายการใช้แบบบันทึกผลการเรียนประจำรายวิชา</t>
  </si>
  <si>
    <t>การบันทึกเวลาเรียน</t>
  </si>
  <si>
    <t>คะแนนสอบปลายภาคเรียนที่ 1</t>
  </si>
  <si>
    <t>การปรับ
ผลการประเมิน</t>
  </si>
  <si>
    <t>การประเมินคุณลักษณะอันพึงประสงค์</t>
  </si>
  <si>
    <t>ข้อที่ ๑ รักชาติ ศาสน์ กษัตริย์</t>
  </si>
  <si>
    <t>ตัวชี้วัด</t>
  </si>
  <si>
    <t>พฤติกรรมบ่งชี้</t>
  </si>
  <si>
    <t>๑.๑ เป็นพลเมืองดีของชาติ</t>
  </si>
  <si>
    <t>๑.๒ ธำรงไว้ซึ่งความเป็นชาติไทย</t>
  </si>
  <si>
    <t>๑.๒.๒ หวงแหน ปกป้อง ยกย่องความเป็นชาติไทย</t>
  </si>
  <si>
    <t>๑.๒.๑ เข้าร่วม ส่งเสริม สนับสนุนกิจกรรมที่สร้างความสามัคคี ปรองดอง</t>
  </si>
  <si>
    <t>๑.๓ ศรัทธา ยึดมั่นและปฏิบัติตนตามหลักของศาสนา</t>
  </si>
  <si>
    <t xml:space="preserve">          ที่เป็นประโยชน์ต่อโรงเรียน ชุมชนและสังคม</t>
  </si>
  <si>
    <t>๑.๓.๑ เข้าร่วมกิจกรรมทางศาสนาที่ตนนับถือ</t>
  </si>
  <si>
    <t>๑.๓.๒ ปฏิบัติตนตามหลักของศาสนาที่ตนนับถือ</t>
  </si>
  <si>
    <t>๑.๓.๓ เป็นแบบอย่างที่ดีของศาสนิกชน</t>
  </si>
  <si>
    <t>๑.๔ เคารพเทิดทูนสถาบันพระมหากษัตริย์</t>
  </si>
  <si>
    <t>๑.๔.๒ แสดงความสำนึกในพระมหากรุณาธิคุณของพระมหากษัตริย์</t>
  </si>
  <si>
    <t>๑.๔.๓ แสดงออกซึ่งความจงรักภักดีต่อสถาบันพระมหากษัตริย์</t>
  </si>
  <si>
    <t>๑.๔.๑ เข้าร่วมและมีส่วนร่วมในการจัดกิจกรรมที่เกี่ยวกับสถาบัน พระมหากษัตริย์</t>
  </si>
  <si>
    <t>ข้อที่ ๒ ซื่อสัตย์สุจริต</t>
  </si>
  <si>
    <t>๒.๑ ประพฤติตรงตามความเป็นจริงต่อตนเอง</t>
  </si>
  <si>
    <t xml:space="preserve">      ทั้งทางกาย วาจา ใจ</t>
  </si>
  <si>
    <t>๑.๑.๑ ยืนตรงเคารพธงชาติ ร้องเพลงชาติและอธิบายความหมายของเพลงชาติได้ถูกต้อง</t>
  </si>
  <si>
    <t>๑.๑.๒ ปฏิบัติตนตามสิทธิและหน้าที่พลเมืองดีของชาติ</t>
  </si>
  <si>
    <t>๑.๑.๓ มีความสามัคคี ปรองดอง</t>
  </si>
  <si>
    <t>๒.๑.๑ ให้ข้อมูลที่ถูกต้องและเป็นจริง</t>
  </si>
  <si>
    <t>๒.๑.๒ ปฏิบัติตนโดยคำนึงถึงความถูกต้องละอายและเกรงกลัวต่อการกระทำผิด</t>
  </si>
  <si>
    <t>๒.๑.๓ ปฏิบัติตามคำมั่นสัญญา</t>
  </si>
  <si>
    <t>๒.๒ ประพฤติตรงตามความเป็นจริงต่อผู้อื่น</t>
  </si>
  <si>
    <t xml:space="preserve">       ทั้งทางกายวาจา ใจ</t>
  </si>
  <si>
    <t>๒.๒.๑ ไม่ถือเอาสิ่งของหรือผลงานของผู้อื่นมาเป็นของตนเอง</t>
  </si>
  <si>
    <t>๒.๒.๒ ปฏิบัติตนต่อผู้อื่นด้วยความซื่อตรง</t>
  </si>
  <si>
    <t>๒.๒.๓ ไม่หาประโยชน์ในทางที่ไม่ถูกต้อง</t>
  </si>
  <si>
    <t xml:space="preserve">๓.๑ ปฏิบัติตาม ข้อตกลง กฎเกณฑ์ ระเบียบ ข้อบังคับ </t>
  </si>
  <si>
    <t>ของครอบครัว โรงเรียน และสังคม</t>
  </si>
  <si>
    <t>ข้อที่ ๓ มีวินัย</t>
  </si>
  <si>
    <t xml:space="preserve">๓.๑.๑ ปฏิบัติตน ตามข้อตกลง กฎเกณฑ์ ระเบียบ ข้อบังคับของครอบครัว </t>
  </si>
  <si>
    <t xml:space="preserve">          โรงเรียนและสังคม ไม่ละเมิดสิทธิของผู้อื่น</t>
  </si>
  <si>
    <t xml:space="preserve">๓.๑.๒ ตรงต่อเวลาในการปฏิบัติกิจกรรมต่าง ๆ ในชีวิตประจำวัน </t>
  </si>
  <si>
    <t xml:space="preserve">          และรับผิดชอบในการทำงาน</t>
  </si>
  <si>
    <t>๔.๑.๑ ตั้งใจเรียน</t>
  </si>
  <si>
    <t>๔.๑.๒ เอาใจใส่และมีความเพียรพยายามในการเรียนรู้</t>
  </si>
  <si>
    <t>๔.๑.๓ สนใจเข้าร่วมกิจกรรมการเรียนรู้ต่าง ๆ</t>
  </si>
  <si>
    <t>ข้อที่ ๔ ใฝ่เรียนรู้</t>
  </si>
  <si>
    <t>๔.๑ ตั้งใจ เพียรพยายามในการเรียนและเข้าร่วม</t>
  </si>
  <si>
    <t xml:space="preserve">      กิจกรรมการเรียนรู้</t>
  </si>
  <si>
    <t>๔.๒ แสวงหาความรู้จากทั้งภายในและภายนอก</t>
  </si>
  <si>
    <t>องค์ความรู้ และสามารถนำไปใช้ในชีวิตประจำวันได้</t>
  </si>
  <si>
    <t>โรงเรียน ด้วยการเลือกใช้สื่ออย่างเหมาะสม สรุปเป็น</t>
  </si>
  <si>
    <t>๔.๒.๑ ศึกษาค้นคว้าหาความรู้จากหนังสือ เอกสาร สิ่งพิมพ์ สื่อเทคโนโลยีต่าง ๆ</t>
  </si>
  <si>
    <t>๔.๒.๒ บันทึกความรู้ วิเคราะห์ตรวจสอบ จากสิ่งที่เรียนรู้ สรุปเป็นองค์ความรู้</t>
  </si>
  <si>
    <t>๔.๒.๓ แลกเปลี่ยนความรู้ ด้วยวิธีการต่าง ๆ และนำไปใช้ในชีวิตประจำวัน</t>
  </si>
  <si>
    <t xml:space="preserve">         แหล่งเรียนรู้ทั้งภายในและภายนอกโรงเรียน และเลือกใช้สื่อได้อย่างเหมาะสม</t>
  </si>
  <si>
    <t>ข้อที่ ๕ อยู่อย่างพอเพียง</t>
  </si>
  <si>
    <t xml:space="preserve">       รอบคอบมีคุณธรรม</t>
  </si>
  <si>
    <t xml:space="preserve">๕.๑ ดำเนินชีวิตอย่างพอประมาณ มีเหตุผล </t>
  </si>
  <si>
    <t>๕.๑.๑ ใช้ทรัพย์สินของตนเอง เช่น เงิน สิ่งของ เครื่องใช้ ฯลฯ อย่างประหยัด คุ้มค่า</t>
  </si>
  <si>
    <t>๕.๑.๒ ใช้ทรัพยากรของส่วนรวมอย่างประหยัด คุ้มค่าและเก็บรักษาดูแลอย่างดี</t>
  </si>
  <si>
    <t>๕.๑.๓ ปฏิบัติตนและตัดสินใจด้วยความรอบคอบ มีเหตุผล</t>
  </si>
  <si>
    <t xml:space="preserve">          และเก็บรักษาดูแลอย่างดี รวมทั้งการใช้เวลาอย่างเหมาะสม</t>
  </si>
  <si>
    <t xml:space="preserve">๕.๑.๔ ไม่เอาเปรียบผู้อื่นและไม่ทำให้ผู้อื่นเดือดร้อน พร้อมให้อภัยเมื่อผู้อื่น </t>
  </si>
  <si>
    <t xml:space="preserve">          กระทำผิดพลาด</t>
  </si>
  <si>
    <t>๕.๒ มีภูมิคุ้มกันในตัวที่ดี ปรับตัวเพื่ออยู่</t>
  </si>
  <si>
    <t>ในสังคมได้อย่างมีความสุข</t>
  </si>
  <si>
    <t>๕.๒.๑ วางแผนการเรียน การทำงานและการใช้ชีวิตประจำวันบนพื้นฐาน</t>
  </si>
  <si>
    <t>๕.๒.๒ รู้เท่าทันการเปลี่ยนแปลงของสังคมและสภาพแวดล้อม ยอมรับและ ปรับตัว</t>
  </si>
  <si>
    <t xml:space="preserve">         ของความรู้ ข้อมูล ข่าวสาร</t>
  </si>
  <si>
    <t xml:space="preserve">         เพื่ออยู่ร่วมกับผู้อื่นได้อย่างมีความสุข</t>
  </si>
  <si>
    <t>ข้อที่ ๖ มุ่งมั่นในการทำงาน</t>
  </si>
  <si>
    <t>๖.๑ ตั้งใจและรับผิดชอบในหน้าที่การงาน</t>
  </si>
  <si>
    <t>๖.๑.๑ เอาใจใส่ต่อการปฏิบัติหน้าที่ที่ได้รับมอบหมาย</t>
  </si>
  <si>
    <t>๖.๑.๒ ตั้งใจและรับผิดชอบในการทำงานให้สำเร็จ</t>
  </si>
  <si>
    <t>๖.๑.๓ ปรับปรุงและพัฒนาการทำงานด้วยตนเอง</t>
  </si>
  <si>
    <t>๖.๒ ทำงานด้วย ความเพียรพยายาม และ</t>
  </si>
  <si>
    <t>๖.๒.๑ ทุ่มเททำงาน อดทน ไม่ย่อท้อต่อปัญหาและอุปสรรคในการทำงาน</t>
  </si>
  <si>
    <t>๖.๒.๒ พยายามแก้ปัญหาและอุปสรรคในการทำงานให้สำเร็จ</t>
  </si>
  <si>
    <t>๖.๒.๓ ชื่นชมผลงานด้วยความภาคภูมิใจ</t>
  </si>
  <si>
    <t xml:space="preserve">๗.๑ ภาคภูมิใจในขนบธรรมเนียมประเพณี </t>
  </si>
  <si>
    <t xml:space="preserve">       อดทนเพื่อให้งานสำเร็จตามเป้าหมาย</t>
  </si>
  <si>
    <t xml:space="preserve">       ศิลปะวัฒนธรรมไทยและมีความกตัญญูกตเวที</t>
  </si>
  <si>
    <t>ข้อที่ ๗ รักความเป็นไทย</t>
  </si>
  <si>
    <t>๗.๑.๑ แต่งกายและมีมารยาทงดงามแบบไทย มีสัมมาคารวะ กตัญญูกตเวที</t>
  </si>
  <si>
    <t>๗.๑.๒ ร่วมกิจกรรมที่เกี่ยวข้องกับประเพณี ศิลปะและวัฒนธรรมไทย</t>
  </si>
  <si>
    <t xml:space="preserve">          ต่อผู้มีพระคุณ</t>
  </si>
  <si>
    <t xml:space="preserve">           และวัฒนธรรมไทย</t>
  </si>
  <si>
    <t>๗.๑.๓ ชักชวน แนะนำให้ผู้อื่นปฏิบัติตามขนบธรรมเนียมประเพณี ศิลปะ</t>
  </si>
  <si>
    <t>๗.๒ เห็นคุณค่าและใช้ภาษาไทยในการสื่อสาร</t>
  </si>
  <si>
    <t xml:space="preserve">       ได้อย่างถูกต้อง เหมาะสม</t>
  </si>
  <si>
    <t>๗.๒.๑ ใช้ภาษาไทยและเลขไทยในการสื่อสารได้อย่างถูกต้องเหมาะสม</t>
  </si>
  <si>
    <t>๗.๒.๒ ชักชวน แนะนำ ให้ผู้อื่นเห็นคุณค่าของการใช้ภาษาไทยที่ถูกต้อง</t>
  </si>
  <si>
    <t>๗.๓ อนุรักษ์ สืบทอดภูมิปัญญาไทย</t>
  </si>
  <si>
    <t>๗.๓.๑ นำภูมิปัญญาไทยมาใช้ให้เหมาะสมในวิถีชีวิต</t>
  </si>
  <si>
    <t>๗.๓.๒ ร่วมกิจกรรมที่เกี่ยวข้องกับภูมิปัญญาไทย</t>
  </si>
  <si>
    <t>๗.๓.๓ แนะนำ มีส่วนร่วมในการสืบทอดภูมิปัญญาไทย</t>
  </si>
  <si>
    <t>ข้อที่ ๘ มีจิตสาธารณะ</t>
  </si>
  <si>
    <t>๘.๑ ช่วยเหลือผู้อื่นด้วยความเต็มใจโดยไม่หวัง</t>
  </si>
  <si>
    <t xml:space="preserve">      ผลตอบแทน</t>
  </si>
  <si>
    <t>๘.๑.๑ ช่วยพ่อแม่ ผู้ปกครอง ครูทำงานด้วยความเต็มใจ</t>
  </si>
  <si>
    <t>๘.๑.๒ อาสาทำงานให้ผู้อื่นด้วยกำลังกาย กำลังใจ และกำลังสติปัญญา</t>
  </si>
  <si>
    <t xml:space="preserve">          โดยไม่หวังผลตอบแทน</t>
  </si>
  <si>
    <t>๘.๑.๓ แบ่งปันสิ่งของ ทรัพย์สินและอื่นๆ และช่วยแก้ปัญหาหรือสร้างความสุข</t>
  </si>
  <si>
    <t xml:space="preserve">          ให้กับผู้อื่น</t>
  </si>
  <si>
    <t>๘.๒ เข้าร่วมกิจกรรมที่เป็นประโยชน์ต่อโรงเรียน</t>
  </si>
  <si>
    <t xml:space="preserve">      ชุมชน และสังคม</t>
  </si>
  <si>
    <t>๘.๒.๑ ดูแล รักษาสาธารณสมบัติและสิ่งแวดล้อมด้วยความเต็มใจ</t>
  </si>
  <si>
    <t>๘.๒.๒ เข้าร่วมกิจกรรมที่เป็นประโยชน์ต่อโรงเรียน ชุมชนและสังคม</t>
  </si>
  <si>
    <t>๘.๒.๓ เข้าร่วมกิจกรรมเพื่อแก้ปัญหาหรือร่วมสร้างสิ่งที่ดีงามของส่วนรวม ตาม</t>
  </si>
  <si>
    <t xml:space="preserve">         สถานการณ์ที่เกิดขึ้นด้วยความกระตือรือร้น</t>
  </si>
  <si>
    <t>ขอบเขตการประเมินและตัวชี้วัดที่แสดงถึงความสามารถในการอ่าน คิดวิเคราะห์ และเขียน</t>
  </si>
  <si>
    <t>ชั้นประถมศึกษาปีที่ ๑-๓</t>
  </si>
  <si>
    <t>ขอบเขตการประเมิน</t>
  </si>
  <si>
    <t>และเขียนบรรยาย ถ่ายทอดประเด็นที่คิดด้วยภาษาที่ถูกต้องเหมาะสม เช่น อ่านสาระความรู้ที่นำเสนออย่างสนใจ นิยาย เรื่องสั้น</t>
  </si>
  <si>
    <t>นิทาน นิยายปรัมปรา</t>
  </si>
  <si>
    <t>ตัวชี้วัดความสามารถในการอ่าน คิดวิเคราะห์ และเขียน</t>
  </si>
  <si>
    <t xml:space="preserve">          การอ่านจากสื่อสิ่งพิมพ์ และ/หรือสื่อประเภทต่าง ๆ ที่ให้ความเพลิดเพลิน ความรู้ ประสบการณ์ และมีประเด็นให้คิด</t>
  </si>
  <si>
    <t>การประเมินการอ่าน คิดวิเคราะห์ และเขียน</t>
  </si>
  <si>
    <t>ชั้นประถมศึกษาปีที่ ๔-๖</t>
  </si>
  <si>
    <t xml:space="preserve">         การอ่านจากสื่อสิ่งพิมพ์ และ/หรือสื่อประเภทต่าง ๆ ที่ให้ข้อมูลสารสนเทศ ความรู้ ประสบการณ์ที่เอื้อให้ผู้อ่านนำไปคิดวิเคราะห์</t>
  </si>
  <si>
    <t>ชั้นมัธยมศึกษาปีที่ ๑-๓</t>
  </si>
  <si>
    <t xml:space="preserve">         การอ่านจากสื่อสิ่งพิมพ์และสื่ออิเล็กทรอนิกส์ที่ให้ข้อมูลสารสนเทศ ข้อคิด ความรู้เกี่ยวกับสังคมและสิ่งแวดล้อมที่เอื้อให้ผู้อ่าน</t>
  </si>
  <si>
    <t>นำไปคิดวิเคราะห์ วิจารณ์ สรุปแนวคิดคุณค่าที่ได้ นำไปประยุกต์ใช้ด้วยวิจารณญาณ และถ่ายทอดเป็นข้อเขียนเชิงสร้างสรรค์หรือรายงาน</t>
  </si>
  <si>
    <t xml:space="preserve">     ๑. สามารถอ่านและหาประสบการณ์จากสื่อที่หลากหลาย</t>
  </si>
  <si>
    <t xml:space="preserve">     ๒. สามารถจับประเด็นสำคัญ ข้อเท็จจริง ความคิดเห็นเรื่องที่อ่าน</t>
  </si>
  <si>
    <t xml:space="preserve">     ๓. สามารถเปรียบเทียบแง่มุมต่าง ๆ เช่น ข้อดี ข้อเสีย ประโยชน์ โทษ ความเหมาะสม ไม่เหมาะสม</t>
  </si>
  <si>
    <t xml:space="preserve">     ๔. สามารถแสดงความคิดเห็นต่อเรื่องที่อ่าน โดยมีเหตุผลประกอบ</t>
  </si>
  <si>
    <t xml:space="preserve">     ๕. สามารถถ่ายทอดความคิดเห็นความรู้สึกจากเรื่องที่อ่านโดยการเขียน</t>
  </si>
  <si>
    <t xml:space="preserve">     ๑. สามารถอ่านเพื่อหาข้อมูลสารสนเทศเสริมประสบการณ์จากสื่อประเภทต่าง ๆ</t>
  </si>
  <si>
    <t xml:space="preserve">     ๒. สามารถจับประเด็นสำคัญ เปรียบเทียบ เชื่อมโยงความเป็นเหตุเป็นผลจากเรื่องที่อ่าน</t>
  </si>
  <si>
    <t xml:space="preserve">     ๓. สามารถเชื่อมโยงความสัมพันธ์ของเรื่องราว เหตุการณ์ของเรื่องที่อ่าน</t>
  </si>
  <si>
    <t xml:space="preserve">     ๔. สามารถแสดงความคิดเห็นต่อเรื่องที่อ่านโดยมีเหตุผลสนับสนุน</t>
  </si>
  <si>
    <t xml:space="preserve">     ๕. สามารถถ่ายทอดความเข้าใจ ความคิดเห็น คุณค่าจากเรื่องที่อ่านโดยการเขียน</t>
  </si>
  <si>
    <t xml:space="preserve">         จากการอ่าน</t>
  </si>
  <si>
    <t xml:space="preserve">     ๑. สามารถคัดสรรสื่อที่ต้องการอ่านเพื่อหาข้อมูลสารสนเทศได้ตามวัตถุประสงค์ สามารถสร้างความเข้าใจและประยุกต์ใช้ความรู้</t>
  </si>
  <si>
    <t xml:space="preserve">     ๒. สามารถจับประเด็นสำคัญและประเด็นสนับสนุน โต้แย้ง</t>
  </si>
  <si>
    <t xml:space="preserve">     ๓. สามารถวิเคราะห์ วิจารณ์ ความสมเหตุสมผล ความน่าเชื่อถือ ลำดับความและความเป็นไปได้ของเรื่องที่อ่าน</t>
  </si>
  <si>
    <t xml:space="preserve">     ๔. สามารถสรุปคุณค่า แนวคิด แง่คิดที่ได้จากการอ่าน</t>
  </si>
  <si>
    <t xml:space="preserve">         เช่น ผังความคิด เป็นต้น</t>
  </si>
  <si>
    <t xml:space="preserve">     ๕. สามารถสรุป อภิปราย ขยายความ แสดงความคิดเห็น โต้แย้ง สนับสนุน โน้มน้าว โดยการเขียนสื่อสารในรูปแบบต่าง ๆ </t>
  </si>
  <si>
    <t>ด้วยภาษาที่ถูกต้องเหมาะสม เช่น อ่านหนังสือพิมพ์ วารสาร หนังสือเรียน บทความ สุนทรพจน์ คำแนะนำคำเตือน แผนภูมิ ตาราง แผนที่</t>
  </si>
  <si>
    <t>p</t>
  </si>
  <si>
    <t>เช่น อ่านหนังสือพิมพ์ วารสาร หนังสือเรียน บทความ สุนทรพจน์ คำแนะนำ คำเตือน</t>
  </si>
  <si>
    <t xml:space="preserve">แสดงความคิดเห็น ตัดสินใจ แก้ปัญหา และถ่ายทอดโดยการเขียนเป็นความเรียงเชิงสร้างสรรค์ด้วยถ้อยคำภาษาที่ถูกต้องชัดเจน </t>
  </si>
  <si>
    <t>รองผู้อำนวยการ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</si>
  <si>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</si>
  <si>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</si>
  <si>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</si>
  <si>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</si>
  <si>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</si>
  <si>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</si>
  <si>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</si>
  <si>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</si>
  <si>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ผลประเมินการอ่าน คิดวิเคราะห์และเขียน</t>
  </si>
  <si>
    <t>คิดวิเคราะห์</t>
  </si>
  <si>
    <t>100 คะแนน</t>
  </si>
  <si>
    <t>ตลอดปี</t>
  </si>
  <si>
    <t>ปก ปพ.5</t>
  </si>
  <si>
    <t>บันทึกเวลาเรียน</t>
  </si>
  <si>
    <t>บันทึกคะแนนภาคเรียนที่ 1</t>
  </si>
  <si>
    <t>บันทึกคะแนนภาคเรียนที่ 2</t>
  </si>
  <si>
    <t>ผลประเมินคุณลักษณะฯ รายข้อ</t>
  </si>
  <si>
    <t>ผลประเมินอ่านคิดวิเคราะห์ รายข้อ</t>
  </si>
  <si>
    <t>ตัวชี้วัดการประเมินคุณลักษณะฯ</t>
  </si>
  <si>
    <t>ตัวชี้วัดการประเมินการอ่านคิดวิเคราะห์ฯ</t>
  </si>
  <si>
    <t>กรุณาเลือก</t>
  </si>
  <si>
    <t xml:space="preserve"> suphinan_si@hotmail.com</t>
  </si>
  <si>
    <t>ตัวชี้วัด/ผลการเรียนรู้</t>
  </si>
  <si>
    <t>คำอธิบายการใช้แบบบันทึกผลการเรียน</t>
  </si>
  <si>
    <t>พิมพ์เอกสาร ปพ.5</t>
  </si>
  <si>
    <t>สำหรับครูผู้สอนส่งผลการประเมินให้ครูประจำชั้น กรอกข้อมูลรายงานคุณภาพระดับชั้นเรียน (รศ.1)</t>
  </si>
  <si>
    <t>ออกแบบและพัฒนาโดย       นายสุภีร์  สีพาย</t>
  </si>
  <si>
    <t>เกี่ยวกับผู้ออกแบบและพัฒนาโปรแกรม</t>
  </si>
  <si>
    <t>ควรใช้ปุ่ม TAB หรือ ปุ่มลูกศร 4 ทิศทางบนแป้นพิมพ์ ในการเลื่อนไปช่องทางซ้าย ขวา หรือขึ้น-ลง</t>
  </si>
  <si>
    <t>ชื่อ</t>
  </si>
  <si>
    <t>นายสุภีร์  สีพาย</t>
  </si>
  <si>
    <t>การศึกษา</t>
  </si>
  <si>
    <t>มหาวิทยาลัยศรีนครินทรวิโรฒ มหาสารคาม</t>
  </si>
  <si>
    <t>ปี 2534</t>
  </si>
  <si>
    <t>ประสบการณ์ทำงาน</t>
  </si>
  <si>
    <t>อาจารย์ 1 ระดับ 3 โรงเรียนมะค่าสามัคคี อ.พิมาย จ.นครราชสีมา</t>
  </si>
  <si>
    <t>ผู้ช่วยอาจารย์ใหญ่โรงเรียนบ้านหนองเต่า  อ.แก้งสนามนาง  จ.นครราชสีมา</t>
  </si>
  <si>
    <t>ผู้ช่วยผู้อำนวยการโรงเรียนอนุบาลสุริยาอุทัยพิมาย  จ.นครราชสีมา</t>
  </si>
  <si>
    <t>ผู้อำนวยการโรงเรียนบ้านทับควาย  อ.พิมาย  จ.นครราชสีมา</t>
  </si>
  <si>
    <t>ปี 2540</t>
  </si>
  <si>
    <t>ปี 2544</t>
  </si>
  <si>
    <t>ปี 2549</t>
  </si>
  <si>
    <t>ปี 2552</t>
  </si>
  <si>
    <t>ระดับมัธยม</t>
  </si>
  <si>
    <t>ระดับปริญญา</t>
  </si>
  <si>
    <t>มัธยมศึกษาปีที่ 6 โรงเรียนพิบูลมังสาหาร  จังหวัดอุบลราชธานี</t>
  </si>
  <si>
    <t xml:space="preserve">การศึกษาบัณฑิต (กศ.บ.) วิชาเอกการประถมศึกษา (เกียรตินิยมอันดับ ๑) </t>
  </si>
  <si>
    <t>การศึกษามหาบัณฑิต (กศ.ม.) สาขาการบริหารการศึกษา  มหาวิทยาลัยมหาสารคาม</t>
  </si>
  <si>
    <t>ผลงาน</t>
  </si>
  <si>
    <t>อีเมล์</t>
  </si>
  <si>
    <t>suphinan_si@hotmail.com</t>
  </si>
  <si>
    <t>การติดต่อ</t>
  </si>
  <si>
    <t>มือถือ   086-2516021</t>
  </si>
  <si>
    <t>คำชี้แจงเกี่ยวกับโปรแกรม แบบ ปพ.5</t>
  </si>
  <si>
    <t>สำหรับบันทึกเวลาเรียนของนักเรียนในแต่ละชั่วโมงตามตารางเรียน</t>
  </si>
  <si>
    <t xml:space="preserve">สำหรับกรอกข้อมูลนักเรียน ชื่อ-สกุล เลขประชาชน เลขประจำตัวนักเรียน </t>
  </si>
  <si>
    <t>1. Home--------</t>
  </si>
  <si>
    <t>สำหรับกรอกข้อมูลเกี่ยวกับสถานศึกษา รายละเอียดวิชา ครู ผู้บริหาร</t>
  </si>
  <si>
    <r>
      <t xml:space="preserve">สำหรับปริ้นทำปกแบบ ปพ.5 เพื่อเข้าเล่ม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</si>
  <si>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t>สำหรับครูผู้สอนส่งผลการประเมินให้ครูประจำชั้น เพื่อนำไปกรอกในรายงานการพัฒนา</t>
  </si>
  <si>
    <r>
      <t xml:space="preserve">คุณภาพระดับชั้นเรียน (แบบ รศ.1)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</si>
  <si>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t>ควรใช้ปุ่ม Tab หรือปุ่มลูกศร บนแป้นพิมพ์ในการเลื่อนไปช่องทางซ้าย ขวา ขึ้นหรือลง</t>
  </si>
  <si>
    <t>สำหรับกรอกคะแนนวัดผลตามตัวชี้วัดระหว่างเรียน คะแนนสอบปลายภาคเรียนที่ 1 (วัดกลางปี)</t>
  </si>
  <si>
    <t>สำหรับกรอกคะแนนวัดผลตามตัวชี้วัดระหว่างเรียน คะแนนสอบปลายภาคเรียนที่ 2 (วัดปลายปี)</t>
  </si>
  <si>
    <t>เอกสารอ้างอิง</t>
  </si>
  <si>
    <r>
      <t xml:space="preserve">กระทรวงศึกษาธิการ  </t>
    </r>
    <r>
      <rPr>
        <u/>
        <sz val="14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4"/>
        <rFont val="EucrosiaUPC"/>
        <family val="1"/>
      </rPr>
      <t xml:space="preserve">  
             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</si>
  <si>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r>
      <t xml:space="preserve">กระทรวงศึกษาธิการ  </t>
    </r>
    <r>
      <rPr>
        <u/>
        <sz val="12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2"/>
        <rFont val="EucrosiaUPC"/>
        <family val="1"/>
      </rPr>
      <t xml:space="preserve">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</si>
  <si>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t>สำหรับกรอกการประเมินการอ่าน คิดวิเคราะห์ และเขียน มี 5 ตัวชี้วัด</t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</si>
  <si>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สำหรับเป็นรายงานผลประเมินคุณลักษณะฯเป็นรายข้อ</t>
    </r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</si>
  <si>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สำหรับเป็นรายงานผลประเมินคิดวิเคราะห์ฯเป็นรายข้อ</t>
    </r>
  </si>
  <si>
    <t>สำหรับพิมพ์รายละเอียดตัวชี้วัดของรายวิชา (อาจ copy มาวาง แล้วจัดรูปแบบให้สวยงาม)</t>
  </si>
  <si>
    <t>เป็นคำอธิบายการใช้แบบบันทึกผลการเรียนประจำรายวิชา ปพ.5</t>
  </si>
  <si>
    <t>เป็นรายละเอียดตัวชี้วัดและพฤติกรรมบ่งชี้ของคุณลักษณะอันพึงประสงค์แต่ละข้อ</t>
  </si>
  <si>
    <t>เป็นรายละเอียดตัวชี้วัดความสามารถในการอ่าน คิดวิเคราะห์และเขียน</t>
  </si>
  <si>
    <t>การเลือกชีทงาน</t>
  </si>
  <si>
    <t>ผู้อำนวยการโรงเรียนบ้านหวายโนนโพธิ์  อ.พิมาย  จ.นครราชสีมา</t>
  </si>
  <si>
    <r>
      <t xml:space="preserve">กระทรวงศึกษาธิการ  </t>
    </r>
    <r>
      <rPr>
        <u/>
        <sz val="14"/>
        <rFont val="EucrosiaUPC"/>
        <family val="1"/>
      </rPr>
      <t>แนวปฏิบัติการวัดและประเมินผลการเรียนรู้ตามหลักสูตรแกนกลางการศึกษาขั้นพื้นฐาน พุทธศักราช 2551</t>
    </r>
    <r>
      <rPr>
        <sz val="14"/>
        <rFont val="EucrosiaUPC"/>
        <family val="1"/>
      </rPr>
      <t xml:space="preserve">  
               พิมพ์ครั้งที่ 2 พ.ศ.2553 สำนักวิชาการและมาตรฐานการศึกษา สำนักงานคณะกรรมการการศึกษาขั้นพื้นฐาน หน้า 40-49</t>
    </r>
  </si>
  <si>
    <t>คิดวิเคราะห์รายข้อ----สำหรับประมวลผลการประเมินการอ่าน คิดวิเคราะห์และเขียน (ไม่ต้องกรอกข้อมูลใดๆ ในชีทนี้) ให้กรอกในชีท "คิดวิเคราะห์" เท่านั้น</t>
  </si>
  <si>
    <t>บันทึกการประเมินการอ่าน คิดวิเคราะห์และเขียน ตามมาตรฐาน/ตัวชี้วัดที่สถานศึกษากำหนด  ในช่อง "คะแนนเต็ม" ให้กำหนดคะแนนตามที่สถานศึกษากำหนด</t>
  </si>
  <si>
    <t>คุณลักษณะรายข้อ----สำหรับประมวลผลการประเมินคุณลักษณะอันพึงประสงค์เป็นรายข้อ (ไม่ต้องกรอกข้อมูลใดๆ ในชีทนี้) ให้กรอกคะแนนประเมินในชีท "คุณลักษณะ" เท่านั้น</t>
  </si>
  <si>
    <t>หรือที่ชีท Home เลือก</t>
  </si>
  <si>
    <t>ช่องเดือน---คลิ๊กเพื่อเลือกเดือน</t>
  </si>
  <si>
    <r>
      <t xml:space="preserve">ช่องวัน---ระบุตามวันที่สอน </t>
    </r>
    <r>
      <rPr>
        <sz val="16"/>
        <color theme="9" tint="-0.249977111117893"/>
        <rFont val="EucrosiaUPC"/>
        <family val="1"/>
      </rPr>
      <t>(แก้ไขได้)</t>
    </r>
  </si>
  <si>
    <t>ช่องวันที่---ระบุวันที่สอน</t>
  </si>
  <si>
    <t>ช่องชั่วโมงที่---ให้ระบุเฉพาะชั่วโมงที่สอน</t>
  </si>
  <si>
    <t>ของรายวิชานั้น เรียงตามลำดับ 1,2,3,4,…200 (จนถึงชั่วโมงสุดท้าย</t>
  </si>
  <si>
    <r>
      <t xml:space="preserve">ของปีหรือภาคเรียนนั้นๆ) </t>
    </r>
    <r>
      <rPr>
        <u/>
        <sz val="16"/>
        <color rgb="FFFF0000"/>
        <rFont val="EucrosiaUPC"/>
        <family val="1"/>
      </rPr>
      <t>ช่องใดไม่ได้ใช้  ให้ปล่อยว่างไว้</t>
    </r>
  </si>
  <si>
    <t>ให้เลือก "/ "</t>
  </si>
  <si>
    <t>ป่วย-----------</t>
  </si>
  <si>
    <t>ลา-------------</t>
  </si>
  <si>
    <t xml:space="preserve">มา------------- </t>
  </si>
  <si>
    <t>ขาด------</t>
  </si>
  <si>
    <t>ให้เลือก "ป "</t>
  </si>
  <si>
    <t>ให้เลือก "ล "</t>
  </si>
  <si>
    <t>ให้เลือก "ข "</t>
  </si>
  <si>
    <r>
      <t xml:space="preserve">สำหรับสรุปการมาเรียน----โปรแกรมประมวลผลให้ </t>
    </r>
    <r>
      <rPr>
        <sz val="14"/>
        <color theme="9" tint="-0.249977111117893"/>
        <rFont val="EucrosiaUPC"/>
        <family val="1"/>
      </rPr>
      <t>(ขอให้ตรวจสอบการกรอกข้อมูลที่ถูกต้อง)</t>
    </r>
  </si>
  <si>
    <t xml:space="preserve">การลงเวลาเรียนของนักเรียน---คลิ๊กเลือก สถานะการมาเรียน  </t>
  </si>
  <si>
    <r>
      <t xml:space="preserve">    **ขอความกรุณา</t>
    </r>
    <r>
      <rPr>
        <u/>
        <sz val="16"/>
        <color rgb="FFFF0000"/>
        <rFont val="EucrosiaUPC"/>
        <family val="1"/>
      </rPr>
      <t>อย่าเปลี่ยนชื่อชีทงาน</t>
    </r>
    <r>
      <rPr>
        <sz val="16"/>
        <color rgb="FFFF0000"/>
        <rFont val="EucrosiaUPC"/>
        <family val="1"/>
      </rPr>
      <t xml:space="preserve"> เพราะจะทำให้การเชื่อมโยงไม่สามารถทำงานได้ </t>
    </r>
    <r>
      <rPr>
        <sz val="14"/>
        <color theme="9" tint="-0.249977111117893"/>
        <rFont val="EucrosiaUPC"/>
        <family val="1"/>
      </rPr>
      <t>(เชื่อมไปยังชีทงานอื่นไม่ได้)</t>
    </r>
  </si>
  <si>
    <t>โปรแกรม แบบ ปพ.5 (แบบบันทึกผลการเรียนประจำรายวิชา) จัดทำขึ้นโดยใช้โปรแกรม Office 2007 SP2</t>
  </si>
  <si>
    <t>หรือคลิ๊กเลือก Tab ชีทงาน (ข้างล่าง)ที่ต้องการ</t>
  </si>
  <si>
    <t xml:space="preserve">สามารถคลิ๊กที่ไอคอน ไปยังชีทงานต่างๆ </t>
  </si>
  <si>
    <t>โดยคลิ๊กที่ปุ่ม</t>
  </si>
  <si>
    <t>เพื่อเลือกชีทงานก่อนหน้า หรือชีทงานถัดไป</t>
  </si>
  <si>
    <t>การเข้าเล่มเอกสาร ปพ.5</t>
  </si>
  <si>
    <t>ข้อเสนอแนะ</t>
  </si>
  <si>
    <t>โปรแกรม ปพ.5 นี้ เป็นการนำเสนอข้อมูลสารสนเทศเฉพาะรายวิชาเท่านั้น  หากสถานศึกษาต้องการจัดทำสารสนเทศ</t>
  </si>
  <si>
    <t>ระดับชั้นเรียน  ผู้ออกแบบและพัฒนาโปรแกรมได้จัดทำแบบรายงานการพัฒนาคุณภาพผู้เรียนระดับชั้นเรียน (รศ.1)</t>
  </si>
  <si>
    <t>เป็นไฟล์โปรแกรม Excel2007 สามารถดาวน์โหลดได้ที่เว็บ</t>
  </si>
  <si>
    <t>หรือที่</t>
  </si>
  <si>
    <t>เพื่อให้ครูประจำชั้นจัดทำรายงานคุณภาพห้องเรียน และจัดทำแบบรายงานประจำตัวนักเรียน (ปพ.6) แจ้งผล</t>
  </si>
  <si>
    <t>การเรียนแก่นักเรียน และผู้ปกครองนักเรียนทราบ</t>
  </si>
  <si>
    <t xml:space="preserve">หากพบปัญหาในการใช้งาน หรือมีข้อเสนอแนะใดๆ กรุณาติดต่อ  086-2516021 หรือ  suphinan_si@hotmail.com </t>
  </si>
  <si>
    <t>อ่านก่อนทำ</t>
  </si>
  <si>
    <t>2. สัปดาห์ที่ 1-20 เป็นสัปดาห์ในภาคเรียนที่ 1 และสัปดาห์ที่ 21-40 เป็นสัปดาห์ในภาคเรียนที่ 2</t>
  </si>
  <si>
    <t>3. ระบุชื่อเดือน วัน และวันที่ ให้ชัดเจน ตามจำนวนชั่วโมงต่อสัปดาห์ของแต่ละรายวิชา</t>
  </si>
  <si>
    <t>หรือพิจารณาจัดทำตามความเหมาะสมของแต่ละสถานศึกษา</t>
  </si>
  <si>
    <t>1. เลขประจำตัว  ให้กรอกเลขประจำตัวนักเรียนเรียงจากน้อยไปมาก แยกชายหญิง โดยเรียงชายก่อน</t>
  </si>
  <si>
    <t>เช่น 1,2,3,4,5,….199,200 (สำหรับรายวิชาที่กำหนดเรียน 200 ชั่วโมงต่อปี)</t>
  </si>
  <si>
    <t>ถ้าสอนเกิน 1 ชั่วโมงในวันเดียวกัน ให้กรอกลำดับชั่วโมงไว้คนละช่อง และให้ระบุชื่อวันในช่อง "วัน"</t>
  </si>
  <si>
    <t>5. การบันทึกเวลาเรียน</t>
  </si>
  <si>
    <t>5.1 ผู้ที่มาเรียนให้ทำเครื่องหมาย / ในแต่ละช่อง  สำหรับผู้ที่ไม่มาเรียนให้ระบุสาเหตุของการไม่มาเรียน</t>
  </si>
  <si>
    <t>ในแต่ละช่อง  "ป"--ป่วย   "ล"---ลา   "ข"---ขาดเรียน  แล้วแต่กรณี</t>
  </si>
  <si>
    <t>5.2 ถ้านักเรียนย้าย หรือออกจากสถานศึกษาระหว่างปี ให้ทำเครื่องหมาย - หรือขีดเส้นตรง</t>
  </si>
  <si>
    <t>ด้วยหมึกสีแดงตั้งแต่วันออกถึงวันสุดท้ายที่พักการเรียนหรือสิ้นภาคเรียน แล้วแต่กรณี</t>
  </si>
  <si>
    <t>แล้วระบุสาเหตุที่ออกกำกับไว้ด้วย เช่น พักการเรียน  ย้ายไปศึกษาต่อที่อื่น เป็นต้น</t>
  </si>
  <si>
    <t xml:space="preserve">4. ช่องชั่วโมงที่---ให้ระบุลำดับชั่วโมงที่สอนของรายวิชา ตั้งแต่ชั่วโมงที่ 1 จนถึงชั่วโมงสุดท้ายตามที่กำหนด  </t>
  </si>
  <si>
    <t>จำนวนชั่วโมงเรียนต่อตลอดปีหรือภาคเรียนไว้ในหลักสูตรสถานศึกษา โดยกรอกช่องละ 1 ชั่วโมง</t>
  </si>
  <si>
    <t>5.4 ให้รวมจำนวนชั่วโมงที่สอนตลอดปีหรือภาคเรียนแล้วแต่กรณี ในช่อง "เวลาเรียนเต็ม" และ</t>
  </si>
  <si>
    <t xml:space="preserve">5.3 สรุปการมาเรียนของนักเรียนแต่ละคน ในช่อง "มาเรียน"  "ป่วย"  "ลา"  "ขาด" เมื่อสิ้นปีการศึกษา </t>
  </si>
  <si>
    <t>หรือสิ้นภาคเรียน แล้วแต่กรณี</t>
  </si>
  <si>
    <t>คำนวณร้อยละที่มาเรียนของแต่ละคน ลงในช่อง "ร้อยละที่มาเรียน" หากเวลาเรียนไม่ถึง</t>
  </si>
  <si>
    <t>ร้อยละ 80 ของรายวิชานั้น ให้บันทึกด้วยหมึกสีแดง</t>
  </si>
  <si>
    <t>การบันทึกผลการเรียน</t>
  </si>
  <si>
    <t xml:space="preserve"> -</t>
  </si>
  <si>
    <t>6. การบันทึกผลการเรียน มี  3 ลักษณะ คือ</t>
  </si>
  <si>
    <t>6.1 การวัดผลกลางปี  เป็นการบันทึกผลการเรียนระหว่างเรียน และคะแนนสอบปลายภาคเรียนที่ 1</t>
  </si>
  <si>
    <t>6.2 การวัดผลปลายปี  เป็นการบันทึกผลการเรียนระหว่างเรียน และคะแนนสอบปลายภาคเรียนที่ 2</t>
  </si>
  <si>
    <t>6.3 การตัดสินผลการเรียนตลอดปี  นำคะแนนรวมกลางปีและปลายปีมาเพื่อตัดสินผลการเรียน</t>
  </si>
  <si>
    <t>7. ให้บันทึกผลการเรียนตามตัวชี้วัดระหว่างเรียนของแต่ละภาคเรียน และคะแนนสอบปลายภาคเรียน</t>
  </si>
  <si>
    <t xml:space="preserve">ตามสัดส่วนคะแนนระหว่างเรียน : ปลายภาค ที่สถานศึกษากำหนด เช่น 70:30 หรือ 80:20 เป็นต้น </t>
  </si>
  <si>
    <t>7.1 ในช่อง "ข้อที่"  ให้ระบุเลขข้อที่ของตัวชี้วัด หรือเลขที่หน่วยการเรียนที่ทำการวัดและประเมิน</t>
  </si>
  <si>
    <t>7.2 ในช่อง "คะแนนเต็ม"  ให้กำหนดค่าคะแนนเต็มของตัวชี้วัดหรือหน่วยการเรียนที่วัดและประเมินผล</t>
  </si>
  <si>
    <t>7.3 สรุปรวมคะแนนวัดผลระหว่างเรียนและคะแนนสอบปลายภาค เพื่อสรุปรวมคะแนนกลางปี และ</t>
  </si>
  <si>
    <t>คะแนนปลายปี  แล้วตัดสินผลการเรียน</t>
  </si>
  <si>
    <t>ความหมาย</t>
  </si>
  <si>
    <t>ช่วงคะแนนเป็นร้อยละ</t>
  </si>
  <si>
    <t>ดีเยี่ยม</t>
  </si>
  <si>
    <t>ดีมาก</t>
  </si>
  <si>
    <t>ดี</t>
  </si>
  <si>
    <t>ค่อนข้างดี</t>
  </si>
  <si>
    <t>ปานกลาง</t>
  </si>
  <si>
    <t>พอใช้</t>
  </si>
  <si>
    <t>ผ่านเกณฑ์ขั้นต่ำ</t>
  </si>
  <si>
    <t>ต่ำกว่าเกณฑ์</t>
  </si>
  <si>
    <t>9. สัดส่วนคะแนนรายวิชาในแต่ละกลุ่มสาระการเรียนรู้  คะแนนระหว่างเรียน : คะแนนวัดผลปลายภาค</t>
  </si>
  <si>
    <t>คะแนนระหว่างเรียน : คะแนนวัดผลปลายภาค</t>
  </si>
  <si>
    <t>10.1 ให้บันทึกผลการประเมินตามตัวบ่งชี้ของแต่ละข้อ  กำหนดค่าคะแนนเต็ม ลงในช่อง "คะแนนเต็ม"</t>
  </si>
  <si>
    <t>รวมคะแนน แล้วสรุปผลการประเมิน ตามเกณฑ์การตัดสินเป็น 4 ระดับ ซึ่งมีความหมาย</t>
  </si>
  <si>
    <t>และช่วงคะแนนเป็นร้อยละ ดังนี้</t>
  </si>
  <si>
    <t>ระดับผลการประเมิน</t>
  </si>
  <si>
    <t>ผ่าน</t>
  </si>
  <si>
    <t>ไม่ผ่าน</t>
  </si>
  <si>
    <t>10.การบันทึกผลการประเมิน</t>
  </si>
  <si>
    <t xml:space="preserve">8. ระดับผลการเรียนรายวิชา </t>
  </si>
  <si>
    <r>
      <t xml:space="preserve">10.2 สรุปจำนวนนักเรียนที่ได้ผลการประเมินแต่ละระดับ บันทึกในช่องสรุปผลการประเมิน </t>
    </r>
    <r>
      <rPr>
        <sz val="12"/>
        <rFont val="EucrosiaUPC"/>
        <family val="1"/>
      </rPr>
      <t>(หน้าปก ปพ.5)</t>
    </r>
  </si>
  <si>
    <r>
      <t xml:space="preserve">8.2 สรุปจำนวนนักเรียนที่ได้ผลการเรียนแต่ละระดับ บันทึกในช่องสรุปผลการประเมิน </t>
    </r>
    <r>
      <rPr>
        <sz val="14"/>
        <rFont val="EucrosiaUPC"/>
        <family val="1"/>
      </rPr>
      <t>(หน้าปก ปพ.5)</t>
    </r>
  </si>
  <si>
    <t>การประเมินคุณลักษณะอันพึงประสงค์ และการประเมินการอ่าน คิดวิเคราะห์ เขียน</t>
  </si>
  <si>
    <t>ปพ.๕</t>
  </si>
  <si>
    <t>ชื่อครูประจำชั้น</t>
  </si>
  <si>
    <t>ชื่อครูผู้สอน</t>
  </si>
  <si>
    <t>ชื่อหัวหน้ากลุ่มสาระ</t>
  </si>
  <si>
    <t>ชื่อหัวหน้างานวัดผล</t>
  </si>
  <si>
    <t>ชื่อหัวหน้าวิชาการ</t>
  </si>
  <si>
    <t>ชื่อผู้อำนวยการ</t>
  </si>
  <si>
    <t>ทำความเข้าใจ</t>
  </si>
  <si>
    <t>พิมพ์รายงาน</t>
  </si>
  <si>
    <t>รายชื่อนักเรียน</t>
  </si>
  <si>
    <t xml:space="preserve">เพื่อช่วยในการจัดทำรายงานข้อมูลสารสนเทศอย่างเป็นระบบ ถูกต้อง รวดเร็ว และใช้เป็นเอกสารหลักฐานการศึกษา </t>
  </si>
  <si>
    <t>2. อ่านก่อนทำ-----</t>
  </si>
  <si>
    <t>เป็นคำชี้แจงเกี่ยวกับการใช้โปรแกรม แบบ ปพ.5</t>
  </si>
  <si>
    <t>3. นักเรียน--------</t>
  </si>
  <si>
    <t>4. รายงาน1-----</t>
  </si>
  <si>
    <t>5. ปก-----------</t>
  </si>
  <si>
    <t>6. เวลาเรียน--------</t>
  </si>
  <si>
    <t>7. คะแนน1------</t>
  </si>
  <si>
    <t>8. คะแนน2------</t>
  </si>
  <si>
    <t>9. คุณลักษณะ-----</t>
  </si>
  <si>
    <t>สำหรับกรอกคะแนนประเมินคุณลักษณะอันพึงประสงค์ จำนวน 8 ข้อ  18 ตัวบ่งชี้</t>
  </si>
  <si>
    <t>10. คุณลักษณะรายข้อ------</t>
  </si>
  <si>
    <t>11. คิดวิเคราะห์---------</t>
  </si>
  <si>
    <t>12. คิดวิเคราะห์รายข้อ---------</t>
  </si>
  <si>
    <t>13. ตัวชี้วัด----------</t>
  </si>
  <si>
    <t>14. คำอธิบาย-------</t>
  </si>
  <si>
    <t>15. ตัวชี้วัดคุณลักษณะ-------</t>
  </si>
  <si>
    <t>16. ตัวชี้วัดการอ่าน-------</t>
  </si>
  <si>
    <t>17. aboutme------------</t>
  </si>
  <si>
    <t>ประกอบด้วย ชีทงาน  17 ชีทงาน ดังนี้</t>
  </si>
  <si>
    <t>ชีทงานทั้ง 17 ชีทงาน</t>
  </si>
  <si>
    <t>เป็นข้อมูลเกี่ยวกับผู้ออกแบบและพัฒนาโปรแกรม</t>
  </si>
  <si>
    <t>ให้ปริ้นเอกสารตามชีทงานข้างล่างโดยใช้กระดาษ เอ4 เพื่อเข้าเล่มเอกสาร ปพ.5</t>
  </si>
  <si>
    <t>5. ปก</t>
  </si>
  <si>
    <t>6. เวลาเรียน</t>
  </si>
  <si>
    <t>7. คะแนน1</t>
  </si>
  <si>
    <t>8. คะแนน2</t>
  </si>
  <si>
    <t>10. คุณลักษณะรายข้อ</t>
  </si>
  <si>
    <t>12. คิดวิเคราะห์รายข้อ</t>
  </si>
  <si>
    <t>13. ตัวชี้วัด</t>
  </si>
  <si>
    <t>14. คำอธิบาย</t>
  </si>
  <si>
    <t xml:space="preserve">ปก ปพ.5  (1 แผ่น)  </t>
  </si>
  <si>
    <t>บันทึกเวลาเรียน  (7 แผ่น)</t>
  </si>
  <si>
    <t>บันทึกคะแนนภาคเรียนที่ 1  (3 แผ่น)</t>
  </si>
  <si>
    <t>บันทึกคะแนนภาคเรียนที่ 2  (3 แผ่น)</t>
  </si>
  <si>
    <t>ผลประเมินคุณลักษณะฯ รายข้อ  (4 แผ่น)</t>
  </si>
  <si>
    <t>ผลประเมินอ่านคิดวิเคราะห์ รายข้อ  (2 แผ่น)</t>
  </si>
  <si>
    <t>ตัวชี้วัด/ผลการเรียนรู้  (3 แผ่น)</t>
  </si>
  <si>
    <t>คำอธิบายการใช้แบบบันทึกผลการเรียน  (2 แผ่น)</t>
  </si>
  <si>
    <t>ปกหลัง (1 แผ่น) รวมใช้กระดาษทั้งหมด  26 แผ่น</t>
  </si>
  <si>
    <t>กิจกรรมพัฒนาผู้เรียน</t>
  </si>
  <si>
    <t>ดูรายละเอียดเพิ่มเติมที่</t>
  </si>
  <si>
    <t>มาตรฐาน</t>
  </si>
  <si>
    <t>ภาคเรียนที่ 1</t>
  </si>
  <si>
    <t>ภาคเรียนที่ 2</t>
  </si>
  <si>
    <t xml:space="preserve"> 70 : 30</t>
  </si>
  <si>
    <t xml:space="preserve"> 80 : 20</t>
  </si>
  <si>
    <t>100คะแนน</t>
  </si>
  <si>
    <t>แบบบันทึกผลการเรียนประจำรายวิชา</t>
  </si>
  <si>
    <t>ปพ.5-2554 ป.1 ภาษาไทย</t>
  </si>
  <si>
    <t>ปพ.5-2554 ป.1 สังคมศึกษา</t>
  </si>
  <si>
    <t>ปพ.5-2554 ป.5 ภาษาไทย</t>
  </si>
  <si>
    <t>ปพ.5-2554 ป.5 สังคมศึกษา</t>
  </si>
  <si>
    <t xml:space="preserve">ใช้บันทึกข้อมูลเป็นรายวิชา ควรตั้งชื่อไฟล์ใหม่ให้สอดคล้องกับวิชา ระดับชั้นที่สอน และปีการศึกษา   เช่น </t>
  </si>
  <si>
    <t>ปพ.5-2554 ป.1 การงานอาชีพ</t>
  </si>
  <si>
    <t>ปพ.5-2554 ป.5 การงานอาชีพ</t>
  </si>
  <si>
    <t>กำหนดเกณฑ์การประเมินผล</t>
  </si>
  <si>
    <t>1.สัดส่วนคะแนนระหว่างเรียน : คะแนนปลายภาค</t>
  </si>
  <si>
    <t>คะแนนระหว่างเรียน</t>
  </si>
  <si>
    <t>คะแนนปลายภาค</t>
  </si>
  <si>
    <t>2.เกณฑ์ระดับผลการเรียน</t>
  </si>
  <si>
    <t>จำนวนนักเรียนที่ได้ระดับผลการเรียน</t>
  </si>
  <si>
    <t>การกำหนดเกณฑ์ระดับผลการเรียน (ทั้งรายวิชาต่างๆ และกิจกรรมผู้เรียน)</t>
  </si>
  <si>
    <t xml:space="preserve"> ** ช่องใดไม่ใช้ให้เว้นว่างไว้ (ลบข้อมูลเดิมออกด้วย)</t>
  </si>
  <si>
    <t>การกำหนดเกณฑ์ระดับผลการประเมินคุณลักษณะอันพึงประสงค์ และการอ่าน คิดวิเคราะห์ เขียน</t>
  </si>
  <si>
    <r>
      <t xml:space="preserve"> ---ระดับผลการเรียน  (</t>
    </r>
    <r>
      <rPr>
        <sz val="16"/>
        <color theme="5" tint="0.59999389629810485"/>
        <rFont val="EucrosiaUPC"/>
        <family val="1"/>
      </rPr>
      <t>ปพ.5 สำหรับรายวิชาต่างๆ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 xml:space="preserve">ของระดับผลการเรียนตามที่สถานศึกษากำหนด  </t>
    </r>
    <r>
      <rPr>
        <sz val="16"/>
        <color theme="9" tint="0.39997558519241921"/>
        <rFont val="EucrosiaUPC"/>
        <family val="1"/>
      </rPr>
      <t>(กำหนดได้ไม่เกิน  8 ระดับ)</t>
    </r>
  </si>
  <si>
    <r>
      <t xml:space="preserve"> ---ช่วงคะแนนเป็นร้อยละ 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>ของช่วงคะแนนตามที่สถานศึกษากำหนด (จากค่าคะแนนน้อยไปหาค่าคะแนนมาก)</t>
    </r>
  </si>
  <si>
    <t>4</t>
  </si>
  <si>
    <t>2.5</t>
  </si>
  <si>
    <t>1.5</t>
  </si>
  <si>
    <t>0</t>
  </si>
  <si>
    <t>1</t>
  </si>
  <si>
    <t>2</t>
  </si>
  <si>
    <t>3</t>
  </si>
  <si>
    <t>3.5</t>
  </si>
  <si>
    <t>ผลการประเมินคุณลักษณะอันพึงประสงค์/การอ่านคิดวิเคราะห์และเขียน</t>
  </si>
  <si>
    <t>คุณลักษณะอันพึงประสงค์</t>
  </si>
  <si>
    <t>อ่านคิดวิเคราะห์และเขียน</t>
  </si>
  <si>
    <t>คะแนนเฉลี่ย</t>
  </si>
  <si>
    <t>คะแนนเฉลี่ยทั้งปี</t>
  </si>
  <si>
    <t>3 (ดีเยี่ยม)</t>
  </si>
  <si>
    <t>2 (ดี)</t>
  </si>
  <si>
    <t>คะแนนเฉลี่ยภาคเรียนที่ 1 ภาคเรียนที่ 2 และคะแนนเฉลี่ยทั้งปี</t>
  </si>
  <si>
    <t>จำนวนนักเรียนจำแนกตามระดับผลการเรียน</t>
  </si>
  <si>
    <t>8.1 ระดับผลการเรียนรายวิชา  มีความหมายและช่วงคะแนนเป็นร้อยละ ดังนี้</t>
  </si>
  <si>
    <t>ให้เป็นตามที่สถานศึกษากำหนดได้</t>
  </si>
  <si>
    <t>ส่วนราชการ</t>
  </si>
  <si>
    <t>ที่</t>
  </si>
  <si>
    <t>ครู</t>
  </si>
  <si>
    <t>ครูชำนาญการ</t>
  </si>
  <si>
    <t>ครูชำนาญการพิเศษ</t>
  </si>
  <si>
    <t>ครูเชี่ยวชาญ</t>
  </si>
  <si>
    <t>ครูเชี่ยวชาญพิเศษ</t>
  </si>
  <si>
    <t>พนักงานราชการ</t>
  </si>
  <si>
    <t>ครูอัตราจ้าง</t>
  </si>
  <si>
    <t>เรื่อง</t>
  </si>
  <si>
    <t>การประเมินการอ่าน คิดวิเคราะห์และเขียน เสร็จสิ้นแล้ว  ข้าพเจ้าจึงรายงานผลการจัดการเรียนรู้ดังเอกสารแบบบันทึก</t>
  </si>
  <si>
    <t>จึงเรียนมาเพื่อโปรดพิจารณา</t>
  </si>
  <si>
    <t>บันทึกเสนอรายงานผล</t>
  </si>
  <si>
    <t>แผนภูมิแสดงผลสัมฤทธิ์</t>
  </si>
  <si>
    <t>แบบสรุปผลการประเมิน</t>
  </si>
  <si>
    <r>
      <t xml:space="preserve">                            (</t>
    </r>
    <r>
      <rPr>
        <sz val="16"/>
        <color theme="5" tint="0.59999389629810485"/>
        <rFont val="EucrosiaUPC"/>
        <family val="1"/>
      </rPr>
      <t>ปพ.5 สำหรับกิจกรรมพัฒนาผู้เรียน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 xml:space="preserve">ของระดับผลการประเมินในช่องระดับผลการเรียนเป็น </t>
    </r>
    <r>
      <rPr>
        <sz val="16"/>
        <color rgb="FFFFFF00"/>
        <rFont val="EucrosiaUPC"/>
        <family val="1"/>
      </rPr>
      <t>ผ่าน</t>
    </r>
    <r>
      <rPr>
        <sz val="16"/>
        <color theme="8" tint="0.79998168889431442"/>
        <rFont val="EucrosiaUPC"/>
        <family val="1"/>
      </rPr>
      <t xml:space="preserve"> และ </t>
    </r>
    <r>
      <rPr>
        <sz val="16"/>
        <color rgb="FFFFFF00"/>
        <rFont val="EucrosiaUPC"/>
        <family val="1"/>
      </rPr>
      <t>ไม่ผ่าน</t>
    </r>
    <r>
      <rPr>
        <sz val="16"/>
        <color theme="8" tint="0.79998168889431442"/>
        <rFont val="EucrosiaUPC"/>
        <family val="1"/>
      </rPr>
      <t xml:space="preserve"> เท่านั้น</t>
    </r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</si>
  <si>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ความหมายของระดับผลการประเมินตามที่สถานศึกษากำหนด</t>
    </r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</si>
  <si>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ความหมายของระดับผลการเรียนตามสถานศึกษากำหนด</t>
    </r>
  </si>
  <si>
    <t>ครูผู้ช่วย</t>
  </si>
  <si>
    <t>นักศึกษาฝึกประสบการณ์ฯ</t>
  </si>
  <si>
    <r>
      <t xml:space="preserve"> ---ระดับผลการประเมิน   </t>
    </r>
    <r>
      <rPr>
        <sz val="16"/>
        <color rgb="FFFFFF00"/>
        <rFont val="EucrosiaUPC"/>
        <family val="1"/>
      </rPr>
      <t>เป็นตัวเลข</t>
    </r>
    <r>
      <rPr>
        <sz val="16"/>
        <color theme="8" tint="0.79998168889431442"/>
        <rFont val="EucrosiaUPC"/>
        <family val="1"/>
      </rPr>
      <t>ของระดับผลการประเมินตามเกณฑ์ 4 ระดับ คือ 0  1  2 และ 3</t>
    </r>
  </si>
  <si>
    <t xml:space="preserve"> (สถานศึกษากำหนดช่วงคะแนนเป็นร้อยละตามเกณฑ์สถานศึกษากำหนด)</t>
  </si>
  <si>
    <t>ม.ค./ก.พ.</t>
  </si>
  <si>
    <t>ก.พ./มี.ค.</t>
  </si>
  <si>
    <t>มี.ค./เม.ย.</t>
  </si>
  <si>
    <t>เม.ย./พ.ค.</t>
  </si>
  <si>
    <t>พ.ค./มิ.ย.</t>
  </si>
  <si>
    <t>มิ.ย./ก.ค.</t>
  </si>
  <si>
    <t>ก.ค./ส.ค.</t>
  </si>
  <si>
    <t>ส.ค./ก.ย.</t>
  </si>
  <si>
    <t>ก.ย./ต.ค.</t>
  </si>
  <si>
    <t>ต.ค./พ.ย.</t>
  </si>
  <si>
    <t>พ.ย./ธ.ค.</t>
  </si>
  <si>
    <t>ธ.ค./ม.ค.</t>
  </si>
  <si>
    <t>ผลการเรียนประจำรายวิชา (ปพ.5) แบบรายงานประกาศผลการประเมิน และแผนภูมิแสดงผลสัมฤทธิ์ทางการเรียน</t>
  </si>
  <si>
    <t>ที่แนบมาพร้อมนี้ เพื่อโปรดพิจารณาอนุมัติผลการเรียนต่อไป</t>
  </si>
  <si>
    <t>กลางปี</t>
  </si>
  <si>
    <t>ผลการเรียนทั้งปี</t>
  </si>
  <si>
    <t>ออก</t>
  </si>
  <si>
    <t>คน</t>
  </si>
  <si>
    <t>จำนวนนักเรียน ออกระหว่างปี</t>
  </si>
  <si>
    <t>จำนวนนักเรียน เมื่อต้นปีการศึกษา</t>
  </si>
  <si>
    <t>จำนวนนักเรียน เมื่อสิ้นปีการศึกษา</t>
  </si>
  <si>
    <t>สถานะภาพนักเรียน</t>
  </si>
  <si>
    <t>นักเรียน ต้นปีการศึกษา</t>
  </si>
  <si>
    <t>นักเรียน ออกระหว่างปี</t>
  </si>
  <si>
    <t>นักเรียน สิ้นปีการศึกษา</t>
  </si>
  <si>
    <t>http://madoodadi.wordpress.com/</t>
  </si>
  <si>
    <t>http://www.kroobannok.com/suphi</t>
  </si>
  <si>
    <t>ปลายปี</t>
  </si>
  <si>
    <t>ผลการเรียน</t>
  </si>
  <si>
    <t>ปรับเปลี่ยนช่วงคะแนน</t>
  </si>
  <si>
    <t>สถานศึกษาสามารถ</t>
  </si>
  <si>
    <t xml:space="preserve">กรุณาเลือกระบบวัดประเมินผล     </t>
  </si>
  <si>
    <t>วัดประเมินเป็นรายตัวชี้วัด</t>
  </si>
  <si>
    <t>วัดประเมินเป็นหน่วยการเรียนรู้</t>
  </si>
  <si>
    <t>ข้อที่ 9</t>
  </si>
  <si>
    <t>ข้อที่ 10</t>
  </si>
  <si>
    <t>บัดนี้ ข้าพเจ้าได้จัดการเรียนรู้รายวิชาดังกล่าวเป็นไปตามกระบวนการซึ่งสอดคล้องกับหลักสูตรสถานศึกษา</t>
  </si>
  <si>
    <t>และหลักสูตรแกนกลางการศึกษาขั้นพื้นฐาน การวัดประเมินผลการเรียนรู้ตามตัวชี้วัด การประเมินคุณลักษณะอันพึงประสงค์</t>
  </si>
  <si>
    <t>ขอขอบคุณ</t>
  </si>
  <si>
    <t>ที่ร่วมใช้ ปพ.5อิเลคทรอนิกส์</t>
  </si>
  <si>
    <t>แบบ ปพ.๕ อิเลคทรอนิกส์
หลักสูตรแกนกลางการศึกษาขั้นพื้นฐาน ๒๕๕๑</t>
  </si>
  <si>
    <r>
      <t xml:space="preserve">ให้ตรงตามที่เป็นจริง </t>
    </r>
    <r>
      <rPr>
        <sz val="16"/>
        <color rgb="FFC00000"/>
        <rFont val="EucrosiaUPC"/>
        <family val="1"/>
      </rPr>
      <t>(ช่องใดไม่ใช้  ให้เว้นว่างไว้)</t>
    </r>
  </si>
  <si>
    <r>
      <t xml:space="preserve">ลงในแต่ละช่อง  </t>
    </r>
    <r>
      <rPr>
        <sz val="16"/>
        <color rgb="FFFF0000"/>
        <rFont val="EucrosiaUPC"/>
        <family val="1"/>
      </rPr>
      <t>(ช่องใดไม่ใช้  ให้เว้นว่างไว้)</t>
    </r>
  </si>
  <si>
    <t>บันทึกข้อความ</t>
  </si>
  <si>
    <r>
      <t>วันที่</t>
    </r>
    <r>
      <rPr>
        <sz val="14"/>
        <color theme="2"/>
        <rFont val="EucrosiaUPC"/>
        <family val="1"/>
      </rPr>
      <t xml:space="preserve"> (อนุมัติผล</t>
    </r>
    <r>
      <rPr>
        <sz val="12"/>
        <color theme="2"/>
        <rFont val="EucrosiaUPC"/>
        <family val="1"/>
      </rPr>
      <t>)</t>
    </r>
  </si>
  <si>
    <r>
      <t>ระดับประถมศึกษา:</t>
    </r>
    <r>
      <rPr>
        <b/>
        <sz val="16"/>
        <color theme="5" tint="0.59999389629810485"/>
        <rFont val="EucrosiaUPC"/>
        <family val="1"/>
      </rPr>
      <t>วิชาพื้นฐาน/เพิ่มเติม/กิจกรรม</t>
    </r>
  </si>
  <si>
    <t>ชีท "คุณลักษณะ"-----ให้กรอกคะแนนประเมินคุณลักษณะตามตัวบ่งชี้ของแต่ละข้อ  ให้กำหนดค่าคะแนนเต็ม ในช่อง "คะแนนเต็ม" ของแต่ละข้อ (ช่องใดไม่ได้ใช้--ให้ปล่อยว่างไว้)</t>
  </si>
  <si>
    <t>ชีท "คะแนน1"----ให้บันทึกคะแนนประเมินผลตามตัวชี้วัด หรือคะแนนสอบแต่ละหน่วยการเรียน และคะแนนสอบปลายภาค ---ให้กำหนดค่าคะแนนเต็ม ในช่อง "คะแนนเต็ม"  ช่องใดไม่ได้ใช้---ให้ปล่อยว่างไว้</t>
  </si>
  <si>
    <t>ชีท "คะแนน2"----ให้บันทึกคะแนนประเมินผลตามตัวชี้วัด หรือคะแนนสอบแต่ละหน่วยการเรียน และคะแนนสอบปลายภาค ---ให้กำหนดค่าคะแนนเต็ม ในช่อง "คะแนนเต็ม"  ช่องใดไม่ได้ใช้---ให้ปล่อยว่างไว้  
                       สำหรับช่อง "รวมคะแนนทั้งปี"-----โปรแกรมจะประมวลผลให้ (นำคะแนนในช่อง "รวมคะแนนกลางปี" ในชีท "คะแนน1" และคะแนนในช่อง "รวมคะแนนปลายปี" ในชีท "คะแนน2" รวมกันแล้วหาร 2)</t>
  </si>
  <si>
    <t xml:space="preserve">สัดส่วนคะแนนข้อสอบกลาง </t>
  </si>
  <si>
    <t>คะแนนสอบปลายปี</t>
  </si>
  <si>
    <t>ข้อสอบกลาง</t>
  </si>
  <si>
    <t>หน้านี้ ใช้รูปแบบตัวอักษร</t>
  </si>
  <si>
    <t>TH Sarabun PSK</t>
  </si>
  <si>
    <t>1.แบบรายงานการพัฒนาคุณภาพผู้เรียนระดับชั้นเรียน (รศ.1)</t>
  </si>
  <si>
    <t>2.โปรแกรมแบบ ปพ.5</t>
  </si>
  <si>
    <t>3.แบบประเมินมาตรฐานระบบประกันคุณภาพภายใน ระดับปฐมวัย (11 มาตรฐาน)</t>
  </si>
  <si>
    <t>4.แบบประเมินมาตรฐานระบบประกันคุณภาพภายใน ระดับขั้นพื้นฐาน (15 มาตรฐาน)</t>
  </si>
  <si>
    <t>5.แบบประเมินสมรรถนะที่สำคัญของผู้เรียน ระดับประถมศึกษา</t>
  </si>
  <si>
    <t>6.แบบประเมินคุณลักษณะที่พึงประสงค์ของผู้เรียน ตามหลักสูตรแกนกลางฯ</t>
  </si>
  <si>
    <t>เว็บมาดู มาดูดา</t>
  </si>
  <si>
    <t>Facebook</t>
  </si>
  <si>
    <t>https://www.facebook.com/madoodadi</t>
  </si>
  <si>
    <t>https://www.facebook.com/wnpschool</t>
  </si>
  <si>
    <t>ชื่อตำแหน่ง</t>
  </si>
  <si>
    <t>3.เกณฑ์การประเมินสมรรถนะสำคัญของผู้เรียน</t>
  </si>
  <si>
    <t xml:space="preserve">4.เกณฑ์การประเมินคุณลักษณะอันพึงประสงค์ </t>
  </si>
  <si>
    <t>5.เกณฑ์การประเมินการอ่าน คิดวิเคราะห์ เขียน</t>
  </si>
  <si>
    <t>6.เกณฑ์การประเมินกิจกรรมพัฒนาผู้เรียน</t>
  </si>
  <si>
    <t>ปรับปรุง</t>
  </si>
  <si>
    <t>บันทึกการประเมินสมรรถนะสำคัญของผู้เรียน ตามสมรรถนะ/ตัวชี้วัดที่สถานศึกษากำหนด  ในช่อง "คะแนนเต็ม" ให้กำหนดคะแนนตามที่สถานศึกษากำหนด</t>
  </si>
  <si>
    <t>ตัวชี้วัดที่</t>
  </si>
  <si>
    <t>ผลการประเมินสมรรถนะสำคัญของผู้เรียน</t>
  </si>
  <si>
    <t>ด้านที่ 1</t>
  </si>
  <si>
    <t>ด้านที่ 2</t>
  </si>
  <si>
    <t>ด้านที่ 3</t>
  </si>
  <si>
    <t>ด้านที่ 4</t>
  </si>
  <si>
    <t>ด้านที่ 5</t>
  </si>
  <si>
    <t>สมรรถนะที่</t>
  </si>
  <si>
    <t>สมรรถนะรายด้าน----สำหรับประมวลผลการประเมินสมรรถนะสำคัญของผู้เรียนเป็นรายด้าน (ไม่ต้องกรอกข้อมูลใดๆ ในชีทนี้) ให้กรอกคะแนนประเมินในชีท "สมรรถนะ" เท่านั้น</t>
  </si>
  <si>
    <t>สมรรถนะสำคัญของผู้เรียน</t>
  </si>
  <si>
    <t>0 (ปรับปรุง)</t>
  </si>
  <si>
    <t>1 (พอใช้)</t>
  </si>
  <si>
    <t>ผลการประเมินคุณลักษณะอันพึงประสงค์/การอ่านคิดวิเคราะห์ฯ/สมรรถนะสำคัญของผู้เรียน</t>
  </si>
  <si>
    <t>ผลการเรียน "ร" "มส"</t>
  </si>
  <si>
    <t>ร</t>
  </si>
  <si>
    <t>มส</t>
  </si>
  <si>
    <t>มก</t>
  </si>
  <si>
    <t>แก้ไข
ผลการเรียน</t>
  </si>
  <si>
    <t>ค่าเฉลี่ย (รวมทุกคน)</t>
  </si>
  <si>
    <t>ค่าเฉลี่ย (ไม่นับรวมนักเรียนย้ายออก)</t>
  </si>
  <si>
    <t>รักชาติ ศาสน์ กษัตริย์</t>
  </si>
  <si>
    <t>ความสามารถในการสื่อสาร</t>
  </si>
  <si>
    <t>ซื่อสัตย์สุจริต</t>
  </si>
  <si>
    <t>ความสามารถในการคิด</t>
  </si>
  <si>
    <t>มีวินัย</t>
  </si>
  <si>
    <t>ความสามารถในการแก้ปัญหา</t>
  </si>
  <si>
    <t>ใฝ่เรียนรู้</t>
  </si>
  <si>
    <t>ความสามารถในการใช้ทักษะชีวิต</t>
  </si>
  <si>
    <t>อยู่อย่างพอเพียง</t>
  </si>
  <si>
    <t>ความสามารถในการใช้เทคโนโลยี</t>
  </si>
  <si>
    <t>มุ่งมั่นในการทำงาน</t>
  </si>
  <si>
    <t>รักความเป็นไทย</t>
  </si>
  <si>
    <t>มีจิตสาธารณะ</t>
  </si>
  <si>
    <t>ตัวชี้วัดที่/รายการตัวชี้วัด</t>
  </si>
  <si>
    <t>ประกาศผลการประเมินรายวิชา</t>
  </si>
  <si>
    <t>การงานอาชีพ</t>
  </si>
  <si>
    <t>วิทยาศาสตร์และเทคโนโลยี</t>
  </si>
  <si>
    <t>เลือกแสดง/ไม่แสดงข้อมูล</t>
  </si>
  <si>
    <t>แสดงข้อมูล</t>
  </si>
  <si>
    <t>ไม่แสดงข้อมูล</t>
  </si>
  <si>
    <t xml:space="preserve">หากมีข้อสงสัย หรือมีคำแนะนำ </t>
  </si>
  <si>
    <t>กรุณาติดต่อ  086-2516021 หรือที่</t>
  </si>
  <si>
    <t>mimTH</t>
  </si>
  <si>
    <t>mimmoTH</t>
  </si>
  <si>
    <t>ร้อยละ</t>
  </si>
  <si>
    <t>สรุปผล</t>
  </si>
  <si>
    <t>7.เกณฑ์เวลาเรียน</t>
  </si>
  <si>
    <t>ปพ.5ป58_2563</t>
  </si>
  <si>
    <r>
      <t xml:space="preserve">แบบ ปพ.5ปv10.2558 </t>
    </r>
    <r>
      <rPr>
        <b/>
        <sz val="14"/>
        <color theme="9" tint="0.79998168889431442"/>
        <rFont val="EucrosiaUPC"/>
        <family val="1"/>
      </rPr>
      <t>(Update#20/03/2563)</t>
    </r>
  </si>
  <si>
    <t>คะแนนเฉลี่ยทั้ง 2 ภาคเรียน</t>
  </si>
  <si>
    <t>1.คะแนนเฉลี่ยทั้งปี คำนวณจากคะแนนเฉลี่ยทั้งปีของนักเรียนแต่ละคนของห้องนั้นๆ</t>
  </si>
  <si>
    <t>2.คะแนนเฉลี่ยทั้ง 2 ภาคเรียน คำนวณจากผลรวมของคะแนนเฉลี่ยทั้งสองภาคเรียน แล้วหารด้วย 2</t>
  </si>
  <si>
    <t>คลิกเลือกวิธีคำนวณคะแนนเฉลี่ย</t>
  </si>
  <si>
    <t>วัดโฆสิตาราม</t>
  </si>
  <si>
    <t>สำนักงานเขตพื้นที่การศึกษาประถมศึกษาชัยนาท</t>
  </si>
  <si>
    <t>บางขุด</t>
  </si>
  <si>
    <t>สรรคบุรี</t>
  </si>
  <si>
    <t>ชัยนาท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</si>
</sst>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1" x14ac:knownFonts="1">
    <font>
      <sz val="14"/>
      <name val="Cordia New"/>
      <charset val="222"/>
    </font>
    <font>
      <u/>
      <sz val="14"/>
      <color theme="10"/>
      <name val="Cordia New"/>
      <family val="2"/>
    </font>
    <font>
      <sz val="16"/>
      <name val="EucrosiaUPC"/>
      <family val="1"/>
    </font>
    <font>
      <u/>
      <sz val="14"/>
      <color theme="10"/>
      <name val="EucrosiaUPC"/>
      <family val="1"/>
    </font>
    <font>
      <b/>
      <sz val="14"/>
      <name val="EucrosiaUPC"/>
      <family val="1"/>
    </font>
    <font>
      <sz val="14"/>
      <name val="EucrosiaUPC"/>
      <family val="1"/>
    </font>
    <font>
      <sz val="16"/>
      <color theme="6" tint="-0.499984740745262"/>
      <name val="EucrosiaUPC"/>
      <family val="1"/>
    </font>
    <font>
      <b/>
      <sz val="16"/>
      <color theme="4" tint="-0.499984740745262"/>
      <name val="EucrosiaUPC"/>
      <family val="1"/>
    </font>
    <font>
      <sz val="12"/>
      <name val="EucrosiaUPC"/>
      <family val="1"/>
    </font>
    <font>
      <b/>
      <sz val="14"/>
      <name val="Cordia New"/>
      <family val="2"/>
    </font>
    <font>
      <sz val="18"/>
      <color rgb="FFC00000"/>
      <name val="EucrosiaUPC"/>
      <family val="1"/>
    </font>
    <font>
      <sz val="14"/>
      <name val="Cordia New"/>
      <family val="2"/>
    </font>
    <font>
      <sz val="16"/>
      <name val="Cordia New"/>
      <family val="2"/>
    </font>
    <font>
      <u/>
      <sz val="16"/>
      <name val="EucrosiaUPC"/>
      <family val="1"/>
    </font>
    <font>
      <sz val="16"/>
      <color theme="6" tint="-0.249977111117893"/>
      <name val="EucrosiaUPC"/>
      <family val="1"/>
    </font>
    <font>
      <b/>
      <sz val="16"/>
      <name val="EucrosiaUPC"/>
      <family val="1"/>
    </font>
    <font>
      <sz val="10"/>
      <name val="EucrosiaUPC"/>
      <family val="1"/>
    </font>
    <font>
      <b/>
      <sz val="18"/>
      <name val="EucrosiaUPC"/>
      <family val="1"/>
    </font>
    <font>
      <b/>
      <sz val="22"/>
      <name val="EucrosiaUPC"/>
      <family val="1"/>
    </font>
    <font>
      <b/>
      <sz val="24"/>
      <name val="EucrosiaUPC"/>
      <family val="1"/>
    </font>
    <font>
      <sz val="16"/>
      <name val="Wingdings"/>
      <charset val="2"/>
    </font>
    <font>
      <b/>
      <sz val="16"/>
      <color theme="8" tint="0.39997558519241921"/>
      <name val="EucrosiaUPC"/>
      <family val="1"/>
    </font>
    <font>
      <sz val="16"/>
      <color theme="8" tint="0.39997558519241921"/>
      <name val="EucrosiaUPC"/>
      <family val="1"/>
    </font>
    <font>
      <b/>
      <sz val="12"/>
      <name val="EucrosiaUPC"/>
      <family val="1"/>
    </font>
    <font>
      <u/>
      <sz val="14"/>
      <name val="EucrosiaUPC"/>
      <family val="1"/>
    </font>
    <font>
      <sz val="14"/>
      <color theme="7" tint="-0.499984740745262"/>
      <name val="EucrosiaUPC"/>
      <family val="1"/>
    </font>
    <font>
      <sz val="16"/>
      <color theme="8" tint="0.79998168889431442"/>
      <name val="EucrosiaUPC"/>
      <family val="1"/>
    </font>
    <font>
      <sz val="16"/>
      <color theme="10"/>
      <name val="EucrosiaUPC"/>
      <family val="1"/>
    </font>
    <font>
      <sz val="16"/>
      <color theme="6" tint="0.79998168889431442"/>
      <name val="EucrosiaUPC"/>
      <family val="1"/>
    </font>
    <font>
      <sz val="16"/>
      <color theme="2"/>
      <name val="EucrosiaUPC"/>
      <family val="1"/>
    </font>
    <font>
      <sz val="14"/>
      <color theme="2"/>
      <name val="EucrosiaUPC"/>
      <family val="1"/>
    </font>
    <font>
      <sz val="18"/>
      <color theme="2"/>
      <name val="EucrosiaUPC"/>
      <family val="1"/>
    </font>
    <font>
      <sz val="18"/>
      <color theme="0" tint="-4.9989318521683403E-2"/>
      <name val="EucrosiaUPC"/>
      <family val="1"/>
    </font>
    <font>
      <sz val="16"/>
      <color rgb="FFFF0000"/>
      <name val="EucrosiaUPC"/>
      <family val="1"/>
    </font>
    <font>
      <b/>
      <sz val="16"/>
      <color theme="3" tint="-0.249977111117893"/>
      <name val="EucrosiaUPC"/>
      <family val="1"/>
    </font>
    <font>
      <sz val="16"/>
      <color theme="0"/>
      <name val="EucrosiaUPC"/>
      <family val="1"/>
    </font>
    <font>
      <sz val="12"/>
      <color theme="10"/>
      <name val="Consolas"/>
      <family val="3"/>
    </font>
    <font>
      <u/>
      <sz val="16"/>
      <color theme="10"/>
      <name val="EucrosiaUPC"/>
      <family val="1"/>
    </font>
    <font>
      <u/>
      <sz val="12"/>
      <name val="EucrosiaUPC"/>
      <family val="1"/>
    </font>
    <font>
      <sz val="14"/>
      <color theme="6" tint="0.79998168889431442"/>
      <name val="EucrosiaUPC"/>
      <family val="1"/>
    </font>
    <font>
      <sz val="14"/>
      <color theme="10"/>
      <name val="EucrosiaUPC"/>
      <family val="1"/>
    </font>
    <font>
      <sz val="16"/>
      <color rgb="FFFFC000"/>
      <name val="EucrosiaUPC"/>
      <family val="1"/>
    </font>
    <font>
      <sz val="16"/>
      <color theme="9" tint="-0.249977111117893"/>
      <name val="EucrosiaUPC"/>
      <family val="1"/>
    </font>
    <font>
      <u/>
      <sz val="16"/>
      <color rgb="FFFF0000"/>
      <name val="EucrosiaUPC"/>
      <family val="1"/>
    </font>
    <font>
      <sz val="14"/>
      <color theme="9" tint="-0.249977111117893"/>
      <name val="EucrosiaUPC"/>
      <family val="1"/>
    </font>
    <font>
      <b/>
      <sz val="18"/>
      <color theme="8" tint="0.39997558519241921"/>
      <name val="EucrosiaUPC"/>
      <family val="1"/>
    </font>
    <font>
      <sz val="16"/>
      <color rgb="FFC00000"/>
      <name val="EucrosiaUPC"/>
      <family val="1"/>
    </font>
    <font>
      <sz val="14"/>
      <color rgb="FFFF0000"/>
      <name val="Cordia New"/>
      <family val="2"/>
    </font>
    <font>
      <sz val="18"/>
      <name val="EucrosiaUPC"/>
      <family val="1"/>
    </font>
    <font>
      <sz val="18"/>
      <color theme="8" tint="0.79998168889431442"/>
      <name val="EucrosiaUPC"/>
      <family val="1"/>
    </font>
    <font>
      <sz val="18"/>
      <color theme="6" tint="0.79998168889431442"/>
      <name val="EucrosiaUPC"/>
      <family val="1"/>
    </font>
    <font>
      <b/>
      <sz val="11"/>
      <name val="EucrosiaUPC"/>
      <family val="1"/>
    </font>
    <font>
      <sz val="11"/>
      <name val="EucrosiaUPC"/>
      <family val="1"/>
    </font>
    <font>
      <sz val="18"/>
      <color theme="7" tint="0.39997558519241921"/>
      <name val="EucrosiaUPC"/>
      <family val="1"/>
    </font>
    <font>
      <b/>
      <sz val="20"/>
      <color theme="0"/>
      <name val="EucrosiaUPC"/>
      <family val="1"/>
    </font>
    <font>
      <sz val="12"/>
      <name val="Cordia New"/>
      <family val="2"/>
    </font>
    <font>
      <sz val="18"/>
      <color theme="9" tint="0.59999389629810485"/>
      <name val="EucrosiaUPC"/>
      <family val="1"/>
    </font>
    <font>
      <b/>
      <sz val="14"/>
      <color theme="9" tint="0.79998168889431442"/>
      <name val="EucrosiaUPC"/>
      <family val="1"/>
    </font>
    <font>
      <sz val="16"/>
      <color theme="9" tint="0.79998168889431442"/>
      <name val="EucrosiaUPC"/>
      <family val="1"/>
    </font>
    <font>
      <sz val="18"/>
      <color theme="9" tint="0.79998168889431442"/>
      <name val="EucrosiaUPC"/>
      <family val="1"/>
    </font>
    <font>
      <b/>
      <sz val="18"/>
      <color theme="9" tint="0.39997558519241921"/>
      <name val="EucrosiaUPC"/>
      <family val="1"/>
    </font>
    <font>
      <sz val="16"/>
      <color theme="9" tint="0.39997558519241921"/>
      <name val="EucrosiaUPC"/>
      <family val="1"/>
    </font>
    <font>
      <sz val="16"/>
      <color rgb="FFFFFF00"/>
      <name val="EucrosiaUPC"/>
      <family val="1"/>
    </font>
    <font>
      <sz val="16"/>
      <color theme="5" tint="0.59999389629810485"/>
      <name val="EucrosiaUPC"/>
      <family val="1"/>
    </font>
    <font>
      <b/>
      <sz val="16"/>
      <color theme="9" tint="0.39997558519241921"/>
      <name val="EucrosiaUPC"/>
      <family val="1"/>
    </font>
    <font>
      <sz val="20"/>
      <color theme="9" tint="-0.249977111117893"/>
      <name val="EucrosiaUPC"/>
      <family val="1"/>
    </font>
    <font>
      <b/>
      <sz val="18"/>
      <color theme="9" tint="0.79998168889431442"/>
      <name val="EucrosiaUPC"/>
      <family val="1"/>
    </font>
    <font>
      <sz val="16"/>
      <color theme="7" tint="-0.249977111117893"/>
      <name val="EucrosiaUPC"/>
      <family val="1"/>
    </font>
    <font>
      <sz val="16"/>
      <color theme="7" tint="0.79998168889431442"/>
      <name val="EucrosiaUPC"/>
      <family val="1"/>
    </font>
    <font>
      <sz val="16"/>
      <name val="TH SarabunPSK"/>
      <family val="2"/>
    </font>
    <font>
      <b/>
      <sz val="18"/>
      <name val="TH SarabunPSK"/>
      <family val="2"/>
    </font>
    <font>
      <sz val="14"/>
      <color rgb="FFFFFF00"/>
      <name val="EucrosiaUPC"/>
      <family val="1"/>
    </font>
    <font>
      <sz val="14"/>
      <color rgb="FFFFC000"/>
      <name val="EucrosiaUPC"/>
      <family val="1"/>
    </font>
    <font>
      <b/>
      <sz val="28"/>
      <name val="TH SarabunPSK"/>
      <family val="2"/>
    </font>
    <font>
      <sz val="12"/>
      <color theme="2"/>
      <name val="EucrosiaUPC"/>
      <family val="1"/>
    </font>
    <font>
      <b/>
      <sz val="20"/>
      <color theme="5" tint="0.59999389629810485"/>
      <name val="EucrosiaUPC"/>
      <family val="1"/>
    </font>
    <font>
      <b/>
      <sz val="16"/>
      <color theme="5" tint="0.59999389629810485"/>
      <name val="EucrosiaUPC"/>
      <family val="1"/>
    </font>
    <font>
      <sz val="16"/>
      <color theme="1" tint="0.499984740745262"/>
      <name val="EucrosiaUPC"/>
      <family val="1"/>
    </font>
    <font>
      <sz val="16"/>
      <color theme="6" tint="0.59999389629810485"/>
      <name val="EucrosiaUPC"/>
      <family val="1"/>
    </font>
    <font>
      <sz val="12"/>
      <color rgb="FFFF0000"/>
      <name val="EucrosiaUPC"/>
      <family val="1"/>
    </font>
    <font>
      <sz val="8"/>
      <name val="Cordia New"/>
      <family val="2"/>
    </font>
  </fonts>
  <fills count="2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1454817346722"/>
      </right>
      <top/>
      <bottom style="thin">
        <color theme="9" tint="0.39988402966399123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/>
      <top style="thin">
        <color theme="9" tint="0.59996337778862885"/>
      </top>
      <bottom style="thin">
        <color indexed="64"/>
      </bottom>
      <diagonal/>
    </border>
    <border>
      <left/>
      <right/>
      <top style="thin">
        <color theme="9" tint="0.59996337778862885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-0.2499465926084170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9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7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8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 indent="2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16" fillId="0" borderId="0" xfId="0" applyFont="1" applyProtection="1">
      <protection hidden="1"/>
    </xf>
    <xf numFmtId="2" fontId="5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4" fillId="7" borderId="11" xfId="0" applyFont="1" applyFill="1" applyBorder="1" applyAlignment="1" applyProtection="1">
      <alignment horizontal="center" vertical="center"/>
      <protection hidden="1"/>
    </xf>
    <xf numFmtId="0" fontId="4" fillId="7" borderId="66" xfId="0" applyFon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vertical="center" shrinkToFit="1"/>
      <protection hidden="1"/>
    </xf>
    <xf numFmtId="0" fontId="5" fillId="6" borderId="3" xfId="0" applyFont="1" applyFill="1" applyBorder="1" applyAlignment="1" applyProtection="1">
      <alignment vertical="center" shrinkToFit="1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1" fontId="4" fillId="6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66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1" fontId="5" fillId="6" borderId="2" xfId="0" applyNumberFormat="1" applyFont="1" applyFill="1" applyBorder="1" applyAlignment="1" applyProtection="1">
      <alignment horizontal="center" vertical="center"/>
      <protection hidden="1"/>
    </xf>
    <xf numFmtId="1" fontId="4" fillId="9" borderId="4" xfId="0" applyNumberFormat="1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shrinkToFit="1"/>
      <protection hidden="1"/>
    </xf>
    <xf numFmtId="187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5" fillId="6" borderId="3" xfId="0" applyNumberFormat="1" applyFont="1" applyFill="1" applyBorder="1" applyAlignment="1" applyProtection="1">
      <alignment horizontal="center" vertical="center"/>
      <protection hidden="1"/>
    </xf>
    <xf numFmtId="1" fontId="5" fillId="6" borderId="17" xfId="0" applyNumberFormat="1" applyFont="1" applyFill="1" applyBorder="1" applyAlignment="1" applyProtection="1">
      <alignment horizontal="center" vertical="center"/>
      <protection hidden="1"/>
    </xf>
    <xf numFmtId="1" fontId="5" fillId="6" borderId="1" xfId="0" applyNumberFormat="1" applyFont="1" applyFill="1" applyBorder="1" applyAlignment="1" applyProtection="1">
      <alignment horizontal="center" vertical="center"/>
      <protection hidden="1"/>
    </xf>
    <xf numFmtId="1" fontId="5" fillId="9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hidden="1"/>
    </xf>
    <xf numFmtId="0" fontId="2" fillId="9" borderId="0" xfId="0" applyFont="1" applyFill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3" fillId="9" borderId="0" xfId="0" applyFont="1" applyFill="1" applyAlignment="1" applyProtection="1">
      <alignment horizontal="left"/>
      <protection hidden="1"/>
    </xf>
    <xf numFmtId="0" fontId="15" fillId="9" borderId="0" xfId="0" applyFont="1" applyFill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vertical="center" shrinkToFit="1"/>
      <protection hidden="1"/>
    </xf>
    <xf numFmtId="0" fontId="5" fillId="8" borderId="0" xfId="0" applyFont="1" applyFill="1" applyProtection="1"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10" borderId="0" xfId="0" applyFont="1" applyFill="1" applyProtection="1">
      <protection hidden="1"/>
    </xf>
    <xf numFmtId="0" fontId="27" fillId="2" borderId="89" xfId="1" applyFont="1" applyFill="1" applyBorder="1" applyAlignment="1" applyProtection="1">
      <protection hidden="1"/>
    </xf>
    <xf numFmtId="0" fontId="2" fillId="2" borderId="89" xfId="0" applyFont="1" applyFill="1" applyBorder="1" applyProtection="1">
      <protection hidden="1"/>
    </xf>
    <xf numFmtId="0" fontId="5" fillId="8" borderId="92" xfId="0" applyFont="1" applyFill="1" applyBorder="1"/>
    <xf numFmtId="0" fontId="6" fillId="8" borderId="92" xfId="0" applyFont="1" applyFill="1" applyBorder="1" applyAlignment="1">
      <alignment vertical="center"/>
    </xf>
    <xf numFmtId="0" fontId="5" fillId="8" borderId="91" xfId="0" applyFont="1" applyFill="1" applyBorder="1"/>
    <xf numFmtId="0" fontId="15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left"/>
      <protection hidden="1"/>
    </xf>
    <xf numFmtId="0" fontId="5" fillId="8" borderId="0" xfId="0" applyFont="1" applyFill="1" applyAlignment="1" applyProtection="1">
      <alignment horizontal="left"/>
      <protection hidden="1"/>
    </xf>
    <xf numFmtId="0" fontId="16" fillId="8" borderId="0" xfId="0" applyFont="1" applyFill="1" applyProtection="1">
      <protection hidden="1"/>
    </xf>
    <xf numFmtId="0" fontId="5" fillId="10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7" fillId="2" borderId="0" xfId="1" applyFont="1" applyFill="1" applyAlignment="1" applyProtection="1">
      <alignment vertical="center"/>
      <protection hidden="1"/>
    </xf>
    <xf numFmtId="0" fontId="5" fillId="10" borderId="0" xfId="0" applyFont="1" applyFill="1"/>
    <xf numFmtId="0" fontId="5" fillId="10" borderId="0" xfId="0" applyFont="1" applyFill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3" fillId="8" borderId="0" xfId="0" applyFont="1" applyFill="1" applyAlignment="1" applyProtection="1">
      <alignment horizontal="left"/>
      <protection hidden="1"/>
    </xf>
    <xf numFmtId="0" fontId="29" fillId="10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0" fontId="13" fillId="8" borderId="0" xfId="0" applyFont="1" applyFill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9" borderId="0" xfId="0" applyFont="1" applyFill="1" applyAlignment="1" applyProtection="1">
      <alignment wrapText="1"/>
      <protection hidden="1"/>
    </xf>
    <xf numFmtId="0" fontId="24" fillId="9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5" fillId="9" borderId="79" xfId="0" applyFont="1" applyFill="1" applyBorder="1" applyAlignment="1" applyProtection="1">
      <alignment horizontal="center" wrapText="1"/>
      <protection hidden="1"/>
    </xf>
    <xf numFmtId="0" fontId="5" fillId="9" borderId="80" xfId="0" applyFont="1" applyFill="1" applyBorder="1" applyAlignment="1" applyProtection="1">
      <alignment horizontal="center" wrapText="1"/>
      <protection hidden="1"/>
    </xf>
    <xf numFmtId="0" fontId="5" fillId="9" borderId="74" xfId="0" applyFont="1" applyFill="1" applyBorder="1" applyAlignment="1" applyProtection="1">
      <alignment horizontal="center" wrapText="1"/>
      <protection hidden="1"/>
    </xf>
    <xf numFmtId="0" fontId="5" fillId="9" borderId="67" xfId="0" applyFont="1" applyFill="1" applyBorder="1" applyAlignment="1" applyProtection="1">
      <alignment horizontal="center" wrapText="1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28" fillId="13" borderId="0" xfId="0" applyFont="1" applyFill="1" applyProtection="1">
      <protection hidden="1"/>
    </xf>
    <xf numFmtId="0" fontId="2" fillId="13" borderId="0" xfId="0" applyFont="1" applyFill="1" applyProtection="1">
      <protection hidden="1"/>
    </xf>
    <xf numFmtId="0" fontId="28" fillId="13" borderId="89" xfId="0" applyFont="1" applyFill="1" applyBorder="1" applyAlignment="1" applyProtection="1">
      <alignment vertical="center"/>
      <protection hidden="1"/>
    </xf>
    <xf numFmtId="0" fontId="2" fillId="13" borderId="89" xfId="0" applyFont="1" applyFill="1" applyBorder="1" applyProtection="1">
      <protection hidden="1"/>
    </xf>
    <xf numFmtId="0" fontId="27" fillId="2" borderId="89" xfId="1" applyFont="1" applyFill="1" applyBorder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/>
      <protection locked="0" hidden="1"/>
    </xf>
    <xf numFmtId="0" fontId="5" fillId="7" borderId="2" xfId="0" applyFont="1" applyFill="1" applyBorder="1" applyAlignment="1" applyProtection="1">
      <alignment horizontal="center" vertical="center" shrinkToFit="1"/>
      <protection hidden="1"/>
    </xf>
    <xf numFmtId="0" fontId="5" fillId="6" borderId="2" xfId="0" applyFont="1" applyFill="1" applyBorder="1" applyAlignment="1" applyProtection="1">
      <alignment horizontal="center" vertical="center" shrinkToFit="1"/>
      <protection hidden="1"/>
    </xf>
    <xf numFmtId="0" fontId="36" fillId="0" borderId="0" xfId="1" applyFont="1" applyFill="1" applyBorder="1" applyAlignment="1" applyProtection="1">
      <alignment horizontal="left" vertical="center"/>
      <protection hidden="1"/>
    </xf>
    <xf numFmtId="0" fontId="5" fillId="6" borderId="61" xfId="0" applyFont="1" applyFill="1" applyBorder="1" applyAlignment="1" applyProtection="1">
      <alignment vertical="center"/>
      <protection hidden="1"/>
    </xf>
    <xf numFmtId="0" fontId="17" fillId="4" borderId="95" xfId="0" applyFont="1" applyFill="1" applyBorder="1" applyAlignment="1" applyProtection="1">
      <alignment horizontal="center"/>
      <protection locked="0"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4" fillId="6" borderId="105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4" fillId="6" borderId="63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17" fillId="4" borderId="96" xfId="0" applyFont="1" applyFill="1" applyBorder="1" applyAlignment="1" applyProtection="1">
      <alignment horizontal="center"/>
      <protection locked="0" hidden="1"/>
    </xf>
    <xf numFmtId="0" fontId="4" fillId="9" borderId="4" xfId="0" applyFont="1" applyFill="1" applyBorder="1" applyAlignment="1" applyProtection="1">
      <alignment horizontal="center" vertical="center"/>
      <protection hidden="1"/>
    </xf>
    <xf numFmtId="0" fontId="4" fillId="9" borderId="4" xfId="0" applyFont="1" applyFill="1" applyBorder="1" applyAlignment="1" applyProtection="1">
      <alignment horizontal="center" vertical="center" shrinkToFit="1"/>
      <protection hidden="1"/>
    </xf>
    <xf numFmtId="0" fontId="4" fillId="9" borderId="2" xfId="0" applyFont="1" applyFill="1" applyBorder="1" applyAlignment="1" applyProtection="1">
      <alignment horizontal="center" vertical="center" shrinkToFit="1"/>
      <protection hidden="1"/>
    </xf>
    <xf numFmtId="0" fontId="5" fillId="6" borderId="6" xfId="0" applyFont="1" applyFill="1" applyBorder="1" applyAlignment="1" applyProtection="1">
      <alignment vertical="center" shrinkToFit="1"/>
      <protection hidden="1"/>
    </xf>
    <xf numFmtId="0" fontId="5" fillId="6" borderId="103" xfId="0" applyFont="1" applyFill="1" applyBorder="1" applyAlignment="1" applyProtection="1">
      <alignment vertical="center" shrinkToFit="1"/>
      <protection hidden="1"/>
    </xf>
    <xf numFmtId="187" fontId="5" fillId="0" borderId="7" xfId="0" applyNumberFormat="1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87" fontId="5" fillId="0" borderId="15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09" xfId="0" applyFont="1" applyBorder="1" applyAlignment="1" applyProtection="1">
      <alignment horizontal="center" vertical="center"/>
      <protection hidden="1"/>
    </xf>
    <xf numFmtId="0" fontId="5" fillId="6" borderId="66" xfId="0" applyFont="1" applyFill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 shrinkToFit="1"/>
      <protection hidden="1"/>
    </xf>
    <xf numFmtId="0" fontId="5" fillId="0" borderId="107" xfId="0" applyFont="1" applyBorder="1" applyAlignment="1" applyProtection="1">
      <alignment horizontal="center" vertical="center"/>
      <protection hidden="1"/>
    </xf>
    <xf numFmtId="0" fontId="5" fillId="6" borderId="21" xfId="0" applyFont="1" applyFill="1" applyBorder="1" applyAlignment="1" applyProtection="1">
      <alignment vertical="center" shrinkToFit="1"/>
      <protection hidden="1"/>
    </xf>
    <xf numFmtId="1" fontId="5" fillId="0" borderId="15" xfId="0" applyNumberFormat="1" applyFont="1" applyBorder="1" applyAlignment="1" applyProtection="1">
      <alignment horizontal="center" vertical="center"/>
      <protection hidden="1"/>
    </xf>
    <xf numFmtId="0" fontId="4" fillId="6" borderId="16" xfId="0" applyFont="1" applyFill="1" applyBorder="1" applyAlignment="1" applyProtection="1">
      <alignment horizontal="center" vertical="center"/>
      <protection hidden="1"/>
    </xf>
    <xf numFmtId="0" fontId="4" fillId="6" borderId="107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5" fillId="6" borderId="110" xfId="0" applyFont="1" applyFill="1" applyBorder="1" applyAlignment="1" applyProtection="1">
      <alignment vertical="center"/>
      <protection hidden="1"/>
    </xf>
    <xf numFmtId="0" fontId="3" fillId="6" borderId="21" xfId="1" applyFont="1" applyFill="1" applyBorder="1" applyAlignment="1" applyProtection="1">
      <alignment horizontal="center" vertical="center"/>
      <protection hidden="1"/>
    </xf>
    <xf numFmtId="1" fontId="4" fillId="6" borderId="66" xfId="0" applyNumberFormat="1" applyFont="1" applyFill="1" applyBorder="1" applyAlignment="1" applyProtection="1">
      <alignment horizontal="center" vertical="center"/>
      <protection hidden="1"/>
    </xf>
    <xf numFmtId="0" fontId="4" fillId="9" borderId="63" xfId="0" applyFont="1" applyFill="1" applyBorder="1" applyAlignment="1" applyProtection="1">
      <alignment horizontal="center" vertical="center"/>
      <protection hidden="1"/>
    </xf>
    <xf numFmtId="1" fontId="4" fillId="9" borderId="5" xfId="0" applyNumberFormat="1" applyFont="1" applyFill="1" applyBorder="1" applyAlignment="1" applyProtection="1">
      <alignment horizontal="center" vertical="center"/>
      <protection hidden="1"/>
    </xf>
    <xf numFmtId="0" fontId="5" fillId="6" borderId="111" xfId="0" applyFont="1" applyFill="1" applyBorder="1" applyAlignment="1" applyProtection="1">
      <alignment horizontal="center" vertical="center"/>
      <protection hidden="1"/>
    </xf>
    <xf numFmtId="0" fontId="5" fillId="6" borderId="109" xfId="0" applyFont="1" applyFill="1" applyBorder="1" applyAlignment="1" applyProtection="1">
      <alignment horizontal="center" vertical="center"/>
      <protection hidden="1"/>
    </xf>
    <xf numFmtId="0" fontId="5" fillId="6" borderId="112" xfId="0" applyFont="1" applyFill="1" applyBorder="1" applyAlignment="1" applyProtection="1">
      <alignment horizontal="center" vertical="center"/>
      <protection hidden="1"/>
    </xf>
    <xf numFmtId="1" fontId="4" fillId="6" borderId="113" xfId="0" applyNumberFormat="1" applyFont="1" applyFill="1" applyBorder="1" applyAlignment="1" applyProtection="1">
      <alignment horizontal="center" vertical="center"/>
      <protection hidden="1"/>
    </xf>
    <xf numFmtId="0" fontId="5" fillId="7" borderId="110" xfId="0" applyFont="1" applyFill="1" applyBorder="1" applyAlignment="1" applyProtection="1">
      <alignment vertical="center"/>
      <protection hidden="1"/>
    </xf>
    <xf numFmtId="0" fontId="3" fillId="7" borderId="21" xfId="1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vertical="center" shrinkToFit="1"/>
      <protection hidden="1"/>
    </xf>
    <xf numFmtId="0" fontId="5" fillId="7" borderId="103" xfId="0" applyFont="1" applyFill="1" applyBorder="1" applyAlignment="1" applyProtection="1">
      <alignment vertical="center" shrinkToFit="1"/>
      <protection hidden="1"/>
    </xf>
    <xf numFmtId="1" fontId="4" fillId="7" borderId="66" xfId="0" applyNumberFormat="1" applyFont="1" applyFill="1" applyBorder="1" applyAlignment="1" applyProtection="1">
      <alignment horizontal="center" vertical="center"/>
      <protection hidden="1"/>
    </xf>
    <xf numFmtId="0" fontId="5" fillId="7" borderId="111" xfId="0" applyFont="1" applyFill="1" applyBorder="1" applyAlignment="1" applyProtection="1">
      <alignment horizontal="center" vertical="center"/>
      <protection hidden="1"/>
    </xf>
    <xf numFmtId="0" fontId="5" fillId="7" borderId="109" xfId="0" applyFont="1" applyFill="1" applyBorder="1" applyAlignment="1" applyProtection="1">
      <alignment horizontal="center" vertical="center"/>
      <protection hidden="1"/>
    </xf>
    <xf numFmtId="0" fontId="5" fillId="7" borderId="112" xfId="0" applyFont="1" applyFill="1" applyBorder="1" applyAlignment="1" applyProtection="1">
      <alignment horizontal="center" vertical="center"/>
      <protection hidden="1"/>
    </xf>
    <xf numFmtId="1" fontId="4" fillId="5" borderId="5" xfId="0" applyNumberFormat="1" applyFont="1" applyFill="1" applyBorder="1" applyAlignment="1" applyProtection="1">
      <alignment horizontal="center" vertical="center"/>
      <protection hidden="1"/>
    </xf>
    <xf numFmtId="0" fontId="5" fillId="7" borderId="103" xfId="0" applyFont="1" applyFill="1" applyBorder="1" applyAlignment="1" applyProtection="1">
      <alignment horizontal="center" vertical="center" wrapText="1"/>
      <protection hidden="1"/>
    </xf>
    <xf numFmtId="1" fontId="5" fillId="7" borderId="4" xfId="0" applyNumberFormat="1" applyFont="1" applyFill="1" applyBorder="1" applyAlignment="1" applyProtection="1">
      <alignment horizontal="center" vertical="center"/>
      <protection hidden="1"/>
    </xf>
    <xf numFmtId="0" fontId="4" fillId="7" borderId="117" xfId="0" applyFont="1" applyFill="1" applyBorder="1" applyAlignment="1" applyProtection="1">
      <alignment horizontal="center" vertical="center"/>
      <protection hidden="1"/>
    </xf>
    <xf numFmtId="0" fontId="4" fillId="7" borderId="116" xfId="0" applyFont="1" applyFill="1" applyBorder="1" applyAlignment="1" applyProtection="1">
      <alignment horizontal="center" vertical="center"/>
      <protection hidden="1"/>
    </xf>
    <xf numFmtId="1" fontId="4" fillId="7" borderId="116" xfId="0" applyNumberFormat="1" applyFont="1" applyFill="1" applyBorder="1" applyAlignment="1" applyProtection="1">
      <alignment horizontal="center" vertical="center"/>
      <protection hidden="1"/>
    </xf>
    <xf numFmtId="0" fontId="2" fillId="8" borderId="59" xfId="0" applyFont="1" applyFill="1" applyBorder="1" applyAlignment="1" applyProtection="1">
      <alignment horizontal="center"/>
      <protection hidden="1"/>
    </xf>
    <xf numFmtId="2" fontId="51" fillId="0" borderId="1" xfId="0" applyNumberFormat="1" applyFont="1" applyBorder="1" applyAlignment="1" applyProtection="1">
      <alignment horizontal="center" vertical="center" shrinkToFit="1"/>
      <protection hidden="1"/>
    </xf>
    <xf numFmtId="0" fontId="5" fillId="6" borderId="7" xfId="0" applyFont="1" applyFill="1" applyBorder="1" applyAlignment="1" applyProtection="1">
      <alignment vertical="center"/>
      <protection hidden="1"/>
    </xf>
    <xf numFmtId="0" fontId="37" fillId="2" borderId="89" xfId="1" applyFont="1" applyFill="1" applyBorder="1" applyAlignment="1" applyProtection="1">
      <protection hidden="1"/>
    </xf>
    <xf numFmtId="0" fontId="71" fillId="10" borderId="0" xfId="0" applyFont="1" applyFill="1"/>
    <xf numFmtId="0" fontId="11" fillId="0" borderId="0" xfId="0" applyFont="1" applyAlignment="1" applyProtection="1">
      <alignment horizontal="right"/>
      <protection hidden="1"/>
    </xf>
    <xf numFmtId="0" fontId="71" fillId="10" borderId="126" xfId="0" applyFont="1" applyFill="1" applyBorder="1" applyAlignment="1">
      <alignment horizontal="center" vertical="center"/>
    </xf>
    <xf numFmtId="0" fontId="5" fillId="10" borderId="126" xfId="0" applyFont="1" applyFill="1" applyBorder="1" applyAlignment="1">
      <alignment vertical="center"/>
    </xf>
    <xf numFmtId="0" fontId="5" fillId="10" borderId="126" xfId="0" applyFont="1" applyFill="1" applyBorder="1"/>
    <xf numFmtId="0" fontId="37" fillId="0" borderId="0" xfId="1" applyFont="1" applyFill="1" applyBorder="1" applyAlignment="1" applyProtection="1">
      <alignment vertical="center"/>
      <protection hidden="1"/>
    </xf>
    <xf numFmtId="187" fontId="5" fillId="9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6" borderId="20" xfId="0" applyFont="1" applyFill="1" applyBorder="1" applyAlignment="1" applyProtection="1">
      <alignment vertical="center"/>
      <protection hidden="1"/>
    </xf>
    <xf numFmtId="0" fontId="4" fillId="6" borderId="7" xfId="0" applyFont="1" applyFill="1" applyBorder="1" applyAlignment="1" applyProtection="1">
      <alignment vertical="center"/>
      <protection hidden="1"/>
    </xf>
    <xf numFmtId="187" fontId="5" fillId="0" borderId="15" xfId="0" applyNumberFormat="1" applyFont="1" applyBorder="1" applyAlignment="1" applyProtection="1">
      <alignment horizontal="center" vertical="center" shrinkToFit="1"/>
      <protection hidden="1"/>
    </xf>
    <xf numFmtId="187" fontId="5" fillId="0" borderId="1" xfId="0" applyNumberFormat="1" applyFont="1" applyBorder="1" applyAlignment="1" applyProtection="1">
      <alignment horizontal="center" vertical="center" shrinkToFit="1"/>
      <protection hidden="1"/>
    </xf>
    <xf numFmtId="0" fontId="4" fillId="9" borderId="5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8" borderId="91" xfId="0" applyFont="1" applyFill="1" applyBorder="1" applyAlignment="1">
      <alignment vertical="center"/>
    </xf>
    <xf numFmtId="0" fontId="5" fillId="8" borderId="92" xfId="0" applyFont="1" applyFill="1" applyBorder="1" applyAlignment="1">
      <alignment vertical="center"/>
    </xf>
    <xf numFmtId="0" fontId="2" fillId="0" borderId="0" xfId="0" applyFont="1"/>
    <xf numFmtId="0" fontId="5" fillId="0" borderId="0" xfId="0" applyFont="1"/>
    <xf numFmtId="0" fontId="2" fillId="4" borderId="0" xfId="0" applyFont="1" applyFill="1" applyProtection="1">
      <protection hidden="1"/>
    </xf>
    <xf numFmtId="0" fontId="69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32" fillId="0" borderId="0" xfId="1" applyFont="1" applyFill="1" applyAlignment="1" applyProtection="1">
      <alignment horizontal="left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0" fillId="10" borderId="0" xfId="0" applyFont="1" applyFill="1" applyProtection="1">
      <protection hidden="1"/>
    </xf>
    <xf numFmtId="0" fontId="2" fillId="14" borderId="0" xfId="0" applyFont="1" applyFill="1" applyProtection="1">
      <protection hidden="1"/>
    </xf>
    <xf numFmtId="0" fontId="72" fillId="14" borderId="0" xfId="0" applyFont="1" applyFill="1" applyProtection="1">
      <protection hidden="1"/>
    </xf>
    <xf numFmtId="0" fontId="58" fillId="14" borderId="0" xfId="0" applyFont="1" applyFill="1" applyAlignment="1" applyProtection="1">
      <alignment horizontal="right"/>
      <protection hidden="1"/>
    </xf>
    <xf numFmtId="0" fontId="41" fillId="14" borderId="0" xfId="0" applyFont="1" applyFill="1" applyAlignment="1" applyProtection="1">
      <alignment horizontal="right"/>
      <protection hidden="1"/>
    </xf>
    <xf numFmtId="0" fontId="68" fillId="10" borderId="0" xfId="0" applyFont="1" applyFill="1" applyProtection="1">
      <protection hidden="1"/>
    </xf>
    <xf numFmtId="0" fontId="35" fillId="10" borderId="0" xfId="0" applyFont="1" applyFill="1" applyProtection="1">
      <protection hidden="1"/>
    </xf>
    <xf numFmtId="0" fontId="15" fillId="16" borderId="94" xfId="0" applyFont="1" applyFill="1" applyBorder="1" applyAlignment="1" applyProtection="1">
      <alignment vertical="center"/>
      <protection hidden="1"/>
    </xf>
    <xf numFmtId="0" fontId="15" fillId="16" borderId="59" xfId="0" applyFont="1" applyFill="1" applyBorder="1" applyAlignment="1" applyProtection="1">
      <alignment horizontal="center" vertical="center"/>
      <protection hidden="1"/>
    </xf>
    <xf numFmtId="0" fontId="15" fillId="16" borderId="59" xfId="0" applyFont="1" applyFill="1" applyBorder="1" applyAlignment="1" applyProtection="1">
      <alignment vertical="center"/>
      <protection hidden="1"/>
    </xf>
    <xf numFmtId="0" fontId="15" fillId="16" borderId="94" xfId="0" applyFont="1" applyFill="1" applyBorder="1" applyAlignment="1" applyProtection="1">
      <alignment horizontal="center" vertical="center"/>
      <protection hidden="1"/>
    </xf>
    <xf numFmtId="0" fontId="2" fillId="17" borderId="94" xfId="0" applyFont="1" applyFill="1" applyBorder="1" applyAlignment="1" applyProtection="1">
      <alignment horizontal="center" vertical="center"/>
      <protection locked="0" hidden="1"/>
    </xf>
    <xf numFmtId="49" fontId="17" fillId="17" borderId="94" xfId="0" applyNumberFormat="1" applyFont="1" applyFill="1" applyBorder="1" applyAlignment="1" applyProtection="1">
      <alignment horizontal="center"/>
      <protection hidden="1"/>
    </xf>
    <xf numFmtId="0" fontId="2" fillId="17" borderId="94" xfId="0" applyFont="1" applyFill="1" applyBorder="1" applyAlignment="1" applyProtection="1">
      <alignment horizontal="center" vertical="center" shrinkToFit="1"/>
      <protection locked="0" hidden="1"/>
    </xf>
    <xf numFmtId="0" fontId="17" fillId="15" borderId="95" xfId="0" applyFont="1" applyFill="1" applyBorder="1" applyAlignment="1" applyProtection="1">
      <alignment horizontal="center"/>
      <protection locked="0" hidden="1"/>
    </xf>
    <xf numFmtId="0" fontId="17" fillId="15" borderId="96" xfId="0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26" xfId="0" applyFont="1" applyFill="1" applyBorder="1" applyProtection="1">
      <protection locked="0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horizontal="left" vertical="center"/>
      <protection hidden="1"/>
    </xf>
    <xf numFmtId="0" fontId="5" fillId="4" borderId="79" xfId="0" applyFont="1" applyFill="1" applyBorder="1" applyAlignment="1" applyProtection="1">
      <alignment horizontal="left" vertical="center" wrapText="1"/>
      <protection hidden="1"/>
    </xf>
    <xf numFmtId="0" fontId="5" fillId="4" borderId="80" xfId="0" applyFont="1" applyFill="1" applyBorder="1" applyAlignment="1" applyProtection="1">
      <alignment horizontal="left" vertical="center" wrapText="1"/>
      <protection hidden="1"/>
    </xf>
    <xf numFmtId="0" fontId="5" fillId="4" borderId="72" xfId="0" applyFont="1" applyFill="1" applyBorder="1" applyAlignment="1" applyProtection="1">
      <alignment horizontal="left" vertical="center" wrapText="1"/>
      <protection hidden="1"/>
    </xf>
    <xf numFmtId="0" fontId="5" fillId="4" borderId="73" xfId="0" applyFont="1" applyFill="1" applyBorder="1" applyAlignment="1" applyProtection="1">
      <alignment horizontal="left" vertical="center" wrapText="1"/>
      <protection hidden="1"/>
    </xf>
    <xf numFmtId="0" fontId="5" fillId="4" borderId="70" xfId="0" applyFont="1" applyFill="1" applyBorder="1" applyProtection="1">
      <protection hidden="1"/>
    </xf>
    <xf numFmtId="0" fontId="5" fillId="4" borderId="71" xfId="0" applyFont="1" applyFill="1" applyBorder="1" applyProtection="1">
      <protection hidden="1"/>
    </xf>
    <xf numFmtId="0" fontId="5" fillId="4" borderId="73" xfId="0" applyFont="1" applyFill="1" applyBorder="1" applyAlignment="1" applyProtection="1">
      <alignment wrapText="1"/>
      <protection hidden="1"/>
    </xf>
    <xf numFmtId="0" fontId="5" fillId="4" borderId="73" xfId="0" applyFont="1" applyFill="1" applyBorder="1" applyProtection="1">
      <protection hidden="1"/>
    </xf>
    <xf numFmtId="0" fontId="5" fillId="4" borderId="79" xfId="0" applyFont="1" applyFill="1" applyBorder="1" applyProtection="1">
      <protection hidden="1"/>
    </xf>
    <xf numFmtId="0" fontId="5" fillId="4" borderId="80" xfId="0" applyFont="1" applyFill="1" applyBorder="1" applyAlignment="1" applyProtection="1">
      <alignment wrapText="1"/>
      <protection hidden="1"/>
    </xf>
    <xf numFmtId="0" fontId="5" fillId="4" borderId="81" xfId="0" applyFont="1" applyFill="1" applyBorder="1" applyAlignment="1" applyProtection="1">
      <alignment horizontal="left" vertical="center" wrapText="1"/>
      <protection hidden="1"/>
    </xf>
    <xf numFmtId="0" fontId="5" fillId="4" borderId="82" xfId="0" applyFont="1" applyFill="1" applyBorder="1" applyAlignment="1" applyProtection="1">
      <alignment wrapText="1"/>
      <protection hidden="1"/>
    </xf>
    <xf numFmtId="0" fontId="4" fillId="4" borderId="0" xfId="0" applyFont="1" applyFill="1" applyAlignment="1" applyProtection="1">
      <alignment horizontal="left" vertical="center" wrapText="1"/>
      <protection hidden="1"/>
    </xf>
    <xf numFmtId="0" fontId="5" fillId="4" borderId="0" xfId="0" applyFont="1" applyFill="1" applyAlignment="1" applyProtection="1">
      <alignment wrapText="1"/>
      <protection hidden="1"/>
    </xf>
    <xf numFmtId="0" fontId="5" fillId="4" borderId="74" xfId="0" applyFont="1" applyFill="1" applyBorder="1" applyProtection="1">
      <protection hidden="1"/>
    </xf>
    <xf numFmtId="0" fontId="5" fillId="4" borderId="75" xfId="0" applyFont="1" applyFill="1" applyBorder="1" applyAlignment="1" applyProtection="1">
      <alignment horizontal="left" vertical="center" wrapText="1"/>
      <protection hidden="1"/>
    </xf>
    <xf numFmtId="0" fontId="5" fillId="4" borderId="75" xfId="0" applyFont="1" applyFill="1" applyBorder="1" applyProtection="1">
      <protection hidden="1"/>
    </xf>
    <xf numFmtId="0" fontId="5" fillId="4" borderId="78" xfId="0" applyFont="1" applyFill="1" applyBorder="1" applyAlignment="1" applyProtection="1">
      <alignment horizontal="left" vertical="center" wrapText="1"/>
      <protection hidden="1"/>
    </xf>
    <xf numFmtId="0" fontId="5" fillId="4" borderId="78" xfId="0" applyFont="1" applyFill="1" applyBorder="1" applyProtection="1">
      <protection hidden="1"/>
    </xf>
    <xf numFmtId="0" fontId="5" fillId="4" borderId="76" xfId="0" applyFont="1" applyFill="1" applyBorder="1" applyAlignment="1" applyProtection="1">
      <alignment horizontal="left" vertical="center" wrapText="1"/>
      <protection hidden="1"/>
    </xf>
    <xf numFmtId="0" fontId="5" fillId="4" borderId="76" xfId="0" applyFont="1" applyFill="1" applyBorder="1" applyProtection="1">
      <protection hidden="1"/>
    </xf>
    <xf numFmtId="0" fontId="4" fillId="4" borderId="0" xfId="0" applyFont="1" applyFill="1" applyProtection="1">
      <protection hidden="1"/>
    </xf>
    <xf numFmtId="0" fontId="5" fillId="4" borderId="67" xfId="0" applyFont="1" applyFill="1" applyBorder="1" applyProtection="1">
      <protection hidden="1"/>
    </xf>
    <xf numFmtId="0" fontId="5" fillId="4" borderId="68" xfId="0" applyFont="1" applyFill="1" applyBorder="1" applyAlignment="1" applyProtection="1">
      <alignment horizontal="left" indent="2"/>
      <protection hidden="1"/>
    </xf>
    <xf numFmtId="0" fontId="5" fillId="4" borderId="68" xfId="0" applyFont="1" applyFill="1" applyBorder="1" applyProtection="1">
      <protection hidden="1"/>
    </xf>
    <xf numFmtId="0" fontId="5" fillId="4" borderId="68" xfId="0" applyFont="1" applyFill="1" applyBorder="1" applyAlignment="1" applyProtection="1">
      <alignment horizontal="left" vertical="center" wrapText="1"/>
      <protection hidden="1"/>
    </xf>
    <xf numFmtId="0" fontId="5" fillId="4" borderId="69" xfId="0" applyFont="1" applyFill="1" applyBorder="1" applyAlignment="1" applyProtection="1">
      <alignment horizontal="left" vertical="center" wrapText="1"/>
      <protection hidden="1"/>
    </xf>
    <xf numFmtId="0" fontId="5" fillId="4" borderId="69" xfId="0" applyFont="1" applyFill="1" applyBorder="1" applyAlignment="1" applyProtection="1">
      <alignment wrapText="1"/>
      <protection hidden="1"/>
    </xf>
    <xf numFmtId="0" fontId="5" fillId="4" borderId="77" xfId="0" applyFont="1" applyFill="1" applyBorder="1" applyProtection="1">
      <protection hidden="1"/>
    </xf>
    <xf numFmtId="0" fontId="5" fillId="4" borderId="77" xfId="0" applyFont="1" applyFill="1" applyBorder="1" applyAlignment="1" applyProtection="1">
      <alignment horizontal="left"/>
      <protection hidden="1"/>
    </xf>
    <xf numFmtId="0" fontId="5" fillId="4" borderId="75" xfId="0" applyFont="1" applyFill="1" applyBorder="1" applyAlignment="1" applyProtection="1">
      <alignment horizontal="left"/>
      <protection hidden="1"/>
    </xf>
    <xf numFmtId="0" fontId="5" fillId="4" borderId="76" xfId="0" applyFont="1" applyFill="1" applyBorder="1" applyAlignment="1" applyProtection="1">
      <alignment horizontal="left"/>
      <protection hidden="1"/>
    </xf>
    <xf numFmtId="0" fontId="5" fillId="4" borderId="80" xfId="0" applyFont="1" applyFill="1" applyBorder="1" applyProtection="1">
      <protection hidden="1"/>
    </xf>
    <xf numFmtId="0" fontId="5" fillId="4" borderId="72" xfId="0" applyFont="1" applyFill="1" applyBorder="1" applyProtection="1">
      <protection hidden="1"/>
    </xf>
    <xf numFmtId="0" fontId="5" fillId="4" borderId="82" xfId="0" applyFont="1" applyFill="1" applyBorder="1" applyProtection="1">
      <protection hidden="1"/>
    </xf>
    <xf numFmtId="0" fontId="5" fillId="4" borderId="83" xfId="0" applyFont="1" applyFill="1" applyBorder="1" applyProtection="1">
      <protection hidden="1"/>
    </xf>
    <xf numFmtId="0" fontId="5" fillId="4" borderId="84" xfId="0" applyFont="1" applyFill="1" applyBorder="1" applyProtection="1">
      <protection hidden="1"/>
    </xf>
    <xf numFmtId="0" fontId="5" fillId="4" borderId="85" xfId="0" applyFont="1" applyFill="1" applyBorder="1" applyAlignment="1" applyProtection="1">
      <alignment horizontal="left" vertical="center" wrapText="1"/>
      <protection hidden="1"/>
    </xf>
    <xf numFmtId="0" fontId="5" fillId="4" borderId="86" xfId="0" applyFont="1" applyFill="1" applyBorder="1" applyProtection="1">
      <protection hidden="1"/>
    </xf>
    <xf numFmtId="0" fontId="5" fillId="4" borderId="87" xfId="0" applyFont="1" applyFill="1" applyBorder="1" applyAlignment="1" applyProtection="1">
      <alignment horizontal="left" vertical="center" wrapText="1"/>
      <protection hidden="1"/>
    </xf>
    <xf numFmtId="0" fontId="5" fillId="4" borderId="88" xfId="0" applyFont="1" applyFill="1" applyBorder="1" applyProtection="1">
      <protection hidden="1"/>
    </xf>
    <xf numFmtId="0" fontId="5" fillId="4" borderId="76" xfId="0" applyFont="1" applyFill="1" applyBorder="1" applyAlignment="1" applyProtection="1">
      <alignment wrapText="1"/>
      <protection hidden="1"/>
    </xf>
    <xf numFmtId="0" fontId="5" fillId="4" borderId="2" xfId="0" applyFont="1" applyFill="1" applyBorder="1" applyAlignment="1" applyProtection="1">
      <alignment vertical="center"/>
      <protection locked="0" hidden="1"/>
    </xf>
    <xf numFmtId="0" fontId="5" fillId="4" borderId="66" xfId="0" applyFont="1" applyFill="1" applyBorder="1" applyAlignment="1" applyProtection="1">
      <alignment vertical="center"/>
      <protection locked="0" hidden="1"/>
    </xf>
    <xf numFmtId="0" fontId="5" fillId="4" borderId="1" xfId="0" applyFont="1" applyFill="1" applyBorder="1" applyAlignment="1" applyProtection="1">
      <alignment vertical="center"/>
      <protection locked="0" hidden="1"/>
    </xf>
    <xf numFmtId="0" fontId="5" fillId="4" borderId="22" xfId="0" applyFont="1" applyFill="1" applyBorder="1" applyAlignment="1" applyProtection="1">
      <alignment vertical="center"/>
      <protection locked="0" hidden="1"/>
    </xf>
    <xf numFmtId="0" fontId="5" fillId="4" borderId="3" xfId="0" applyFont="1" applyFill="1" applyBorder="1" applyAlignment="1" applyProtection="1">
      <alignment horizontal="center" vertical="center"/>
      <protection locked="0" hidden="1"/>
    </xf>
    <xf numFmtId="0" fontId="5" fillId="4" borderId="2" xfId="0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/>
      <protection locked="0" hidden="1"/>
    </xf>
    <xf numFmtId="0" fontId="2" fillId="18" borderId="123" xfId="0" applyFont="1" applyFill="1" applyBorder="1" applyAlignment="1">
      <alignment horizontal="center"/>
    </xf>
    <xf numFmtId="0" fontId="5" fillId="18" borderId="123" xfId="0" applyFont="1" applyFill="1" applyBorder="1" applyAlignment="1">
      <alignment horizontal="center"/>
    </xf>
    <xf numFmtId="0" fontId="8" fillId="19" borderId="123" xfId="0" applyFont="1" applyFill="1" applyBorder="1" applyAlignment="1">
      <alignment horizontal="center"/>
    </xf>
    <xf numFmtId="0" fontId="5" fillId="19" borderId="125" xfId="0" applyFont="1" applyFill="1" applyBorder="1" applyAlignment="1">
      <alignment horizontal="center" shrinkToFit="1"/>
    </xf>
    <xf numFmtId="0" fontId="2" fillId="16" borderId="123" xfId="0" applyFont="1" applyFill="1" applyBorder="1" applyAlignment="1">
      <alignment horizontal="center" shrinkToFit="1"/>
    </xf>
    <xf numFmtId="0" fontId="5" fillId="9" borderId="1" xfId="0" applyFont="1" applyFill="1" applyBorder="1" applyAlignment="1" applyProtection="1">
      <alignment vertical="center" shrinkToFit="1"/>
      <protection hidden="1"/>
    </xf>
    <xf numFmtId="0" fontId="5" fillId="9" borderId="3" xfId="0" applyFont="1" applyFill="1" applyBorder="1" applyAlignment="1" applyProtection="1">
      <alignment vertical="center" shrinkToFit="1"/>
      <protection hidden="1"/>
    </xf>
    <xf numFmtId="0" fontId="5" fillId="9" borderId="24" xfId="0" applyFont="1" applyFill="1" applyBorder="1" applyAlignment="1" applyProtection="1">
      <alignment horizontal="center" vertical="center"/>
      <protection hidden="1"/>
    </xf>
    <xf numFmtId="0" fontId="5" fillId="9" borderId="25" xfId="0" applyFont="1" applyFill="1" applyBorder="1" applyAlignment="1" applyProtection="1">
      <alignment horizontal="left" vertical="center" shrinkToFit="1"/>
      <protection hidden="1"/>
    </xf>
    <xf numFmtId="0" fontId="5" fillId="9" borderId="28" xfId="0" applyFont="1" applyFill="1" applyBorder="1" applyAlignment="1" applyProtection="1">
      <alignment horizontal="center" vertical="center"/>
      <protection hidden="1"/>
    </xf>
    <xf numFmtId="0" fontId="5" fillId="9" borderId="29" xfId="0" applyFont="1" applyFill="1" applyBorder="1" applyAlignment="1" applyProtection="1">
      <alignment horizontal="left" vertical="center" shrinkToFit="1"/>
      <protection hidden="1"/>
    </xf>
    <xf numFmtId="0" fontId="5" fillId="9" borderId="32" xfId="0" applyFont="1" applyFill="1" applyBorder="1" applyAlignment="1" applyProtection="1">
      <alignment horizontal="center" vertical="center"/>
      <protection hidden="1"/>
    </xf>
    <xf numFmtId="0" fontId="5" fillId="9" borderId="33" xfId="0" applyFont="1" applyFill="1" applyBorder="1" applyAlignment="1" applyProtection="1">
      <alignment horizontal="left" vertical="center" shrinkToFit="1"/>
      <protection hidden="1"/>
    </xf>
    <xf numFmtId="0" fontId="5" fillId="9" borderId="1" xfId="0" applyFont="1" applyFill="1" applyBorder="1" applyAlignment="1" applyProtection="1">
      <alignment vertical="center"/>
      <protection hidden="1"/>
    </xf>
    <xf numFmtId="0" fontId="5" fillId="9" borderId="50" xfId="0" applyFont="1" applyFill="1" applyBorder="1" applyAlignment="1" applyProtection="1">
      <alignment horizontal="center" vertical="center"/>
      <protection hidden="1"/>
    </xf>
    <xf numFmtId="0" fontId="5" fillId="9" borderId="51" xfId="0" applyFont="1" applyFill="1" applyBorder="1" applyAlignment="1" applyProtection="1">
      <alignment horizontal="center" vertical="center"/>
      <protection hidden="1"/>
    </xf>
    <xf numFmtId="2" fontId="5" fillId="9" borderId="51" xfId="0" applyNumberFormat="1" applyFont="1" applyFill="1" applyBorder="1" applyAlignment="1" applyProtection="1">
      <alignment horizontal="center" vertical="center"/>
      <protection hidden="1"/>
    </xf>
    <xf numFmtId="0" fontId="5" fillId="9" borderId="52" xfId="0" applyFont="1" applyFill="1" applyBorder="1" applyAlignment="1" applyProtection="1">
      <alignment vertical="center"/>
      <protection locked="0" hidden="1"/>
    </xf>
    <xf numFmtId="0" fontId="5" fillId="9" borderId="53" xfId="0" applyFont="1" applyFill="1" applyBorder="1" applyAlignment="1" applyProtection="1">
      <alignment horizontal="center" vertical="center"/>
      <protection hidden="1"/>
    </xf>
    <xf numFmtId="2" fontId="5" fillId="9" borderId="28" xfId="0" applyNumberFormat="1" applyFont="1" applyFill="1" applyBorder="1" applyAlignment="1" applyProtection="1">
      <alignment horizontal="center" vertical="center"/>
      <protection hidden="1"/>
    </xf>
    <xf numFmtId="0" fontId="5" fillId="9" borderId="54" xfId="0" applyFont="1" applyFill="1" applyBorder="1" applyAlignment="1" applyProtection="1">
      <alignment vertical="center"/>
      <protection locked="0" hidden="1"/>
    </xf>
    <xf numFmtId="0" fontId="5" fillId="9" borderId="55" xfId="0" applyFont="1" applyFill="1" applyBorder="1" applyAlignment="1" applyProtection="1">
      <alignment horizontal="center" vertical="center"/>
      <protection hidden="1"/>
    </xf>
    <xf numFmtId="2" fontId="5" fillId="9" borderId="32" xfId="0" applyNumberFormat="1" applyFont="1" applyFill="1" applyBorder="1" applyAlignment="1" applyProtection="1">
      <alignment horizontal="center" vertical="center"/>
      <protection hidden="1"/>
    </xf>
    <xf numFmtId="0" fontId="5" fillId="9" borderId="129" xfId="0" applyFont="1" applyFill="1" applyBorder="1" applyAlignment="1" applyProtection="1">
      <alignment vertical="center"/>
      <protection locked="0" hidden="1"/>
    </xf>
    <xf numFmtId="0" fontId="8" fillId="4" borderId="30" xfId="0" applyFont="1" applyFill="1" applyBorder="1" applyAlignment="1" applyProtection="1">
      <alignment horizontal="center" vertical="center" textRotation="90"/>
      <protection locked="0" hidden="1"/>
    </xf>
    <xf numFmtId="0" fontId="8" fillId="4" borderId="31" xfId="0" applyFont="1" applyFill="1" applyBorder="1" applyAlignment="1" applyProtection="1">
      <alignment horizontal="center" vertical="center" textRotation="90"/>
      <protection locked="0" hidden="1"/>
    </xf>
    <xf numFmtId="0" fontId="8" fillId="4" borderId="35" xfId="0" applyFont="1" applyFill="1" applyBorder="1" applyAlignment="1" applyProtection="1">
      <alignment horizontal="center" vertical="center" textRotation="90"/>
      <protection locked="0" hidden="1"/>
    </xf>
    <xf numFmtId="0" fontId="8" fillId="4" borderId="40" xfId="0" applyFont="1" applyFill="1" applyBorder="1" applyAlignment="1" applyProtection="1">
      <alignment horizontal="center" vertical="center" textRotation="90"/>
      <protection locked="0" hidden="1"/>
    </xf>
    <xf numFmtId="0" fontId="8" fillId="4" borderId="36" xfId="0" applyFont="1" applyFill="1" applyBorder="1" applyAlignment="1" applyProtection="1">
      <alignment horizontal="center" vertical="center" textRotation="90"/>
      <protection locked="0" hidden="1"/>
    </xf>
    <xf numFmtId="0" fontId="5" fillId="4" borderId="30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1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5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0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6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3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4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7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5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6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26" xfId="0" applyFont="1" applyFill="1" applyBorder="1" applyAlignment="1" applyProtection="1">
      <alignment horizontal="center" vertical="center"/>
      <protection locked="0" hidden="1"/>
    </xf>
    <xf numFmtId="0" fontId="5" fillId="4" borderId="27" xfId="0" applyFont="1" applyFill="1" applyBorder="1" applyAlignment="1" applyProtection="1">
      <alignment horizontal="center" vertical="center"/>
      <protection locked="0" hidden="1"/>
    </xf>
    <xf numFmtId="0" fontId="5" fillId="4" borderId="34" xfId="0" applyFont="1" applyFill="1" applyBorder="1" applyAlignment="1" applyProtection="1">
      <alignment horizontal="center" vertical="center"/>
      <protection locked="0" hidden="1"/>
    </xf>
    <xf numFmtId="0" fontId="5" fillId="4" borderId="49" xfId="0" applyFont="1" applyFill="1" applyBorder="1" applyAlignment="1" applyProtection="1">
      <alignment horizontal="center" vertical="center"/>
      <protection locked="0" hidden="1"/>
    </xf>
    <xf numFmtId="0" fontId="5" fillId="4" borderId="48" xfId="0" applyFont="1" applyFill="1" applyBorder="1" applyAlignment="1" applyProtection="1">
      <alignment horizontal="center" vertical="center"/>
      <protection locked="0" hidden="1"/>
    </xf>
    <xf numFmtId="0" fontId="5" fillId="4" borderId="30" xfId="0" applyFont="1" applyFill="1" applyBorder="1" applyAlignment="1" applyProtection="1">
      <alignment horizontal="center" vertical="center"/>
      <protection locked="0" hidden="1"/>
    </xf>
    <xf numFmtId="0" fontId="5" fillId="4" borderId="31" xfId="0" applyFont="1" applyFill="1" applyBorder="1" applyAlignment="1" applyProtection="1">
      <alignment horizontal="center" vertical="center"/>
      <protection locked="0" hidden="1"/>
    </xf>
    <xf numFmtId="0" fontId="5" fillId="4" borderId="35" xfId="0" applyFont="1" applyFill="1" applyBorder="1" applyAlignment="1" applyProtection="1">
      <alignment horizontal="center" vertical="center"/>
      <protection locked="0" hidden="1"/>
    </xf>
    <xf numFmtId="0" fontId="5" fillId="4" borderId="40" xfId="0" applyFont="1" applyFill="1" applyBorder="1" applyAlignment="1" applyProtection="1">
      <alignment horizontal="center" vertical="center"/>
      <protection locked="0" hidden="1"/>
    </xf>
    <xf numFmtId="0" fontId="5" fillId="4" borderId="36" xfId="0" applyFont="1" applyFill="1" applyBorder="1" applyAlignment="1" applyProtection="1">
      <alignment horizontal="center" vertical="center"/>
      <protection locked="0" hidden="1"/>
    </xf>
    <xf numFmtId="0" fontId="5" fillId="4" borderId="130" xfId="0" applyFont="1" applyFill="1" applyBorder="1" applyAlignment="1" applyProtection="1">
      <alignment horizontal="center" vertical="center"/>
      <protection locked="0" hidden="1"/>
    </xf>
    <xf numFmtId="0" fontId="5" fillId="4" borderId="131" xfId="0" applyFont="1" applyFill="1" applyBorder="1" applyAlignment="1" applyProtection="1">
      <alignment horizontal="center" vertical="center"/>
      <protection locked="0" hidden="1"/>
    </xf>
    <xf numFmtId="0" fontId="5" fillId="4" borderId="132" xfId="0" applyFont="1" applyFill="1" applyBorder="1" applyAlignment="1" applyProtection="1">
      <alignment horizontal="center" vertical="center"/>
      <protection locked="0" hidden="1"/>
    </xf>
    <xf numFmtId="0" fontId="5" fillId="4" borderId="133" xfId="0" applyFont="1" applyFill="1" applyBorder="1" applyAlignment="1" applyProtection="1">
      <alignment horizontal="center" vertical="center"/>
      <protection locked="0" hidden="1"/>
    </xf>
    <xf numFmtId="0" fontId="5" fillId="4" borderId="134" xfId="0" applyFont="1" applyFill="1" applyBorder="1" applyAlignment="1" applyProtection="1">
      <alignment horizontal="center" vertical="center"/>
      <protection locked="0" hidden="1"/>
    </xf>
    <xf numFmtId="0" fontId="5" fillId="4" borderId="15" xfId="0" applyFont="1" applyFill="1" applyBorder="1" applyAlignment="1" applyProtection="1">
      <alignment horizontal="center" vertical="center" wrapText="1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4" borderId="16" xfId="0" applyFont="1" applyFill="1" applyBorder="1" applyAlignment="1" applyProtection="1">
      <alignment horizontal="center" vertical="center" wrapText="1"/>
      <protection locked="0" hidden="1"/>
    </xf>
    <xf numFmtId="0" fontId="5" fillId="4" borderId="3" xfId="0" applyFont="1" applyFill="1" applyBorder="1" applyAlignment="1" applyProtection="1">
      <alignment horizontal="center" vertical="center" wrapText="1"/>
      <protection locked="0" hidden="1"/>
    </xf>
    <xf numFmtId="0" fontId="5" fillId="4" borderId="109" xfId="0" applyFont="1" applyFill="1" applyBorder="1" applyAlignment="1" applyProtection="1">
      <alignment horizontal="center" vertical="center"/>
      <protection locked="0" hidden="1"/>
    </xf>
    <xf numFmtId="0" fontId="5" fillId="4" borderId="15" xfId="0" applyFont="1" applyFill="1" applyBorder="1" applyAlignment="1" applyProtection="1">
      <alignment horizontal="center" vertical="center"/>
      <protection locked="0" hidden="1"/>
    </xf>
    <xf numFmtId="49" fontId="5" fillId="4" borderId="15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1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22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6" xfId="0" applyNumberFormat="1" applyFont="1" applyFill="1" applyBorder="1" applyAlignment="1" applyProtection="1">
      <alignment horizontal="center" vertical="center" shrinkToFit="1"/>
      <protection locked="0" hidden="1"/>
    </xf>
    <xf numFmtId="0" fontId="5" fillId="4" borderId="16" xfId="0" applyFont="1" applyFill="1" applyBorder="1" applyAlignment="1" applyProtection="1">
      <alignment horizontal="center" vertical="center"/>
      <protection locked="0" hidden="1"/>
    </xf>
    <xf numFmtId="0" fontId="5" fillId="4" borderId="23" xfId="0" applyFont="1" applyFill="1" applyBorder="1" applyAlignment="1" applyProtection="1">
      <alignment horizontal="center" vertical="center"/>
      <protection locked="0" hidden="1"/>
    </xf>
    <xf numFmtId="0" fontId="5" fillId="4" borderId="103" xfId="0" applyFont="1" applyFill="1" applyBorder="1" applyAlignment="1" applyProtection="1">
      <alignment horizontal="center" vertical="center"/>
      <protection locked="0" hidden="1"/>
    </xf>
    <xf numFmtId="0" fontId="5" fillId="4" borderId="66" xfId="0" applyFont="1" applyFill="1" applyBorder="1" applyAlignment="1" applyProtection="1">
      <alignment horizontal="center" vertical="center"/>
      <protection locked="0" hidden="1"/>
    </xf>
    <xf numFmtId="0" fontId="5" fillId="4" borderId="4" xfId="0" applyFont="1" applyFill="1" applyBorder="1" applyAlignment="1" applyProtection="1">
      <alignment horizontal="center" vertical="center"/>
      <protection locked="0" hidden="1"/>
    </xf>
    <xf numFmtId="0" fontId="5" fillId="4" borderId="22" xfId="0" applyFont="1" applyFill="1" applyBorder="1" applyAlignment="1" applyProtection="1">
      <alignment horizontal="center" vertical="center"/>
      <protection locked="0" hidden="1"/>
    </xf>
    <xf numFmtId="0" fontId="5" fillId="4" borderId="6" xfId="0" applyFont="1" applyFill="1" applyBorder="1" applyAlignment="1" applyProtection="1">
      <alignment horizontal="center" vertical="center"/>
      <protection locked="0" hidden="1"/>
    </xf>
    <xf numFmtId="1" fontId="5" fillId="9" borderId="93" xfId="0" applyNumberFormat="1" applyFont="1" applyFill="1" applyBorder="1" applyAlignment="1" applyProtection="1">
      <alignment horizontal="center" vertical="center" shrinkToFit="1"/>
      <protection hidden="1"/>
    </xf>
    <xf numFmtId="1" fontId="5" fillId="9" borderId="24" xfId="0" applyNumberFormat="1" applyFont="1" applyFill="1" applyBorder="1" applyAlignment="1" applyProtection="1">
      <alignment horizontal="center" vertical="center" shrinkToFit="1"/>
      <protection hidden="1"/>
    </xf>
    <xf numFmtId="1" fontId="5" fillId="9" borderId="28" xfId="0" applyNumberFormat="1" applyFont="1" applyFill="1" applyBorder="1" applyAlignment="1" applyProtection="1">
      <alignment horizontal="center" vertical="center" shrinkToFit="1"/>
      <protection hidden="1"/>
    </xf>
    <xf numFmtId="1" fontId="5" fillId="9" borderId="32" xfId="0" applyNumberFormat="1" applyFont="1" applyFill="1" applyBorder="1" applyAlignment="1" applyProtection="1">
      <alignment horizontal="center" vertical="center" shrinkToFit="1"/>
      <protection hidden="1"/>
    </xf>
    <xf numFmtId="1" fontId="5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5" fillId="4" borderId="58" xfId="0" applyFont="1" applyFill="1" applyBorder="1" applyAlignment="1" applyProtection="1">
      <alignment horizontal="center"/>
      <protection locked="0" hidden="1"/>
    </xf>
    <xf numFmtId="0" fontId="15" fillId="4" borderId="135" xfId="0" applyFont="1" applyFill="1" applyBorder="1" applyAlignment="1" applyProtection="1">
      <alignment horizontal="center"/>
      <protection locked="0" hidden="1"/>
    </xf>
    <xf numFmtId="0" fontId="15" fillId="4" borderId="136" xfId="0" applyFont="1" applyFill="1" applyBorder="1" applyAlignment="1" applyProtection="1">
      <alignment horizontal="center"/>
      <protection locked="0" hidden="1"/>
    </xf>
    <xf numFmtId="0" fontId="2" fillId="20" borderId="0" xfId="0" applyFont="1" applyFill="1" applyProtection="1">
      <protection hidden="1"/>
    </xf>
    <xf numFmtId="0" fontId="58" fillId="20" borderId="0" xfId="0" applyFont="1" applyFill="1" applyAlignment="1" applyProtection="1">
      <alignment horizontal="right"/>
      <protection hidden="1"/>
    </xf>
    <xf numFmtId="0" fontId="72" fillId="20" borderId="0" xfId="0" applyFont="1" applyFill="1" applyProtection="1">
      <protection hidden="1"/>
    </xf>
    <xf numFmtId="0" fontId="4" fillId="17" borderId="62" xfId="0" applyFont="1" applyFill="1" applyBorder="1" applyAlignment="1" applyProtection="1">
      <alignment horizontal="center" vertical="center" shrinkToFit="1"/>
      <protection hidden="1"/>
    </xf>
    <xf numFmtId="0" fontId="5" fillId="6" borderId="1" xfId="0" applyFont="1" applyFill="1" applyBorder="1" applyAlignment="1" applyProtection="1">
      <alignment horizontal="center" vertical="center" shrinkToFit="1"/>
      <protection hidden="1"/>
    </xf>
    <xf numFmtId="0" fontId="4" fillId="9" borderId="1" xfId="0" applyFont="1" applyFill="1" applyBorder="1" applyAlignment="1" applyProtection="1">
      <alignment horizontal="center" vertical="center" shrinkToFit="1"/>
      <protection hidden="1"/>
    </xf>
    <xf numFmtId="0" fontId="4" fillId="17" borderId="4" xfId="0" applyFont="1" applyFill="1" applyBorder="1" applyAlignment="1" applyProtection="1">
      <alignment horizontal="center" vertical="center" shrinkToFit="1"/>
      <protection hidden="1"/>
    </xf>
    <xf numFmtId="0" fontId="5" fillId="6" borderId="3" xfId="0" applyFont="1" applyFill="1" applyBorder="1" applyAlignment="1" applyProtection="1">
      <alignment horizontal="center" vertical="center" shrinkToFit="1"/>
      <protection hidden="1"/>
    </xf>
    <xf numFmtId="0" fontId="4" fillId="9" borderId="3" xfId="0" applyFont="1" applyFill="1" applyBorder="1" applyAlignment="1" applyProtection="1">
      <alignment horizontal="center" vertical="center" shrinkToFit="1"/>
      <protection hidden="1"/>
    </xf>
    <xf numFmtId="0" fontId="4" fillId="17" borderId="23" xfId="0" applyFont="1" applyFill="1" applyBorder="1" applyAlignment="1" applyProtection="1">
      <alignment horizontal="center" vertical="center" shrinkToFit="1"/>
      <protection hidden="1"/>
    </xf>
    <xf numFmtId="1" fontId="4" fillId="9" borderId="2" xfId="0" applyNumberFormat="1" applyFont="1" applyFill="1" applyBorder="1" applyAlignment="1" applyProtection="1">
      <alignment horizontal="center" vertical="center" shrinkToFit="1"/>
      <protection hidden="1"/>
    </xf>
    <xf numFmtId="1" fontId="4" fillId="17" borderId="66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15" xfId="0" applyFont="1" applyFill="1" applyBorder="1" applyAlignment="1" applyProtection="1">
      <alignment horizontal="center" vertical="center" shrinkToFit="1"/>
      <protection locked="0" hidden="1"/>
    </xf>
    <xf numFmtId="0" fontId="5" fillId="4" borderId="1" xfId="0" applyFont="1" applyFill="1" applyBorder="1" applyAlignment="1" applyProtection="1">
      <alignment horizontal="center" vertical="center" shrinkToFit="1"/>
      <protection locked="0" hidden="1"/>
    </xf>
    <xf numFmtId="0" fontId="5" fillId="4" borderId="16" xfId="0" applyFont="1" applyFill="1" applyBorder="1" applyAlignment="1" applyProtection="1">
      <alignment horizontal="center" vertical="center" shrinkToFit="1"/>
      <protection locked="0" hidden="1"/>
    </xf>
    <xf numFmtId="0" fontId="5" fillId="4" borderId="3" xfId="0" applyFont="1" applyFill="1" applyBorder="1" applyAlignment="1" applyProtection="1">
      <alignment horizontal="center" vertical="center" shrinkToFit="1"/>
      <protection locked="0" hidden="1"/>
    </xf>
    <xf numFmtId="0" fontId="5" fillId="4" borderId="109" xfId="0" applyFont="1" applyFill="1" applyBorder="1" applyAlignment="1" applyProtection="1">
      <alignment horizontal="center" vertical="center" shrinkToFit="1"/>
      <protection locked="0" hidden="1"/>
    </xf>
    <xf numFmtId="0" fontId="5" fillId="4" borderId="2" xfId="0" applyFont="1" applyFill="1" applyBorder="1" applyAlignment="1" applyProtection="1">
      <alignment horizontal="center" vertical="center" shrinkToFit="1"/>
      <protection locked="0" hidden="1"/>
    </xf>
    <xf numFmtId="0" fontId="4" fillId="5" borderId="63" xfId="0" applyFont="1" applyFill="1" applyBorder="1" applyAlignment="1" applyProtection="1">
      <alignment horizontal="center" vertical="center"/>
      <protection hidden="1"/>
    </xf>
    <xf numFmtId="0" fontId="4" fillId="7" borderId="118" xfId="0" applyFont="1" applyFill="1" applyBorder="1" applyAlignment="1" applyProtection="1">
      <alignment horizontal="center" vertical="center"/>
      <protection hidden="1"/>
    </xf>
    <xf numFmtId="0" fontId="4" fillId="9" borderId="17" xfId="0" applyFont="1" applyFill="1" applyBorder="1" applyAlignment="1" applyProtection="1">
      <alignment horizontal="center" vertical="center" shrinkToFit="1"/>
      <protection hidden="1"/>
    </xf>
    <xf numFmtId="0" fontId="2" fillId="21" borderId="0" xfId="0" applyFont="1" applyFill="1" applyProtection="1">
      <protection hidden="1"/>
    </xf>
    <xf numFmtId="0" fontId="5" fillId="21" borderId="0" xfId="0" applyFont="1" applyFill="1" applyAlignment="1" applyProtection="1">
      <alignment vertical="center"/>
      <protection hidden="1"/>
    </xf>
    <xf numFmtId="0" fontId="5" fillId="21" borderId="13" xfId="0" applyFont="1" applyFill="1" applyBorder="1" applyAlignment="1" applyProtection="1">
      <alignment horizontal="center" vertical="center"/>
      <protection hidden="1"/>
    </xf>
    <xf numFmtId="0" fontId="5" fillId="21" borderId="14" xfId="0" applyFont="1" applyFill="1" applyBorder="1" applyAlignment="1" applyProtection="1">
      <alignment horizontal="center" vertical="center"/>
      <protection hidden="1"/>
    </xf>
    <xf numFmtId="0" fontId="4" fillId="21" borderId="13" xfId="0" applyFont="1" applyFill="1" applyBorder="1" applyAlignment="1" applyProtection="1">
      <alignment horizontal="center" vertical="center" shrinkToFit="1"/>
      <protection hidden="1"/>
    </xf>
    <xf numFmtId="0" fontId="4" fillId="21" borderId="1" xfId="0" applyFont="1" applyFill="1" applyBorder="1" applyAlignment="1" applyProtection="1">
      <alignment horizontal="center" vertical="center" shrinkToFit="1"/>
      <protection hidden="1"/>
    </xf>
    <xf numFmtId="0" fontId="4" fillId="21" borderId="1" xfId="0" applyFont="1" applyFill="1" applyBorder="1" applyAlignment="1" applyProtection="1">
      <alignment horizontal="center" vertical="center"/>
      <protection hidden="1"/>
    </xf>
    <xf numFmtId="0" fontId="4" fillId="21" borderId="2" xfId="0" applyFont="1" applyFill="1" applyBorder="1" applyAlignment="1" applyProtection="1">
      <alignment horizontal="center" vertical="center"/>
      <protection hidden="1"/>
    </xf>
    <xf numFmtId="0" fontId="4" fillId="21" borderId="2" xfId="0" applyFont="1" applyFill="1" applyBorder="1" applyAlignment="1" applyProtection="1">
      <alignment horizontal="center" vertical="center" shrinkToFit="1"/>
      <protection hidden="1"/>
    </xf>
    <xf numFmtId="0" fontId="5" fillId="21" borderId="93" xfId="0" applyFont="1" applyFill="1" applyBorder="1" applyAlignment="1" applyProtection="1">
      <alignment horizontal="center" vertical="center"/>
      <protection hidden="1"/>
    </xf>
    <xf numFmtId="0" fontId="5" fillId="21" borderId="93" xfId="0" applyFont="1" applyFill="1" applyBorder="1" applyAlignment="1" applyProtection="1">
      <alignment horizontal="center" vertical="center" shrinkToFit="1"/>
      <protection hidden="1"/>
    </xf>
    <xf numFmtId="0" fontId="5" fillId="21" borderId="93" xfId="0" applyFont="1" applyFill="1" applyBorder="1" applyAlignment="1" applyProtection="1">
      <alignment horizontal="left" vertical="center" shrinkToFit="1"/>
      <protection hidden="1"/>
    </xf>
    <xf numFmtId="1" fontId="5" fillId="21" borderId="93" xfId="0" applyNumberFormat="1" applyFont="1" applyFill="1" applyBorder="1" applyAlignment="1" applyProtection="1">
      <alignment horizontal="center" vertical="center" shrinkToFit="1"/>
      <protection hidden="1"/>
    </xf>
    <xf numFmtId="1" fontId="25" fillId="21" borderId="93" xfId="0" applyNumberFormat="1" applyFont="1" applyFill="1" applyBorder="1" applyAlignment="1" applyProtection="1">
      <alignment horizontal="center" vertical="center" shrinkToFit="1"/>
      <protection hidden="1"/>
    </xf>
    <xf numFmtId="0" fontId="5" fillId="21" borderId="28" xfId="0" applyFont="1" applyFill="1" applyBorder="1" applyAlignment="1" applyProtection="1">
      <alignment horizontal="center" vertical="center"/>
      <protection hidden="1"/>
    </xf>
    <xf numFmtId="0" fontId="5" fillId="21" borderId="28" xfId="0" applyFont="1" applyFill="1" applyBorder="1" applyAlignment="1" applyProtection="1">
      <alignment horizontal="center" vertical="center" shrinkToFit="1"/>
      <protection hidden="1"/>
    </xf>
    <xf numFmtId="0" fontId="5" fillId="21" borderId="28" xfId="0" applyFont="1" applyFill="1" applyBorder="1" applyAlignment="1" applyProtection="1">
      <alignment horizontal="left" vertical="center" shrinkToFit="1"/>
      <protection hidden="1"/>
    </xf>
    <xf numFmtId="1" fontId="5" fillId="21" borderId="28" xfId="0" applyNumberFormat="1" applyFont="1" applyFill="1" applyBorder="1" applyAlignment="1" applyProtection="1">
      <alignment horizontal="center" vertical="center" shrinkToFit="1"/>
      <protection hidden="1"/>
    </xf>
    <xf numFmtId="0" fontId="5" fillId="21" borderId="32" xfId="0" applyFont="1" applyFill="1" applyBorder="1" applyAlignment="1" applyProtection="1">
      <alignment horizontal="center" vertical="center"/>
      <protection hidden="1"/>
    </xf>
    <xf numFmtId="0" fontId="5" fillId="21" borderId="32" xfId="0" applyFont="1" applyFill="1" applyBorder="1" applyAlignment="1" applyProtection="1">
      <alignment horizontal="center" vertical="center" shrinkToFit="1"/>
      <protection hidden="1"/>
    </xf>
    <xf numFmtId="0" fontId="5" fillId="21" borderId="32" xfId="0" applyFont="1" applyFill="1" applyBorder="1" applyAlignment="1" applyProtection="1">
      <alignment horizontal="left" vertical="center" shrinkToFit="1"/>
      <protection hidden="1"/>
    </xf>
    <xf numFmtId="1" fontId="5" fillId="21" borderId="32" xfId="0" applyNumberFormat="1" applyFont="1" applyFill="1" applyBorder="1" applyAlignment="1" applyProtection="1">
      <alignment horizontal="center" vertical="center" shrinkToFit="1"/>
      <protection hidden="1"/>
    </xf>
    <xf numFmtId="1" fontId="25" fillId="21" borderId="32" xfId="0" applyNumberFormat="1" applyFont="1" applyFill="1" applyBorder="1" applyAlignment="1" applyProtection="1">
      <alignment horizontal="center" vertical="center" shrinkToFit="1"/>
      <protection hidden="1"/>
    </xf>
    <xf numFmtId="1" fontId="5" fillId="4" borderId="93" xfId="0" applyNumberFormat="1" applyFont="1" applyFill="1" applyBorder="1" applyAlignment="1" applyProtection="1">
      <alignment horizontal="center" vertical="center" shrinkToFit="1"/>
      <protection locked="0"/>
    </xf>
    <xf numFmtId="1" fontId="5" fillId="4" borderId="28" xfId="0" applyNumberFormat="1" applyFont="1" applyFill="1" applyBorder="1" applyAlignment="1" applyProtection="1">
      <alignment horizontal="center" vertical="center" shrinkToFit="1"/>
      <protection locked="0"/>
    </xf>
    <xf numFmtId="1" fontId="5" fillId="4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 hidden="1"/>
    </xf>
    <xf numFmtId="1" fontId="4" fillId="9" borderId="4" xfId="0" applyNumberFormat="1" applyFont="1" applyFill="1" applyBorder="1" applyAlignment="1" applyProtection="1">
      <alignment horizontal="center" vertical="center" shrinkToFit="1"/>
      <protection hidden="1"/>
    </xf>
    <xf numFmtId="1" fontId="4" fillId="6" borderId="2" xfId="0" applyNumberFormat="1" applyFont="1" applyFill="1" applyBorder="1" applyAlignment="1" applyProtection="1">
      <alignment horizontal="center" vertical="center" shrinkToFit="1"/>
      <protection hidden="1"/>
    </xf>
    <xf numFmtId="1" fontId="4" fillId="6" borderId="17" xfId="0" applyNumberFormat="1" applyFont="1" applyFill="1" applyBorder="1" applyAlignment="1" applyProtection="1">
      <alignment horizontal="center" vertical="center" shrinkToFit="1"/>
      <protection hidden="1"/>
    </xf>
    <xf numFmtId="1" fontId="4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21" borderId="51" xfId="0" applyFont="1" applyFill="1" applyBorder="1" applyAlignment="1" applyProtection="1">
      <alignment horizontal="center" vertical="center" shrinkToFit="1"/>
      <protection hidden="1"/>
    </xf>
    <xf numFmtId="1" fontId="5" fillId="21" borderId="51" xfId="0" applyNumberFormat="1" applyFont="1" applyFill="1" applyBorder="1" applyAlignment="1" applyProtection="1">
      <alignment horizontal="center" vertical="center" shrinkToFit="1"/>
      <protection hidden="1"/>
    </xf>
    <xf numFmtId="1" fontId="25" fillId="21" borderId="51" xfId="0" applyNumberFormat="1" applyFont="1" applyFill="1" applyBorder="1" applyAlignment="1" applyProtection="1">
      <alignment horizontal="center" vertical="center" shrinkToFit="1"/>
      <protection hidden="1"/>
    </xf>
    <xf numFmtId="0" fontId="2" fillId="22" borderId="0" xfId="0" applyFont="1" applyFill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5" fillId="0" borderId="94" xfId="0" applyFont="1" applyBorder="1" applyAlignment="1" applyProtection="1">
      <alignment horizontal="center" vertical="center"/>
      <protection hidden="1"/>
    </xf>
    <xf numFmtId="0" fontId="4" fillId="0" borderId="9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3" fillId="24" borderId="94" xfId="0" applyFont="1" applyFill="1" applyBorder="1" applyAlignment="1" applyProtection="1">
      <alignment horizontal="center" vertical="center"/>
      <protection hidden="1"/>
    </xf>
    <xf numFmtId="0" fontId="23" fillId="23" borderId="94" xfId="0" applyFont="1" applyFill="1" applyBorder="1" applyAlignment="1" applyProtection="1">
      <alignment horizontal="center" vertical="center"/>
      <protection hidden="1"/>
    </xf>
    <xf numFmtId="0" fontId="23" fillId="4" borderId="94" xfId="0" applyFont="1" applyFill="1" applyBorder="1" applyAlignment="1" applyProtection="1">
      <alignment horizontal="center" vertical="center"/>
      <protection locked="0"/>
    </xf>
    <xf numFmtId="0" fontId="8" fillId="4" borderId="95" xfId="0" applyFont="1" applyFill="1" applyBorder="1" applyAlignment="1" applyProtection="1">
      <alignment vertical="center"/>
      <protection locked="0"/>
    </xf>
    <xf numFmtId="0" fontId="55" fillId="4" borderId="59" xfId="0" applyFont="1" applyFill="1" applyBorder="1" applyProtection="1">
      <protection locked="0"/>
    </xf>
    <xf numFmtId="0" fontId="55" fillId="4" borderId="96" xfId="0" applyFont="1" applyFill="1" applyBorder="1" applyProtection="1">
      <protection locked="0"/>
    </xf>
    <xf numFmtId="0" fontId="8" fillId="4" borderId="59" xfId="0" applyFont="1" applyFill="1" applyBorder="1" applyAlignment="1" applyProtection="1">
      <alignment horizontal="left" vertical="center"/>
      <protection locked="0"/>
    </xf>
    <xf numFmtId="0" fontId="8" fillId="4" borderId="96" xfId="0" applyFont="1" applyFill="1" applyBorder="1" applyAlignment="1" applyProtection="1">
      <alignment horizontal="left" vertical="center"/>
      <protection locked="0"/>
    </xf>
    <xf numFmtId="0" fontId="2" fillId="9" borderId="0" xfId="0" applyFont="1" applyFill="1" applyAlignment="1" applyProtection="1">
      <alignment horizontal="center" vertical="center"/>
      <protection hidden="1"/>
    </xf>
    <xf numFmtId="0" fontId="2" fillId="15" borderId="0" xfId="0" applyFont="1" applyFill="1" applyProtection="1">
      <protection hidden="1"/>
    </xf>
    <xf numFmtId="0" fontId="2" fillId="15" borderId="0" xfId="0" applyFont="1" applyFill="1" applyAlignment="1" applyProtection="1">
      <alignment horizontal="left" vertical="center"/>
      <protection hidden="1"/>
    </xf>
    <xf numFmtId="0" fontId="33" fillId="15" borderId="0" xfId="0" applyFont="1" applyFill="1" applyProtection="1">
      <protection hidden="1"/>
    </xf>
    <xf numFmtId="0" fontId="42" fillId="15" borderId="0" xfId="0" applyFont="1" applyFill="1" applyProtection="1">
      <protection hidden="1"/>
    </xf>
    <xf numFmtId="0" fontId="5" fillId="15" borderId="0" xfId="0" applyFont="1" applyFill="1" applyProtection="1">
      <protection hidden="1"/>
    </xf>
    <xf numFmtId="0" fontId="13" fillId="15" borderId="0" xfId="0" applyFont="1" applyFill="1" applyAlignment="1" applyProtection="1">
      <alignment horizontal="left" vertical="center"/>
      <protection hidden="1"/>
    </xf>
    <xf numFmtId="0" fontId="5" fillId="15" borderId="0" xfId="0" applyFont="1" applyFill="1" applyAlignment="1" applyProtection="1">
      <alignment horizontal="left" vertical="center"/>
      <protection hidden="1"/>
    </xf>
    <xf numFmtId="0" fontId="37" fillId="15" borderId="0" xfId="1" applyFont="1" applyFill="1" applyBorder="1" applyAlignment="1" applyProtection="1">
      <alignment vertical="center"/>
      <protection locked="0" hidden="1"/>
    </xf>
    <xf numFmtId="0" fontId="37" fillId="15" borderId="0" xfId="1" applyFont="1" applyFill="1" applyBorder="1" applyAlignment="1" applyProtection="1">
      <alignment vertical="center"/>
      <protection hidden="1"/>
    </xf>
    <xf numFmtId="0" fontId="59" fillId="13" borderId="0" xfId="0" applyFont="1" applyFill="1" applyAlignment="1" applyProtection="1">
      <alignment vertical="center"/>
      <protection hidden="1"/>
    </xf>
    <xf numFmtId="0" fontId="2" fillId="13" borderId="59" xfId="0" applyFont="1" applyFill="1" applyBorder="1" applyAlignment="1" applyProtection="1">
      <alignment horizontal="center"/>
      <protection hidden="1"/>
    </xf>
    <xf numFmtId="49" fontId="17" fillId="13" borderId="94" xfId="0" applyNumberFormat="1" applyFont="1" applyFill="1" applyBorder="1" applyAlignment="1" applyProtection="1">
      <alignment horizontal="center"/>
      <protection hidden="1"/>
    </xf>
    <xf numFmtId="0" fontId="17" fillId="13" borderId="95" xfId="0" applyFont="1" applyFill="1" applyBorder="1" applyAlignment="1" applyProtection="1">
      <alignment horizontal="center"/>
      <protection hidden="1"/>
    </xf>
    <xf numFmtId="0" fontId="17" fillId="13" borderId="96" xfId="0" applyFont="1" applyFill="1" applyBorder="1" applyAlignment="1" applyProtection="1">
      <alignment horizontal="center"/>
      <protection hidden="1"/>
    </xf>
    <xf numFmtId="0" fontId="2" fillId="13" borderId="94" xfId="0" applyFont="1" applyFill="1" applyBorder="1" applyAlignment="1" applyProtection="1">
      <alignment horizontal="center" vertical="center" shrinkToFit="1"/>
      <protection hidden="1"/>
    </xf>
    <xf numFmtId="0" fontId="64" fillId="13" borderId="0" xfId="0" applyFont="1" applyFill="1" applyProtection="1">
      <protection hidden="1"/>
    </xf>
    <xf numFmtId="0" fontId="62" fillId="13" borderId="0" xfId="0" applyFont="1" applyFill="1" applyProtection="1">
      <protection hidden="1"/>
    </xf>
    <xf numFmtId="0" fontId="26" fillId="13" borderId="0" xfId="0" applyFont="1" applyFill="1" applyProtection="1">
      <protection hidden="1"/>
    </xf>
    <xf numFmtId="0" fontId="61" fillId="13" borderId="0" xfId="0" applyFont="1" applyFill="1" applyProtection="1">
      <protection hidden="1"/>
    </xf>
    <xf numFmtId="0" fontId="5" fillId="13" borderId="0" xfId="0" applyFont="1" applyFill="1" applyProtection="1">
      <protection hidden="1"/>
    </xf>
    <xf numFmtId="0" fontId="5" fillId="13" borderId="0" xfId="0" applyFont="1" applyFill="1" applyAlignment="1" applyProtection="1">
      <alignment horizontal="center"/>
      <protection hidden="1"/>
    </xf>
    <xf numFmtId="0" fontId="35" fillId="13" borderId="0" xfId="0" applyFont="1" applyFill="1" applyAlignment="1" applyProtection="1">
      <alignment wrapText="1"/>
      <protection hidden="1"/>
    </xf>
    <xf numFmtId="0" fontId="35" fillId="13" borderId="0" xfId="0" applyFont="1" applyFill="1" applyAlignment="1" applyProtection="1">
      <alignment horizontal="left" wrapText="1"/>
      <protection hidden="1"/>
    </xf>
    <xf numFmtId="0" fontId="5" fillId="13" borderId="0" xfId="0" applyFont="1" applyFill="1" applyAlignment="1" applyProtection="1">
      <alignment vertical="center"/>
      <protection hidden="1"/>
    </xf>
    <xf numFmtId="0" fontId="29" fillId="13" borderId="0" xfId="0" applyFont="1" applyFill="1" applyAlignment="1" applyProtection="1">
      <alignment horizontal="right"/>
      <protection hidden="1"/>
    </xf>
    <xf numFmtId="2" fontId="29" fillId="13" borderId="0" xfId="0" applyNumberFormat="1" applyFont="1" applyFill="1" applyProtection="1">
      <protection hidden="1"/>
    </xf>
    <xf numFmtId="0" fontId="2" fillId="13" borderId="0" xfId="0" applyFont="1" applyFill="1"/>
    <xf numFmtId="0" fontId="67" fillId="13" borderId="0" xfId="0" applyFont="1" applyFill="1"/>
    <xf numFmtId="0" fontId="5" fillId="13" borderId="0" xfId="0" applyFont="1" applyFill="1"/>
    <xf numFmtId="2" fontId="67" fillId="1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7" fillId="13" borderId="0" xfId="0" applyFont="1" applyFill="1"/>
    <xf numFmtId="0" fontId="77" fillId="13" borderId="0" xfId="0" applyFont="1" applyFill="1" applyAlignment="1">
      <alignment horizontal="center"/>
    </xf>
    <xf numFmtId="0" fontId="77" fillId="13" borderId="1" xfId="0" applyFont="1" applyFill="1" applyBorder="1" applyAlignment="1" applyProtection="1">
      <alignment horizontal="center"/>
      <protection locked="0"/>
    </xf>
    <xf numFmtId="0" fontId="77" fillId="13" borderId="0" xfId="0" applyFont="1" applyFill="1" applyAlignment="1">
      <alignment horizontal="right"/>
    </xf>
    <xf numFmtId="2" fontId="77" fillId="13" borderId="0" xfId="0" applyNumberFormat="1" applyFont="1" applyFill="1" applyAlignment="1">
      <alignment horizontal="center"/>
    </xf>
    <xf numFmtId="0" fontId="77" fillId="13" borderId="1" xfId="0" applyFont="1" applyFill="1" applyBorder="1"/>
    <xf numFmtId="2" fontId="77" fillId="13" borderId="1" xfId="0" applyNumberFormat="1" applyFont="1" applyFill="1" applyBorder="1" applyAlignment="1">
      <alignment horizontal="center" vertical="center"/>
    </xf>
    <xf numFmtId="0" fontId="69" fillId="13" borderId="0" xfId="0" applyFont="1" applyFill="1" applyProtection="1">
      <protection hidden="1"/>
    </xf>
    <xf numFmtId="0" fontId="73" fillId="0" borderId="0" xfId="0" applyFont="1" applyProtection="1">
      <protection hidden="1"/>
    </xf>
    <xf numFmtId="0" fontId="70" fillId="0" borderId="0" xfId="0" applyFont="1" applyProtection="1">
      <protection hidden="1"/>
    </xf>
    <xf numFmtId="0" fontId="5" fillId="13" borderId="0" xfId="0" applyFont="1" applyFill="1" applyAlignment="1" applyProtection="1">
      <alignment wrapText="1"/>
      <protection hidden="1"/>
    </xf>
    <xf numFmtId="0" fontId="5" fillId="13" borderId="0" xfId="0" applyFont="1" applyFill="1" applyAlignment="1" applyProtection="1">
      <alignment horizontal="center" vertical="center"/>
      <protection hidden="1"/>
    </xf>
    <xf numFmtId="0" fontId="2" fillId="13" borderId="0" xfId="0" applyFont="1" applyFill="1" applyAlignment="1" applyProtection="1">
      <alignment vertical="center"/>
      <protection hidden="1"/>
    </xf>
    <xf numFmtId="0" fontId="4" fillId="13" borderId="0" xfId="0" applyFont="1" applyFill="1" applyAlignment="1" applyProtection="1">
      <alignment horizontal="center" vertical="center"/>
      <protection hidden="1"/>
    </xf>
    <xf numFmtId="0" fontId="78" fillId="13" borderId="0" xfId="0" applyFont="1" applyFill="1" applyAlignment="1" applyProtection="1">
      <alignment vertical="center"/>
      <protection hidden="1"/>
    </xf>
    <xf numFmtId="0" fontId="4" fillId="13" borderId="0" xfId="0" applyFont="1" applyFill="1" applyAlignment="1" applyProtection="1">
      <alignment horizontal="center" vertical="center" wrapText="1"/>
      <protection hidden="1"/>
    </xf>
    <xf numFmtId="0" fontId="5" fillId="13" borderId="21" xfId="0" applyFont="1" applyFill="1" applyBorder="1" applyAlignment="1" applyProtection="1">
      <alignment vertical="center"/>
      <protection hidden="1"/>
    </xf>
    <xf numFmtId="0" fontId="4" fillId="13" borderId="137" xfId="0" applyFont="1" applyFill="1" applyBorder="1" applyAlignment="1" applyProtection="1">
      <alignment horizontal="center" vertical="center" wrapText="1"/>
      <protection hidden="1"/>
    </xf>
    <xf numFmtId="0" fontId="5" fillId="13" borderId="0" xfId="0" applyFont="1" applyFill="1" applyAlignment="1" applyProtection="1">
      <alignment vertical="center"/>
      <protection locked="0"/>
    </xf>
    <xf numFmtId="0" fontId="5" fillId="13" borderId="137" xfId="0" applyFont="1" applyFill="1" applyBorder="1" applyAlignment="1" applyProtection="1">
      <alignment horizontal="center" vertical="center"/>
      <protection hidden="1"/>
    </xf>
    <xf numFmtId="0" fontId="4" fillId="13" borderId="0" xfId="0" applyFont="1" applyFill="1" applyAlignment="1" applyProtection="1">
      <alignment vertical="center"/>
      <protection hidden="1"/>
    </xf>
    <xf numFmtId="0" fontId="2" fillId="13" borderId="0" xfId="0" applyFont="1" applyFill="1" applyAlignment="1">
      <alignment horizontal="center" vertical="center"/>
    </xf>
    <xf numFmtId="0" fontId="7" fillId="13" borderId="0" xfId="0" applyFont="1" applyFill="1" applyAlignment="1">
      <alignment horizontal="left" vertical="center"/>
    </xf>
    <xf numFmtId="0" fontId="10" fillId="13" borderId="0" xfId="0" applyFont="1" applyFill="1"/>
    <xf numFmtId="0" fontId="5" fillId="13" borderId="0" xfId="0" applyFont="1" applyFill="1" applyAlignment="1">
      <alignment vertical="center"/>
    </xf>
    <xf numFmtId="0" fontId="2" fillId="13" borderId="0" xfId="0" applyFont="1" applyFill="1" applyAlignment="1">
      <alignment horizontal="center"/>
    </xf>
    <xf numFmtId="0" fontId="6" fillId="13" borderId="0" xfId="0" applyFont="1" applyFill="1" applyAlignment="1">
      <alignment vertical="center"/>
    </xf>
    <xf numFmtId="0" fontId="22" fillId="13" borderId="0" xfId="0" applyFont="1" applyFill="1" applyAlignment="1" applyProtection="1">
      <alignment vertical="center"/>
      <protection hidden="1"/>
    </xf>
    <xf numFmtId="0" fontId="14" fillId="13" borderId="0" xfId="0" applyFont="1" applyFill="1" applyAlignment="1" applyProtection="1">
      <alignment vertical="center"/>
      <protection hidden="1"/>
    </xf>
    <xf numFmtId="0" fontId="45" fillId="13" borderId="0" xfId="1" applyFont="1" applyFill="1" applyAlignment="1" applyProtection="1">
      <alignment horizontal="left" vertical="center"/>
      <protection hidden="1"/>
    </xf>
    <xf numFmtId="0" fontId="45" fillId="13" borderId="0" xfId="1" applyFont="1" applyFill="1" applyAlignment="1" applyProtection="1">
      <alignment vertical="center"/>
      <protection hidden="1"/>
    </xf>
    <xf numFmtId="0" fontId="48" fillId="13" borderId="0" xfId="0" applyFont="1" applyFill="1" applyAlignment="1" applyProtection="1">
      <alignment vertical="center"/>
      <protection hidden="1"/>
    </xf>
    <xf numFmtId="0" fontId="31" fillId="13" borderId="0" xfId="0" applyFont="1" applyFill="1" applyAlignment="1" applyProtection="1">
      <alignment vertical="center"/>
      <protection hidden="1"/>
    </xf>
    <xf numFmtId="0" fontId="49" fillId="13" borderId="0" xfId="0" applyFont="1" applyFill="1" applyAlignment="1" applyProtection="1">
      <alignment vertical="center"/>
      <protection hidden="1"/>
    </xf>
    <xf numFmtId="0" fontId="53" fillId="13" borderId="0" xfId="0" applyFont="1" applyFill="1" applyAlignment="1" applyProtection="1">
      <alignment vertical="center"/>
      <protection hidden="1"/>
    </xf>
    <xf numFmtId="0" fontId="14" fillId="13" borderId="0" xfId="1" applyFont="1" applyFill="1" applyAlignment="1" applyProtection="1">
      <alignment vertical="center"/>
      <protection hidden="1"/>
    </xf>
    <xf numFmtId="0" fontId="56" fillId="13" borderId="0" xfId="0" applyFont="1" applyFill="1" applyAlignment="1" applyProtection="1">
      <alignment vertical="center"/>
      <protection hidden="1"/>
    </xf>
    <xf numFmtId="0" fontId="31" fillId="13" borderId="0" xfId="0" applyFont="1" applyFill="1" applyAlignment="1" applyProtection="1">
      <alignment horizontal="center" vertical="center"/>
      <protection hidden="1"/>
    </xf>
    <xf numFmtId="0" fontId="45" fillId="13" borderId="0" xfId="0" applyFont="1" applyFill="1" applyAlignment="1" applyProtection="1">
      <alignment vertical="center"/>
      <protection hidden="1"/>
    </xf>
    <xf numFmtId="0" fontId="32" fillId="13" borderId="0" xfId="1" applyFont="1" applyFill="1" applyAlignment="1" applyProtection="1">
      <alignment horizontal="left" vertical="center"/>
      <protection hidden="1"/>
    </xf>
    <xf numFmtId="0" fontId="48" fillId="13" borderId="0" xfId="0" applyFont="1" applyFill="1" applyProtection="1">
      <protection hidden="1"/>
    </xf>
    <xf numFmtId="0" fontId="54" fillId="24" borderId="0" xfId="0" applyFont="1" applyFill="1" applyAlignment="1" applyProtection="1">
      <alignment horizontal="center" vertical="center"/>
      <protection locked="0" hidden="1"/>
    </xf>
    <xf numFmtId="0" fontId="29" fillId="25" borderId="0" xfId="0" applyFont="1" applyFill="1" applyAlignment="1" applyProtection="1">
      <alignment horizontal="right"/>
      <protection hidden="1"/>
    </xf>
    <xf numFmtId="0" fontId="30" fillId="25" borderId="0" xfId="0" applyFont="1" applyFill="1" applyAlignment="1" applyProtection="1">
      <alignment horizontal="right"/>
      <protection hidden="1"/>
    </xf>
    <xf numFmtId="0" fontId="29" fillId="25" borderId="0" xfId="0" applyFont="1" applyFill="1" applyAlignment="1" applyProtection="1">
      <alignment horizontal="right"/>
      <protection locked="0"/>
    </xf>
    <xf numFmtId="0" fontId="29" fillId="25" borderId="0" xfId="0" applyFont="1" applyFill="1" applyAlignment="1" applyProtection="1">
      <alignment horizontal="right" vertical="center"/>
      <protection hidden="1"/>
    </xf>
    <xf numFmtId="0" fontId="66" fillId="26" borderId="0" xfId="0" applyFont="1" applyFill="1" applyProtection="1">
      <protection hidden="1"/>
    </xf>
    <xf numFmtId="0" fontId="29" fillId="8" borderId="0" xfId="0" applyFont="1" applyFill="1" applyProtection="1">
      <protection hidden="1"/>
    </xf>
    <xf numFmtId="0" fontId="2" fillId="8" borderId="90" xfId="0" applyFont="1" applyFill="1" applyBorder="1" applyProtection="1">
      <protection hidden="1"/>
    </xf>
    <xf numFmtId="49" fontId="29" fillId="8" borderId="0" xfId="0" applyNumberFormat="1" applyFont="1" applyFill="1" applyAlignment="1" applyProtection="1">
      <alignment horizontal="center"/>
      <protection hidden="1"/>
    </xf>
    <xf numFmtId="49" fontId="29" fillId="8" borderId="0" xfId="0" applyNumberFormat="1" applyFont="1" applyFill="1" applyAlignment="1" applyProtection="1">
      <alignment horizontal="center" vertical="center"/>
      <protection hidden="1"/>
    </xf>
    <xf numFmtId="49" fontId="2" fillId="8" borderId="0" xfId="0" applyNumberFormat="1" applyFont="1" applyFill="1" applyAlignment="1" applyProtection="1">
      <alignment horizontal="center" vertical="center"/>
      <protection hidden="1"/>
    </xf>
    <xf numFmtId="0" fontId="75" fillId="27" borderId="120" xfId="0" applyFont="1" applyFill="1" applyBorder="1" applyProtection="1">
      <protection hidden="1"/>
    </xf>
    <xf numFmtId="0" fontId="2" fillId="27" borderId="121" xfId="0" applyFont="1" applyFill="1" applyBorder="1" applyProtection="1">
      <protection hidden="1"/>
    </xf>
    <xf numFmtId="0" fontId="65" fillId="27" borderId="122" xfId="0" applyFont="1" applyFill="1" applyBorder="1" applyProtection="1">
      <protection hidden="1"/>
    </xf>
    <xf numFmtId="0" fontId="35" fillId="13" borderId="0" xfId="0" applyFont="1" applyFill="1" applyAlignment="1" applyProtection="1">
      <alignment horizontal="right"/>
      <protection hidden="1"/>
    </xf>
    <xf numFmtId="1" fontId="5" fillId="21" borderId="2" xfId="0" applyNumberFormat="1" applyFont="1" applyFill="1" applyBorder="1" applyAlignment="1" applyProtection="1">
      <alignment horizontal="center" vertical="center" shrinkToFit="1"/>
      <protection hidden="1"/>
    </xf>
    <xf numFmtId="0" fontId="79" fillId="2" borderId="1" xfId="0" applyFont="1" applyFill="1" applyBorder="1" applyAlignment="1" applyProtection="1">
      <alignment horizontal="center" wrapText="1" shrinkToFit="1"/>
      <protection locked="0"/>
    </xf>
    <xf numFmtId="0" fontId="79" fillId="2" borderId="1" xfId="0" applyFont="1" applyFill="1" applyBorder="1" applyAlignment="1" applyProtection="1">
      <alignment horizontal="center" vertical="center" wrapText="1" shrinkToFit="1"/>
      <protection locked="0"/>
    </xf>
    <xf numFmtId="0" fontId="26" fillId="13" borderId="0" xfId="0" applyFont="1" applyFill="1" applyAlignment="1" applyProtection="1">
      <alignment vertical="center"/>
      <protection hidden="1"/>
    </xf>
    <xf numFmtId="0" fontId="21" fillId="13" borderId="0" xfId="0" applyFont="1" applyFill="1" applyAlignment="1" applyProtection="1">
      <alignment vertical="center"/>
      <protection hidden="1"/>
    </xf>
    <xf numFmtId="0" fontId="31" fillId="13" borderId="0" xfId="0" applyFont="1" applyFill="1" applyAlignment="1" applyProtection="1">
      <alignment horizontal="left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8" fillId="21" borderId="2" xfId="0" applyFont="1" applyFill="1" applyBorder="1" applyAlignment="1" applyProtection="1">
      <alignment horizontal="center" vertical="center" shrinkToFit="1"/>
      <protection hidden="1"/>
    </xf>
    <xf numFmtId="0" fontId="8" fillId="21" borderId="1" xfId="0" applyFont="1" applyFill="1" applyBorder="1" applyAlignment="1" applyProtection="1">
      <alignment horizontal="center" vertical="center" shrinkToFit="1"/>
      <protection hidden="1"/>
    </xf>
    <xf numFmtId="2" fontId="5" fillId="21" borderId="93" xfId="0" applyNumberFormat="1" applyFont="1" applyFill="1" applyBorder="1" applyAlignment="1" applyProtection="1">
      <alignment horizontal="center" vertical="center" shrinkToFit="1"/>
      <protection hidden="1"/>
    </xf>
    <xf numFmtId="2" fontId="5" fillId="21" borderId="28" xfId="0" applyNumberFormat="1" applyFont="1" applyFill="1" applyBorder="1" applyAlignment="1" applyProtection="1">
      <alignment horizontal="center" vertical="center" shrinkToFit="1"/>
      <protection hidden="1"/>
    </xf>
    <xf numFmtId="2" fontId="5" fillId="21" borderId="32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56" xfId="0" applyFont="1" applyFill="1" applyBorder="1" applyAlignment="1" applyProtection="1">
      <alignment horizontal="left"/>
      <protection locked="0"/>
    </xf>
    <xf numFmtId="0" fontId="2" fillId="4" borderId="59" xfId="0" applyFont="1" applyFill="1" applyBorder="1" applyProtection="1">
      <protection locked="0"/>
    </xf>
    <xf numFmtId="0" fontId="2" fillId="4" borderId="119" xfId="0" applyFont="1" applyFill="1" applyBorder="1" applyAlignment="1" applyProtection="1">
      <alignment horizontal="left"/>
      <protection locked="0"/>
    </xf>
    <xf numFmtId="0" fontId="2" fillId="4" borderId="57" xfId="0" applyFont="1" applyFill="1" applyBorder="1" applyAlignment="1">
      <alignment horizontal="left" vertical="center"/>
    </xf>
    <xf numFmtId="0" fontId="2" fillId="4" borderId="56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5" fillId="4" borderId="0" xfId="0" applyFont="1" applyFill="1" applyProtection="1">
      <protection locked="0"/>
    </xf>
    <xf numFmtId="0" fontId="35" fillId="13" borderId="0" xfId="0" applyFont="1" applyFill="1"/>
    <xf numFmtId="0" fontId="5" fillId="4" borderId="30" xfId="0" applyFont="1" applyFill="1" applyBorder="1" applyAlignment="1" applyProtection="1">
      <alignment horizontal="center" vertical="center"/>
      <protection locked="0" hidden="1"/>
    </xf>
    <xf numFmtId="0" fontId="29" fillId="13" borderId="0" xfId="0" applyFont="1" applyFill="1" applyAlignment="1" applyProtection="1">
      <alignment horizontal="center" vertical="center" wrapText="1"/>
      <protection hidden="1"/>
    </xf>
    <xf numFmtId="0" fontId="44" fillId="15" borderId="0" xfId="0" applyFont="1" applyFill="1" applyAlignment="1" applyProtection="1">
      <alignment horizontal="right"/>
      <protection hidden="1"/>
    </xf>
    <xf numFmtId="0" fontId="40" fillId="15" borderId="0" xfId="1" applyFont="1" applyFill="1" applyBorder="1" applyAlignment="1" applyProtection="1">
      <alignment horizontal="left"/>
      <protection hidden="1"/>
    </xf>
    <xf numFmtId="0" fontId="13" fillId="15" borderId="0" xfId="0" applyFont="1" applyFill="1" applyAlignment="1" applyProtection="1">
      <alignment horizontal="center"/>
      <protection hidden="1"/>
    </xf>
    <xf numFmtId="0" fontId="8" fillId="15" borderId="0" xfId="0" applyFont="1" applyFill="1" applyAlignment="1" applyProtection="1">
      <alignment horizontal="left" vertical="center" wrapText="1"/>
      <protection hidden="1"/>
    </xf>
    <xf numFmtId="0" fontId="8" fillId="15" borderId="0" xfId="0" applyFont="1" applyFill="1" applyAlignment="1" applyProtection="1">
      <alignment horizontal="left" wrapText="1"/>
      <protection hidden="1"/>
    </xf>
    <xf numFmtId="0" fontId="39" fillId="15" borderId="0" xfId="0" applyFont="1" applyFill="1" applyAlignment="1" applyProtection="1">
      <alignment horizontal="left"/>
      <protection hidden="1"/>
    </xf>
    <xf numFmtId="0" fontId="37" fillId="15" borderId="0" xfId="1" applyFont="1" applyFill="1" applyBorder="1" applyAlignment="1" applyProtection="1">
      <alignment horizontal="left" vertical="center"/>
      <protection hidden="1"/>
    </xf>
    <xf numFmtId="0" fontId="54" fillId="13" borderId="0" xfId="0" applyFont="1" applyFill="1" applyAlignment="1" applyProtection="1">
      <alignment horizontal="center" vertical="center"/>
      <protection hidden="1"/>
    </xf>
    <xf numFmtId="0" fontId="2" fillId="4" borderId="127" xfId="0" applyFont="1" applyFill="1" applyBorder="1" applyAlignment="1" applyProtection="1">
      <alignment horizontal="left"/>
      <protection locked="0" hidden="1"/>
    </xf>
    <xf numFmtId="0" fontId="2" fillId="4" borderId="128" xfId="0" applyFont="1" applyFill="1" applyBorder="1" applyAlignment="1" applyProtection="1">
      <alignment horizontal="left"/>
      <protection locked="0" hidden="1"/>
    </xf>
    <xf numFmtId="0" fontId="15" fillId="22" borderId="0" xfId="0" applyFont="1" applyFill="1" applyAlignment="1" applyProtection="1">
      <alignment horizontal="center"/>
      <protection hidden="1"/>
    </xf>
    <xf numFmtId="0" fontId="2" fillId="22" borderId="0" xfId="0" applyFont="1" applyFill="1" applyAlignment="1" applyProtection="1">
      <alignment horizontal="center" vertical="center"/>
      <protection hidden="1"/>
    </xf>
    <xf numFmtId="0" fontId="5" fillId="4" borderId="95" xfId="0" applyFont="1" applyFill="1" applyBorder="1" applyAlignment="1" applyProtection="1">
      <alignment horizontal="left" vertical="center"/>
      <protection locked="0"/>
    </xf>
    <xf numFmtId="0" fontId="5" fillId="4" borderId="59" xfId="0" applyFont="1" applyFill="1" applyBorder="1" applyAlignment="1" applyProtection="1">
      <alignment horizontal="left" vertical="center"/>
      <protection locked="0"/>
    </xf>
    <xf numFmtId="0" fontId="5" fillId="4" borderId="96" xfId="0" applyFont="1" applyFill="1" applyBorder="1" applyAlignment="1" applyProtection="1">
      <alignment horizontal="left" vertical="center"/>
      <protection locked="0"/>
    </xf>
    <xf numFmtId="0" fontId="4" fillId="23" borderId="138" xfId="0" applyFont="1" applyFill="1" applyBorder="1" applyAlignment="1" applyProtection="1">
      <alignment horizontal="center" vertical="center"/>
      <protection hidden="1"/>
    </xf>
    <xf numFmtId="0" fontId="23" fillId="24" borderId="95" xfId="0" applyFont="1" applyFill="1" applyBorder="1" applyAlignment="1" applyProtection="1">
      <alignment horizontal="center" vertical="center"/>
      <protection hidden="1"/>
    </xf>
    <xf numFmtId="0" fontId="23" fillId="24" borderId="59" xfId="0" applyFont="1" applyFill="1" applyBorder="1" applyAlignment="1" applyProtection="1">
      <alignment horizontal="center" vertical="center"/>
      <protection hidden="1"/>
    </xf>
    <xf numFmtId="0" fontId="23" fillId="24" borderId="96" xfId="0" applyFont="1" applyFill="1" applyBorder="1" applyAlignment="1" applyProtection="1">
      <alignment horizontal="center" vertical="center"/>
      <protection hidden="1"/>
    </xf>
    <xf numFmtId="0" fontId="5" fillId="13" borderId="0" xfId="0" applyFont="1" applyFill="1" applyAlignment="1" applyProtection="1">
      <alignment horizontal="left" wrapText="1"/>
      <protection hidden="1"/>
    </xf>
    <xf numFmtId="0" fontId="5" fillId="13" borderId="0" xfId="0" applyFont="1" applyFill="1" applyAlignment="1" applyProtection="1">
      <alignment horizontal="center" vertical="center" wrapText="1"/>
      <protection hidden="1"/>
    </xf>
    <xf numFmtId="0" fontId="5" fillId="8" borderId="91" xfId="0" applyFont="1" applyFill="1" applyBorder="1" applyAlignment="1">
      <alignment vertical="center"/>
    </xf>
    <xf numFmtId="0" fontId="5" fillId="8" borderId="92" xfId="0" applyFont="1" applyFill="1" applyBorder="1" applyAlignment="1">
      <alignment vertical="center"/>
    </xf>
    <xf numFmtId="0" fontId="8" fillId="19" borderId="124" xfId="0" applyFont="1" applyFill="1" applyBorder="1" applyAlignment="1">
      <alignment horizontal="right" shrinkToFit="1"/>
    </xf>
    <xf numFmtId="0" fontId="8" fillId="19" borderId="126" xfId="0" applyFont="1" applyFill="1" applyBorder="1" applyAlignment="1">
      <alignment horizontal="right" shrinkToFit="1"/>
    </xf>
    <xf numFmtId="0" fontId="8" fillId="19" borderId="124" xfId="0" applyFont="1" applyFill="1" applyBorder="1" applyAlignment="1">
      <alignment horizontal="left" shrinkToFit="1"/>
    </xf>
    <xf numFmtId="0" fontId="8" fillId="19" borderId="125" xfId="0" applyFont="1" applyFill="1" applyBorder="1" applyAlignment="1">
      <alignment horizontal="left" shrinkToFit="1"/>
    </xf>
    <xf numFmtId="0" fontId="2" fillId="8" borderId="0" xfId="0" applyFont="1" applyFill="1" applyAlignment="1">
      <alignment horizont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 shrinkToFit="1"/>
    </xf>
    <xf numFmtId="0" fontId="5" fillId="9" borderId="14" xfId="0" applyFont="1" applyFill="1" applyBorder="1" applyAlignment="1">
      <alignment horizontal="center" vertical="center" wrapText="1" shrinkToFit="1"/>
    </xf>
    <xf numFmtId="0" fontId="5" fillId="9" borderId="2" xfId="0" applyFont="1" applyFill="1" applyBorder="1" applyAlignment="1">
      <alignment horizontal="center" vertical="center" wrapText="1" shrinkToFi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" fontId="5" fillId="0" borderId="6" xfId="0" applyNumberFormat="1" applyFont="1" applyBorder="1" applyAlignment="1" applyProtection="1">
      <alignment horizontal="center"/>
      <protection hidden="1"/>
    </xf>
    <xf numFmtId="2" fontId="5" fillId="0" borderId="7" xfId="0" applyNumberFormat="1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87" fontId="2" fillId="0" borderId="0" xfId="0" applyNumberFormat="1" applyFont="1" applyAlignment="1" applyProtection="1">
      <alignment horizontal="left" indent="2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60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15" fillId="0" borderId="60" xfId="0" applyFont="1" applyBorder="1" applyAlignment="1" applyProtection="1">
      <alignment horizontal="center" vertical="top" wrapText="1"/>
      <protection hidden="1"/>
    </xf>
    <xf numFmtId="0" fontId="15" fillId="0" borderId="61" xfId="0" applyFont="1" applyBorder="1" applyAlignment="1" applyProtection="1">
      <alignment horizontal="center" vertical="top" wrapText="1"/>
      <protection hidden="1"/>
    </xf>
    <xf numFmtId="0" fontId="15" fillId="0" borderId="4" xfId="0" applyFont="1" applyBorder="1" applyAlignment="1" applyProtection="1">
      <alignment horizontal="center" vertical="top" wrapText="1"/>
      <protection hidden="1"/>
    </xf>
    <xf numFmtId="0" fontId="15" fillId="0" borderId="5" xfId="0" applyFont="1" applyBorder="1" applyAlignment="1" applyProtection="1">
      <alignment horizontal="center" vertical="top" wrapText="1"/>
      <protection hidden="1"/>
    </xf>
    <xf numFmtId="2" fontId="52" fillId="0" borderId="6" xfId="0" applyNumberFormat="1" applyFont="1" applyBorder="1" applyAlignment="1" applyProtection="1">
      <alignment horizontal="center" vertical="center" wrapText="1"/>
      <protection hidden="1"/>
    </xf>
    <xf numFmtId="2" fontId="52" fillId="0" borderId="7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9" borderId="37" xfId="0" applyFont="1" applyFill="1" applyBorder="1" applyAlignment="1" applyProtection="1">
      <alignment horizontal="center" vertical="center"/>
      <protection hidden="1"/>
    </xf>
    <xf numFmtId="0" fontId="5" fillId="9" borderId="38" xfId="0" applyFont="1" applyFill="1" applyBorder="1" applyAlignment="1" applyProtection="1">
      <alignment horizontal="center" vertical="center"/>
      <protection hidden="1"/>
    </xf>
    <xf numFmtId="0" fontId="5" fillId="9" borderId="42" xfId="0" applyFont="1" applyFill="1" applyBorder="1" applyAlignment="1" applyProtection="1">
      <alignment horizontal="center" vertical="center"/>
      <protection hidden="1"/>
    </xf>
    <xf numFmtId="0" fontId="5" fillId="9" borderId="39" xfId="0" applyFont="1" applyFill="1" applyBorder="1" applyAlignment="1" applyProtection="1">
      <alignment horizontal="center" vertical="center"/>
      <protection hidden="1"/>
    </xf>
    <xf numFmtId="0" fontId="5" fillId="4" borderId="30" xfId="0" applyFont="1" applyFill="1" applyBorder="1" applyAlignment="1" applyProtection="1">
      <alignment horizontal="center" vertical="center"/>
      <protection locked="0" hidden="1"/>
    </xf>
    <xf numFmtId="0" fontId="5" fillId="4" borderId="31" xfId="0" applyFont="1" applyFill="1" applyBorder="1" applyAlignment="1" applyProtection="1">
      <alignment horizontal="center" vertical="center"/>
      <protection locked="0" hidden="1"/>
    </xf>
    <xf numFmtId="0" fontId="5" fillId="4" borderId="35" xfId="0" applyFont="1" applyFill="1" applyBorder="1" applyAlignment="1" applyProtection="1">
      <alignment horizontal="center" vertical="center"/>
      <protection locked="0" hidden="1"/>
    </xf>
    <xf numFmtId="0" fontId="5" fillId="4" borderId="40" xfId="0" applyFont="1" applyFill="1" applyBorder="1" applyAlignment="1" applyProtection="1">
      <alignment horizontal="center" vertical="center"/>
      <protection locked="0" hidden="1"/>
    </xf>
    <xf numFmtId="0" fontId="2" fillId="9" borderId="60" xfId="0" applyFont="1" applyFill="1" applyBorder="1" applyAlignment="1" applyProtection="1">
      <alignment horizontal="center" vertical="center"/>
      <protection hidden="1"/>
    </xf>
    <xf numFmtId="0" fontId="2" fillId="9" borderId="110" xfId="0" applyFont="1" applyFill="1" applyBorder="1" applyAlignment="1" applyProtection="1">
      <alignment horizontal="center" vertical="center"/>
      <protection hidden="1"/>
    </xf>
    <xf numFmtId="0" fontId="2" fillId="9" borderId="61" xfId="0" applyFont="1" applyFill="1" applyBorder="1" applyAlignment="1" applyProtection="1">
      <alignment horizontal="center" vertical="center"/>
      <protection hidden="1"/>
    </xf>
    <xf numFmtId="0" fontId="2" fillId="9" borderId="4" xfId="0" applyFont="1" applyFill="1" applyBorder="1" applyAlignment="1" applyProtection="1">
      <alignment horizontal="center" vertical="center"/>
      <protection hidden="1"/>
    </xf>
    <xf numFmtId="0" fontId="2" fillId="9" borderId="21" xfId="0" applyFont="1" applyFill="1" applyBorder="1" applyAlignment="1" applyProtection="1">
      <alignment horizontal="center" vertical="center"/>
      <protection hidden="1"/>
    </xf>
    <xf numFmtId="0" fontId="2" fillId="9" borderId="5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 wrapText="1"/>
      <protection hidden="1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5" fillId="9" borderId="41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 textRotation="90" wrapText="1"/>
      <protection hidden="1"/>
    </xf>
    <xf numFmtId="0" fontId="5" fillId="9" borderId="14" xfId="0" applyFont="1" applyFill="1" applyBorder="1" applyAlignment="1" applyProtection="1">
      <alignment horizontal="center" vertical="center" textRotation="90" wrapText="1"/>
      <protection hidden="1"/>
    </xf>
    <xf numFmtId="0" fontId="5" fillId="9" borderId="10" xfId="0" applyFont="1" applyFill="1" applyBorder="1" applyAlignment="1" applyProtection="1">
      <alignment horizontal="center" vertical="center" textRotation="90" wrapText="1"/>
      <protection hidden="1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14" xfId="0" applyFont="1" applyFill="1" applyBorder="1" applyAlignment="1">
      <alignment horizontal="center" vertical="center" textRotation="90" wrapText="1"/>
    </xf>
    <xf numFmtId="0" fontId="5" fillId="9" borderId="10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 applyProtection="1">
      <alignment horizontal="left" vertical="center" shrinkToFit="1"/>
      <protection hidden="1"/>
    </xf>
    <xf numFmtId="0" fontId="5" fillId="7" borderId="20" xfId="0" applyFont="1" applyFill="1" applyBorder="1" applyAlignment="1" applyProtection="1">
      <alignment horizontal="left" vertical="center" shrinkToFit="1"/>
      <protection hidden="1"/>
    </xf>
    <xf numFmtId="0" fontId="5" fillId="7" borderId="1" xfId="0" applyFont="1" applyFill="1" applyBorder="1" applyAlignment="1" applyProtection="1">
      <alignment horizontal="center" vertical="center" textRotation="90" wrapText="1"/>
      <protection hidden="1"/>
    </xf>
    <xf numFmtId="0" fontId="5" fillId="7" borderId="3" xfId="0" applyFont="1" applyFill="1" applyBorder="1" applyAlignment="1" applyProtection="1">
      <alignment horizontal="center" vertical="center" textRotation="90" wrapText="1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3" xfId="0" applyFont="1" applyFill="1" applyBorder="1" applyAlignment="1" applyProtection="1">
      <alignment horizontal="center" vertical="center" wrapText="1"/>
      <protection hidden="1"/>
    </xf>
    <xf numFmtId="0" fontId="4" fillId="7" borderId="106" xfId="0" applyFont="1" applyFill="1" applyBorder="1" applyAlignment="1" applyProtection="1">
      <alignment horizontal="center" vertical="center"/>
      <protection hidden="1"/>
    </xf>
    <xf numFmtId="0" fontId="4" fillId="7" borderId="104" xfId="0" applyFont="1" applyFill="1" applyBorder="1" applyAlignment="1" applyProtection="1">
      <alignment horizontal="center" vertical="center"/>
      <protection hidden="1"/>
    </xf>
    <xf numFmtId="0" fontId="4" fillId="7" borderId="105" xfId="0" applyFont="1" applyFill="1" applyBorder="1" applyAlignment="1" applyProtection="1">
      <alignment horizontal="center" vertical="center"/>
      <protection hidden="1"/>
    </xf>
    <xf numFmtId="0" fontId="5" fillId="7" borderId="106" xfId="0" applyFont="1" applyFill="1" applyBorder="1" applyAlignment="1" applyProtection="1">
      <alignment horizontal="center" vertical="center"/>
      <protection hidden="1"/>
    </xf>
    <xf numFmtId="0" fontId="5" fillId="7" borderId="104" xfId="0" applyFont="1" applyFill="1" applyBorder="1" applyAlignment="1" applyProtection="1">
      <alignment horizontal="center" vertical="center"/>
      <protection hidden="1"/>
    </xf>
    <xf numFmtId="0" fontId="5" fillId="7" borderId="105" xfId="0" applyFont="1" applyFill="1" applyBorder="1" applyAlignment="1" applyProtection="1">
      <alignment horizontal="center" vertical="center"/>
      <protection hidden="1"/>
    </xf>
    <xf numFmtId="0" fontId="5" fillId="7" borderId="107" xfId="0" applyFont="1" applyFill="1" applyBorder="1" applyAlignment="1" applyProtection="1">
      <alignment horizontal="center" vertical="center"/>
      <protection hidden="1"/>
    </xf>
    <xf numFmtId="0" fontId="5" fillId="7" borderId="17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center" vertical="center"/>
      <protection hidden="1"/>
    </xf>
    <xf numFmtId="0" fontId="5" fillId="7" borderId="65" xfId="0" applyFont="1" applyFill="1" applyBorder="1" applyAlignment="1" applyProtection="1">
      <alignment horizontal="center" vertical="center"/>
      <protection hidden="1"/>
    </xf>
    <xf numFmtId="0" fontId="5" fillId="7" borderId="19" xfId="0" applyFont="1" applyFill="1" applyBorder="1" applyAlignment="1" applyProtection="1">
      <alignment horizontal="center" vertical="center"/>
      <protection hidden="1"/>
    </xf>
    <xf numFmtId="0" fontId="5" fillId="7" borderId="64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left" vertical="center" shrinkToFit="1"/>
      <protection hidden="1"/>
    </xf>
    <xf numFmtId="0" fontId="5" fillId="7" borderId="19" xfId="0" applyFont="1" applyFill="1" applyBorder="1" applyAlignment="1" applyProtection="1">
      <alignment horizontal="left" vertical="center" shrinkToFit="1"/>
      <protection hidden="1"/>
    </xf>
    <xf numFmtId="0" fontId="15" fillId="16" borderId="13" xfId="0" applyFont="1" applyFill="1" applyBorder="1" applyAlignment="1" applyProtection="1">
      <alignment horizontal="center" vertical="center" wrapText="1" shrinkToFit="1"/>
      <protection hidden="1"/>
    </xf>
    <xf numFmtId="0" fontId="15" fillId="16" borderId="14" xfId="0" applyFont="1" applyFill="1" applyBorder="1" applyAlignment="1" applyProtection="1">
      <alignment horizontal="center" vertical="center" wrapText="1" shrinkToFit="1"/>
      <protection hidden="1"/>
    </xf>
    <xf numFmtId="0" fontId="15" fillId="16" borderId="10" xfId="0" applyFont="1" applyFill="1" applyBorder="1" applyAlignment="1" applyProtection="1">
      <alignment horizontal="center" vertical="center" wrapText="1" shrinkToFi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5" fillId="6" borderId="6" xfId="0" applyFont="1" applyFill="1" applyBorder="1" applyAlignment="1" applyProtection="1">
      <alignment horizontal="left" vertical="center" shrinkToFit="1"/>
      <protection hidden="1"/>
    </xf>
    <xf numFmtId="0" fontId="5" fillId="6" borderId="20" xfId="0" applyFont="1" applyFill="1" applyBorder="1" applyAlignment="1" applyProtection="1">
      <alignment horizontal="left" vertical="center" shrinkToFit="1"/>
      <protection hidden="1"/>
    </xf>
    <xf numFmtId="0" fontId="5" fillId="6" borderId="1" xfId="0" applyFont="1" applyFill="1" applyBorder="1" applyAlignment="1" applyProtection="1">
      <alignment horizontal="center" vertical="center" textRotation="90" wrapText="1"/>
      <protection hidden="1"/>
    </xf>
    <xf numFmtId="0" fontId="5" fillId="6" borderId="3" xfId="0" applyFont="1" applyFill="1" applyBorder="1" applyAlignment="1" applyProtection="1">
      <alignment horizontal="center" vertical="center" textRotation="90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106" xfId="0" applyFont="1" applyFill="1" applyBorder="1" applyAlignment="1" applyProtection="1">
      <alignment horizontal="center" vertical="center"/>
      <protection hidden="1"/>
    </xf>
    <xf numFmtId="0" fontId="4" fillId="6" borderId="104" xfId="0" applyFont="1" applyFill="1" applyBorder="1" applyAlignment="1" applyProtection="1">
      <alignment horizontal="center" vertical="center"/>
      <protection hidden="1"/>
    </xf>
    <xf numFmtId="0" fontId="4" fillId="6" borderId="105" xfId="0" applyFont="1" applyFill="1" applyBorder="1" applyAlignment="1" applyProtection="1">
      <alignment horizontal="center" vertical="center"/>
      <protection hidden="1"/>
    </xf>
    <xf numFmtId="0" fontId="5" fillId="6" borderId="65" xfId="0" applyFont="1" applyFill="1" applyBorder="1" applyAlignment="1" applyProtection="1">
      <alignment horizontal="center" vertical="center"/>
      <protection hidden="1"/>
    </xf>
    <xf numFmtId="0" fontId="5" fillId="6" borderId="19" xfId="0" applyFont="1" applyFill="1" applyBorder="1" applyAlignment="1" applyProtection="1">
      <alignment horizontal="center" vertical="center"/>
      <protection hidden="1"/>
    </xf>
    <xf numFmtId="0" fontId="5" fillId="6" borderId="64" xfId="0" applyFont="1" applyFill="1" applyBorder="1" applyAlignment="1" applyProtection="1">
      <alignment horizontal="center" vertical="center"/>
      <protection hidden="1"/>
    </xf>
    <xf numFmtId="0" fontId="2" fillId="13" borderId="0" xfId="0" applyFont="1" applyFill="1" applyAlignment="1" applyProtection="1">
      <alignment horizontal="left" vertic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hidden="1"/>
    </xf>
    <xf numFmtId="0" fontId="4" fillId="9" borderId="3" xfId="0" applyFont="1" applyFill="1" applyBorder="1" applyAlignment="1" applyProtection="1">
      <alignment horizontal="center" vertical="center" wrapText="1"/>
      <protection hidden="1"/>
    </xf>
    <xf numFmtId="0" fontId="4" fillId="6" borderId="114" xfId="0" applyFont="1" applyFill="1" applyBorder="1" applyAlignment="1" applyProtection="1">
      <alignment horizontal="center" vertical="center" wrapText="1"/>
      <protection hidden="1"/>
    </xf>
    <xf numFmtId="0" fontId="4" fillId="6" borderId="115" xfId="0" applyFont="1" applyFill="1" applyBorder="1" applyAlignment="1" applyProtection="1">
      <alignment horizontal="center" vertical="center" wrapText="1"/>
      <protection hidden="1"/>
    </xf>
    <xf numFmtId="0" fontId="4" fillId="6" borderId="116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4" fillId="6" borderId="103" xfId="0" applyFont="1" applyFill="1" applyBorder="1" applyAlignment="1" applyProtection="1">
      <alignment horizontal="center" vertical="center"/>
      <protection hidden="1"/>
    </xf>
    <xf numFmtId="0" fontId="4" fillId="6" borderId="65" xfId="0" applyFont="1" applyFill="1" applyBorder="1" applyAlignment="1" applyProtection="1">
      <alignment horizontal="center" vertical="center"/>
      <protection hidden="1"/>
    </xf>
    <xf numFmtId="0" fontId="4" fillId="6" borderId="19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/>
      <protection hidden="1"/>
    </xf>
    <xf numFmtId="0" fontId="5" fillId="6" borderId="18" xfId="0" applyFont="1" applyFill="1" applyBorder="1" applyAlignment="1" applyProtection="1">
      <alignment horizontal="left" vertical="center" shrinkToFit="1"/>
      <protection hidden="1"/>
    </xf>
    <xf numFmtId="0" fontId="5" fillId="6" borderId="19" xfId="0" applyFont="1" applyFill="1" applyBorder="1" applyAlignment="1" applyProtection="1">
      <alignment horizontal="left" vertical="center" shrinkToFit="1"/>
      <protection hidden="1"/>
    </xf>
    <xf numFmtId="0" fontId="15" fillId="9" borderId="13" xfId="0" applyFont="1" applyFill="1" applyBorder="1" applyAlignment="1" applyProtection="1">
      <alignment horizontal="center" vertical="center" wrapText="1" shrinkToFit="1"/>
      <protection hidden="1"/>
    </xf>
    <xf numFmtId="0" fontId="15" fillId="9" borderId="14" xfId="0" applyFont="1" applyFill="1" applyBorder="1" applyAlignment="1" applyProtection="1">
      <alignment horizontal="center" vertical="center" wrapText="1" shrinkToFit="1"/>
      <protection hidden="1"/>
    </xf>
    <xf numFmtId="0" fontId="15" fillId="9" borderId="10" xfId="0" applyFont="1" applyFill="1" applyBorder="1" applyAlignment="1" applyProtection="1">
      <alignment horizontal="center" vertical="center" wrapText="1" shrinkToFit="1"/>
      <protection hidden="1"/>
    </xf>
    <xf numFmtId="0" fontId="5" fillId="6" borderId="7" xfId="0" applyFont="1" applyFill="1" applyBorder="1" applyAlignment="1" applyProtection="1">
      <alignment horizontal="left" vertical="center" shrinkToFit="1"/>
      <protection hidden="1"/>
    </xf>
    <xf numFmtId="0" fontId="5" fillId="6" borderId="8" xfId="0" applyFont="1" applyFill="1" applyBorder="1" applyAlignment="1" applyProtection="1">
      <alignment horizontal="left" vertical="center" shrinkToFi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23" fillId="9" borderId="1" xfId="0" applyFont="1" applyFill="1" applyBorder="1" applyAlignment="1" applyProtection="1">
      <alignment horizontal="center" vertical="center" wrapText="1"/>
      <protection locked="0"/>
    </xf>
    <xf numFmtId="0" fontId="23" fillId="9" borderId="3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4" fillId="9" borderId="8" xfId="0" applyFont="1" applyFill="1" applyBorder="1" applyAlignment="1" applyProtection="1">
      <alignment horizontal="center" vertical="center" wrapText="1"/>
      <protection hidden="1"/>
    </xf>
    <xf numFmtId="0" fontId="4" fillId="9" borderId="63" xfId="0" applyFont="1" applyFill="1" applyBorder="1" applyAlignment="1" applyProtection="1">
      <alignment horizontal="center" vertical="center" wrapText="1"/>
      <protection hidden="1"/>
    </xf>
    <xf numFmtId="0" fontId="4" fillId="9" borderId="17" xfId="0" applyFont="1" applyFill="1" applyBorder="1" applyAlignment="1" applyProtection="1">
      <alignment horizontal="center" vertical="center" wrapText="1"/>
      <protection hidden="1"/>
    </xf>
    <xf numFmtId="0" fontId="5" fillId="6" borderId="107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5" fillId="6" borderId="108" xfId="0" applyFont="1" applyFill="1" applyBorder="1" applyAlignment="1" applyProtection="1">
      <alignment horizontal="center" vertical="center"/>
      <protection hidden="1"/>
    </xf>
    <xf numFmtId="0" fontId="5" fillId="6" borderId="22" xfId="0" applyFont="1" applyFill="1" applyBorder="1" applyAlignment="1" applyProtection="1">
      <alignment horizontal="center" vertical="center" shrinkToFit="1"/>
      <protection hidden="1"/>
    </xf>
    <xf numFmtId="0" fontId="5" fillId="6" borderId="23" xfId="0" applyFont="1" applyFill="1" applyBorder="1" applyAlignment="1" applyProtection="1">
      <alignment horizontal="center" vertical="center" shrinkToFit="1"/>
      <protection hidden="1"/>
    </xf>
    <xf numFmtId="0" fontId="5" fillId="6" borderId="6" xfId="0" applyFont="1" applyFill="1" applyBorder="1" applyAlignment="1" applyProtection="1">
      <alignment horizontal="center" vertical="center" shrinkToFit="1"/>
      <protection hidden="1"/>
    </xf>
    <xf numFmtId="0" fontId="5" fillId="6" borderId="103" xfId="0" applyFont="1" applyFill="1" applyBorder="1" applyAlignment="1" applyProtection="1">
      <alignment horizontal="center" vertical="center" shrinkToFit="1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4" fillId="6" borderId="63" xfId="0" applyFont="1" applyFill="1" applyBorder="1" applyAlignment="1" applyProtection="1">
      <alignment horizontal="center" vertical="center"/>
      <protection hidden="1"/>
    </xf>
    <xf numFmtId="0" fontId="23" fillId="9" borderId="17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Protection="1">
      <protection locked="0"/>
    </xf>
    <xf numFmtId="0" fontId="55" fillId="0" borderId="3" xfId="0" applyFont="1" applyBorder="1" applyProtection="1"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4" fillId="6" borderId="60" xfId="0" applyFont="1" applyFill="1" applyBorder="1" applyAlignment="1" applyProtection="1">
      <alignment horizontal="center" vertical="center"/>
      <protection hidden="1"/>
    </xf>
    <xf numFmtId="0" fontId="4" fillId="6" borderId="110" xfId="0" applyFont="1" applyFill="1" applyBorder="1" applyAlignment="1" applyProtection="1">
      <alignment horizontal="center" vertical="center"/>
      <protection hidden="1"/>
    </xf>
    <xf numFmtId="0" fontId="4" fillId="6" borderId="61" xfId="0" applyFont="1" applyFill="1" applyBorder="1" applyAlignment="1" applyProtection="1">
      <alignment horizontal="center" vertical="center"/>
      <protection hidden="1"/>
    </xf>
    <xf numFmtId="0" fontId="4" fillId="6" borderId="107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6" borderId="7" xfId="0" applyFont="1" applyFill="1" applyBorder="1" applyAlignment="1" applyProtection="1">
      <alignment horizontal="center" vertical="center" wrapText="1"/>
      <protection hidden="1"/>
    </xf>
    <xf numFmtId="0" fontId="4" fillId="6" borderId="9" xfId="0" applyFont="1" applyFill="1" applyBorder="1" applyAlignment="1" applyProtection="1">
      <alignment horizontal="center" vertical="center" wrapText="1"/>
      <protection hidden="1"/>
    </xf>
    <xf numFmtId="0" fontId="4" fillId="6" borderId="2" xfId="0" applyFont="1" applyFill="1" applyBorder="1" applyAlignment="1" applyProtection="1">
      <alignment horizontal="center" vertical="center" wrapText="1"/>
      <protection hidden="1"/>
    </xf>
    <xf numFmtId="0" fontId="5" fillId="6" borderId="8" xfId="0" applyFont="1" applyFill="1" applyBorder="1" applyAlignment="1" applyProtection="1">
      <alignment horizontal="center" vertical="center"/>
      <protection hidden="1"/>
    </xf>
    <xf numFmtId="0" fontId="2" fillId="4" borderId="98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12" borderId="1" xfId="0" applyFont="1" applyFill="1" applyBorder="1" applyAlignment="1" applyProtection="1">
      <alignment horizontal="center" vertical="center"/>
      <protection hidden="1"/>
    </xf>
    <xf numFmtId="0" fontId="2" fillId="12" borderId="6" xfId="0" applyFont="1" applyFill="1" applyBorder="1" applyAlignment="1" applyProtection="1">
      <alignment horizontal="center" vertical="center"/>
      <protection hidden="1"/>
    </xf>
    <xf numFmtId="0" fontId="2" fillId="4" borderId="97" xfId="0" applyFont="1" applyFill="1" applyBorder="1" applyAlignment="1" applyProtection="1">
      <alignment horizontal="center" vertical="center"/>
      <protection hidden="1"/>
    </xf>
    <xf numFmtId="0" fontId="2" fillId="4" borderId="99" xfId="0" applyFont="1" applyFill="1" applyBorder="1" applyAlignment="1" applyProtection="1">
      <alignment horizontal="center" vertical="center"/>
      <protection hidden="1"/>
    </xf>
    <xf numFmtId="0" fontId="2" fillId="12" borderId="7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12" borderId="97" xfId="0" applyFont="1" applyFill="1" applyBorder="1" applyAlignment="1" applyProtection="1">
      <alignment horizontal="center"/>
      <protection locked="0"/>
    </xf>
    <xf numFmtId="0" fontId="2" fillId="12" borderId="98" xfId="0" applyFont="1" applyFill="1" applyBorder="1" applyAlignment="1" applyProtection="1">
      <alignment horizontal="center"/>
      <protection locked="0"/>
    </xf>
    <xf numFmtId="0" fontId="2" fillId="12" borderId="99" xfId="0" applyFont="1" applyFill="1" applyBorder="1" applyAlignment="1" applyProtection="1">
      <alignment horizontal="center"/>
      <protection locked="0"/>
    </xf>
    <xf numFmtId="49" fontId="2" fillId="4" borderId="97" xfId="0" applyNumberFormat="1" applyFont="1" applyFill="1" applyBorder="1" applyAlignment="1" applyProtection="1">
      <alignment horizontal="center"/>
      <protection locked="0" hidden="1"/>
    </xf>
    <xf numFmtId="49" fontId="2" fillId="4" borderId="98" xfId="0" applyNumberFormat="1" applyFont="1" applyFill="1" applyBorder="1" applyAlignment="1" applyProtection="1">
      <alignment horizontal="center"/>
      <protection locked="0" hidden="1"/>
    </xf>
    <xf numFmtId="49" fontId="2" fillId="4" borderId="100" xfId="0" applyNumberFormat="1" applyFont="1" applyFill="1" applyBorder="1" applyAlignment="1" applyProtection="1">
      <alignment horizontal="center"/>
      <protection locked="0" hidden="1"/>
    </xf>
    <xf numFmtId="49" fontId="2" fillId="4" borderId="101" xfId="0" applyNumberFormat="1" applyFont="1" applyFill="1" applyBorder="1" applyAlignment="1" applyProtection="1">
      <alignment horizontal="center"/>
      <protection locked="0" hidden="1"/>
    </xf>
    <xf numFmtId="49" fontId="2" fillId="4" borderId="102" xfId="0" applyNumberFormat="1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4" borderId="98" xfId="0" applyFont="1" applyFill="1" applyBorder="1" applyAlignment="1" applyProtection="1">
      <alignment horizontal="center"/>
      <protection hidden="1"/>
    </xf>
    <xf numFmtId="49" fontId="2" fillId="4" borderId="98" xfId="0" applyNumberFormat="1" applyFont="1" applyFill="1" applyBorder="1" applyAlignment="1" applyProtection="1">
      <alignment horizontal="center"/>
      <protection hidden="1"/>
    </xf>
    <xf numFmtId="49" fontId="2" fillId="4" borderId="99" xfId="0" applyNumberFormat="1" applyFont="1" applyFill="1" applyBorder="1" applyAlignment="1" applyProtection="1">
      <alignment horizontal="center"/>
      <protection hidden="1"/>
    </xf>
    <xf numFmtId="0" fontId="2" fillId="4" borderId="99" xfId="0" applyFont="1" applyFill="1" applyBorder="1" applyAlignment="1" applyProtection="1">
      <alignment horizontal="center"/>
      <protection hidden="1"/>
    </xf>
    <xf numFmtId="0" fontId="15" fillId="9" borderId="0" xfId="0" applyFont="1" applyFill="1" applyAlignment="1" applyProtection="1">
      <alignment horizontal="center" wrapText="1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5" fillId="8" borderId="0" xfId="0" applyFont="1" applyFill="1" applyAlignment="1" applyProtection="1">
      <alignment horizontal="left" wrapText="1"/>
      <protection hidden="1"/>
    </xf>
    <xf numFmtId="0" fontId="69" fillId="0" borderId="0" xfId="0" applyFont="1" applyAlignment="1" applyProtection="1">
      <alignment horizontal="center"/>
      <protection hidden="1"/>
    </xf>
    <xf numFmtId="0" fontId="4" fillId="21" borderId="1" xfId="0" applyFont="1" applyFill="1" applyBorder="1" applyAlignment="1" applyProtection="1">
      <alignment horizontal="center" vertical="center" wrapText="1"/>
      <protection hidden="1"/>
    </xf>
    <xf numFmtId="0" fontId="17" fillId="9" borderId="0" xfId="0" applyFont="1" applyFill="1" applyAlignment="1" applyProtection="1">
      <alignment horizontal="center" vertical="center" wrapText="1"/>
      <protection hidden="1"/>
    </xf>
    <xf numFmtId="0" fontId="4" fillId="21" borderId="1" xfId="0" applyFont="1" applyFill="1" applyBorder="1" applyAlignment="1" applyProtection="1">
      <alignment horizontal="center"/>
      <protection hidden="1"/>
    </xf>
    <xf numFmtId="0" fontId="7" fillId="21" borderId="0" xfId="0" applyFont="1" applyFill="1" applyAlignment="1" applyProtection="1">
      <alignment horizontal="center" shrinkToFit="1"/>
      <protection hidden="1"/>
    </xf>
    <xf numFmtId="0" fontId="5" fillId="4" borderId="21" xfId="0" applyFont="1" applyFill="1" applyBorder="1" applyAlignment="1" applyProtection="1">
      <alignment horizontal="center" vertical="top"/>
      <protection locked="0"/>
    </xf>
    <xf numFmtId="0" fontId="34" fillId="21" borderId="0" xfId="0" applyFont="1" applyFill="1" applyAlignment="1" applyProtection="1">
      <alignment horizontal="center" shrinkToFit="1"/>
      <protection hidden="1"/>
    </xf>
    <xf numFmtId="0" fontId="5" fillId="21" borderId="21" xfId="0" applyFont="1" applyFill="1" applyBorder="1" applyAlignment="1" applyProtection="1">
      <alignment horizontal="center" vertical="top"/>
      <protection hidden="1"/>
    </xf>
    <xf numFmtId="0" fontId="5" fillId="21" borderId="1" xfId="0" applyFont="1" applyFill="1" applyBorder="1" applyAlignment="1" applyProtection="1">
      <alignment horizontal="center" vertical="center"/>
      <protection hidden="1"/>
    </xf>
    <xf numFmtId="0" fontId="5" fillId="21" borderId="13" xfId="0" applyFont="1" applyFill="1" applyBorder="1" applyAlignment="1" applyProtection="1">
      <alignment horizontal="center" vertical="center" wrapText="1"/>
      <protection hidden="1"/>
    </xf>
    <xf numFmtId="0" fontId="5" fillId="21" borderId="14" xfId="0" applyFont="1" applyFill="1" applyBorder="1" applyAlignment="1" applyProtection="1">
      <alignment horizontal="center" vertical="center" wrapText="1"/>
      <protection hidden="1"/>
    </xf>
    <xf numFmtId="0" fontId="5" fillId="21" borderId="2" xfId="0" applyFont="1" applyFill="1" applyBorder="1" applyAlignment="1" applyProtection="1">
      <alignment horizontal="center" vertical="center" wrapText="1"/>
      <protection hidden="1"/>
    </xf>
    <xf numFmtId="0" fontId="4" fillId="21" borderId="6" xfId="0" applyFont="1" applyFill="1" applyBorder="1" applyAlignment="1" applyProtection="1">
      <alignment horizontal="center" shrinkToFit="1"/>
      <protection hidden="1"/>
    </xf>
    <xf numFmtId="0" fontId="4" fillId="21" borderId="7" xfId="0" applyFont="1" applyFill="1" applyBorder="1" applyAlignment="1" applyProtection="1">
      <alignment horizontal="center" shrinkToFit="1"/>
      <protection hidden="1"/>
    </xf>
    <xf numFmtId="0" fontId="5" fillId="21" borderId="13" xfId="0" applyFont="1" applyFill="1" applyBorder="1" applyAlignment="1" applyProtection="1">
      <alignment horizontal="center" vertical="center"/>
      <protection hidden="1"/>
    </xf>
    <xf numFmtId="0" fontId="5" fillId="21" borderId="14" xfId="0" applyFont="1" applyFill="1" applyBorder="1" applyAlignment="1" applyProtection="1">
      <alignment horizontal="center" vertical="center"/>
      <protection hidden="1"/>
    </xf>
    <xf numFmtId="0" fontId="5" fillId="21" borderId="2" xfId="0" applyFont="1" applyFill="1" applyBorder="1" applyAlignment="1" applyProtection="1">
      <alignment horizontal="center" vertical="center"/>
      <protection hidden="1"/>
    </xf>
    <xf numFmtId="0" fontId="4" fillId="21" borderId="6" xfId="0" applyFont="1" applyFill="1" applyBorder="1" applyAlignment="1" applyProtection="1">
      <alignment horizontal="center"/>
      <protection hidden="1"/>
    </xf>
    <xf numFmtId="0" fontId="4" fillId="21" borderId="20" xfId="0" applyFont="1" applyFill="1" applyBorder="1" applyAlignment="1" applyProtection="1">
      <alignment horizontal="center"/>
      <protection hidden="1"/>
    </xf>
    <xf numFmtId="0" fontId="4" fillId="21" borderId="7" xfId="0" applyFont="1" applyFill="1" applyBorder="1" applyAlignment="1" applyProtection="1">
      <alignment horizontal="center"/>
      <protection hidden="1"/>
    </xf>
    <xf numFmtId="0" fontId="5" fillId="21" borderId="6" xfId="0" applyFont="1" applyFill="1" applyBorder="1" applyAlignment="1" applyProtection="1">
      <alignment horizontal="center" vertical="center" shrinkToFit="1"/>
      <protection hidden="1"/>
    </xf>
    <xf numFmtId="0" fontId="5" fillId="21" borderId="20" xfId="0" applyFont="1" applyFill="1" applyBorder="1" applyAlignment="1" applyProtection="1">
      <alignment horizontal="center" vertical="center" shrinkToFit="1"/>
      <protection hidden="1"/>
    </xf>
    <xf numFmtId="0" fontId="5" fillId="21" borderId="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right"/>
      <protection hidden="1"/>
    </xf>
    <xf numFmtId="0" fontId="37" fillId="0" borderId="0" xfId="1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96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DF3B9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EB9C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CF79A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b val="0"/>
        <i val="0"/>
        <u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7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DF3B9"/>
      <color rgb="FFFCF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960113415016314E-2"/>
          <c:y val="5.1368121323224034E-2"/>
          <c:w val="0.91115572548769719"/>
          <c:h val="0.765581806762426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แผนภูมิ!$Q$7</c:f>
              <c:strCache>
                <c:ptCount val="1"/>
                <c:pt idx="0">
                  <c:v>วิชา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แผนภูมิ!$R$6:$AA$6</c:f>
              <c:strCache>
                <c:ptCount val="10"/>
                <c:pt idx="0">
                  <c:v>ไม่ผ่าน</c:v>
                </c:pt>
                <c:pt idx="1">
                  <c:v>ผ่าน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</c:strCache>
            </c:strRef>
          </c:cat>
          <c:val>
            <c:numRef>
              <c:f>แผนภูมิ!$R$7:$AA$7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81F-B6B9-C71709A13C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450107264"/>
        <c:axId val="-450115424"/>
        <c:axId val="0"/>
      </c:bar3DChart>
      <c:catAx>
        <c:axId val="-45010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th-TH" b="0"/>
                </a:pPr>
                <a:r>
                  <a:rPr lang="th-TH" b="0"/>
                  <a:t>ระดับผลการเรียน</a:t>
                </a:r>
              </a:p>
            </c:rich>
          </c:tx>
          <c:layout>
            <c:manualLayout>
              <c:xMode val="edge"/>
              <c:yMode val="edge"/>
              <c:x val="0.84351394566019167"/>
              <c:y val="0.881617088414916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15424"/>
        <c:crosses val="autoZero"/>
        <c:auto val="1"/>
        <c:lblAlgn val="ctr"/>
        <c:lblOffset val="100"/>
        <c:noMultiLvlLbl val="0"/>
      </c:catAx>
      <c:valAx>
        <c:axId val="-450115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th-TH"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1.0663822500159311E-2"/>
              <c:y val="2.163324246583022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0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th-TH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37412772670163E-2"/>
          <c:y val="0.10226191395634029"/>
          <c:w val="0.86307944594220132"/>
          <c:h val="0.707067424621083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แผนภูมิ!$S$12</c:f>
              <c:strCache>
                <c:ptCount val="1"/>
                <c:pt idx="0">
                  <c:v>คุณลักษณะอันพึงประสงค์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แผนภูมิ!$T$11:$W$11</c:f>
              <c:strCache>
                <c:ptCount val="4"/>
                <c:pt idx="0">
                  <c:v>0 (ปรับปรุง)</c:v>
                </c:pt>
                <c:pt idx="1">
                  <c:v>1 (พอใช้)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แผนภูมิ!$T$12:$W$12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E-4ACA-A06C-AA8D8F1B3383}"/>
            </c:ext>
          </c:extLst>
        </c:ser>
        <c:ser>
          <c:idx val="1"/>
          <c:order val="1"/>
          <c:tx>
            <c:strRef>
              <c:f>แผนภูมิ!$S$13</c:f>
              <c:strCache>
                <c:ptCount val="1"/>
                <c:pt idx="0">
                  <c:v>อ่านคิดวิเคราะห์และเขียน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แผนภูมิ!$T$11:$W$11</c:f>
              <c:strCache>
                <c:ptCount val="4"/>
                <c:pt idx="0">
                  <c:v>0 (ปรับปรุง)</c:v>
                </c:pt>
                <c:pt idx="1">
                  <c:v>1 (พอใช้)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แผนภูมิ!$T$13:$W$13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E-4ACA-A06C-AA8D8F1B3383}"/>
            </c:ext>
          </c:extLst>
        </c:ser>
        <c:ser>
          <c:idx val="2"/>
          <c:order val="2"/>
          <c:tx>
            <c:strRef>
              <c:f>แผนภูมิ!$S$14</c:f>
              <c:strCache>
                <c:ptCount val="1"/>
                <c:pt idx="0">
                  <c:v>สมรรถนะสำคัญของผู้เรียน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แผนภูมิ!$T$11:$W$11</c:f>
              <c:strCache>
                <c:ptCount val="4"/>
                <c:pt idx="0">
                  <c:v>0 (ปรับปรุง)</c:v>
                </c:pt>
                <c:pt idx="1">
                  <c:v>1 (พอใช้)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แผนภูมิ!$T$14:$W$14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E-4ACA-A06C-AA8D8F1B3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450113792"/>
        <c:axId val="-450112704"/>
        <c:axId val="0"/>
      </c:bar3DChart>
      <c:catAx>
        <c:axId val="-4501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th-TH" b="0"/>
                </a:pPr>
                <a:r>
                  <a:rPr lang="th-TH" b="0"/>
                  <a:t>ระดับผลการประเมิน</a:t>
                </a:r>
              </a:p>
            </c:rich>
          </c:tx>
          <c:layout>
            <c:manualLayout>
              <c:xMode val="edge"/>
              <c:yMode val="edge"/>
              <c:x val="0.82257568851969665"/>
              <c:y val="0.832019919850206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12704"/>
        <c:crosses val="autoZero"/>
        <c:auto val="1"/>
        <c:lblAlgn val="ctr"/>
        <c:lblOffset val="100"/>
        <c:noMultiLvlLbl val="0"/>
      </c:catAx>
      <c:valAx>
        <c:axId val="-4501127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th-TH"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3.3556269728782735E-2"/>
              <c:y val="3.383981825415029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1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1936140894924856E-2"/>
          <c:y val="0.90572681609841676"/>
          <c:w val="0.82615035148950233"/>
          <c:h val="8.0858550614010025E-2"/>
        </c:manualLayout>
      </c:layout>
      <c:overlay val="0"/>
      <c:txPr>
        <a:bodyPr/>
        <a:lstStyle/>
        <a:p>
          <a:pPr>
            <a:defRPr lang="th-TH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7958232723941"/>
          <c:y val="5.4643317895200334E-2"/>
          <c:w val="0.74350184705894462"/>
          <c:h val="0.66763111400646191"/>
        </c:manualLayout>
      </c:layout>
      <c:lineChart>
        <c:grouping val="standard"/>
        <c:varyColors val="0"/>
        <c:ser>
          <c:idx val="0"/>
          <c:order val="0"/>
          <c:tx>
            <c:strRef>
              <c:f>แผนภูมิ!$S$17</c:f>
              <c:strCache>
                <c:ptCount val="1"/>
                <c:pt idx="0">
                  <c:v>คะแนนเฉลี่ย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แผนภูมิ!$T$16:$V$16</c:f>
              <c:strCache>
                <c:ptCount val="3"/>
                <c:pt idx="0">
                  <c:v>ภาคเรียนที่ 1</c:v>
                </c:pt>
                <c:pt idx="1">
                  <c:v>ภาคเรียนที่ 2</c:v>
                </c:pt>
                <c:pt idx="2">
                  <c:v>คะแนนเฉลี่ยทั้งปี</c:v>
                </c:pt>
              </c:strCache>
            </c:strRef>
          </c:cat>
          <c:val>
            <c:numRef>
              <c:f>แผนภูมิ!$T$17:$V$17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4-4AA1-93CA-7D1F673F06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450114880"/>
        <c:axId val="-450112160"/>
      </c:lineChart>
      <c:catAx>
        <c:axId val="-45011488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12160"/>
        <c:crosses val="autoZero"/>
        <c:auto val="1"/>
        <c:lblAlgn val="ctr"/>
        <c:lblOffset val="100"/>
        <c:noMultiLvlLbl val="0"/>
      </c:catAx>
      <c:valAx>
        <c:axId val="-45011216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th-TH" sz="900" b="0"/>
                </a:pPr>
                <a:r>
                  <a:rPr lang="th-TH" sz="900" b="0"/>
                  <a:t>คะแนนเฉลี่ย</a:t>
                </a:r>
              </a:p>
            </c:rich>
          </c:tx>
          <c:layout>
            <c:manualLayout>
              <c:xMode val="edge"/>
              <c:yMode val="edge"/>
              <c:x val="1.4439796448819153E-2"/>
              <c:y val="0.2673221704948293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450114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1546149653190003"/>
          <c:y val="0.84803302456426888"/>
          <c:w val="0.17854855796877947"/>
          <c:h val="8.8998750972230548E-2"/>
        </c:manualLayout>
      </c:layout>
      <c:overlay val="0"/>
      <c:txPr>
        <a:bodyPr/>
        <a:lstStyle/>
        <a:p>
          <a:pPr>
            <a:defRPr lang="th-TH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34" Type="http://schemas.openxmlformats.org/officeDocument/2006/relationships/image" Target="../media/image19.png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588;&#3635;&#3629;&#3608;&#3636;&#3610;&#3634;&#3618;!A1"/><Relationship Id="rId25" Type="http://schemas.openxmlformats.org/officeDocument/2006/relationships/hyperlink" Target="#&#3629;&#3656;&#3634;&#3609;&#3585;&#3656;&#3629;&#3609;&#3607;&#3635;!A1"/><Relationship Id="rId33" Type="http://schemas.openxmlformats.org/officeDocument/2006/relationships/image" Target="../media/image18.jpe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image" Target="../media/image15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2.png"/><Relationship Id="rId32" Type="http://schemas.openxmlformats.org/officeDocument/2006/relationships/image" Target="../media/image17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23" Type="http://schemas.openxmlformats.org/officeDocument/2006/relationships/hyperlink" Target="#aboutme!A1"/><Relationship Id="rId28" Type="http://schemas.openxmlformats.org/officeDocument/2006/relationships/hyperlink" Target="#&#3648;&#3585;&#3603;&#3601;&#3660;!A1"/><Relationship Id="rId10" Type="http://schemas.openxmlformats.org/officeDocument/2006/relationships/image" Target="../media/image5.png"/><Relationship Id="rId19" Type="http://schemas.openxmlformats.org/officeDocument/2006/relationships/hyperlink" Target="#&#3605;&#3633;&#3623;&#3594;&#3637;&#3657;&#3623;&#3633;&#3604;&#3588;&#3640;&#3603;&#3621;&#3633;&#3585;&#3625;&#3603;&#3632;!A1"/><Relationship Id="rId31" Type="http://schemas.openxmlformats.org/officeDocument/2006/relationships/image" Target="../media/image16.jpe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image" Target="../media/image14.png"/><Relationship Id="rId30" Type="http://schemas.openxmlformats.org/officeDocument/2006/relationships/hyperlink" Target="#&#3610;&#3633;&#3609;&#3607;&#3638;&#3585;&#3586;&#3657;&#3629;&#3588;&#3623;&#3634;&#3617;!A1"/><Relationship Id="rId8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18" Type="http://schemas.openxmlformats.org/officeDocument/2006/relationships/image" Target="../media/image6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17" Type="http://schemas.openxmlformats.org/officeDocument/2006/relationships/hyperlink" Target="#&#3588;&#3640;&#3603;&#3621;&#3633;&#3585;&#3625;&#3603;&#3632;!A1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18" Type="http://schemas.openxmlformats.org/officeDocument/2006/relationships/image" Target="../media/image6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17" Type="http://schemas.openxmlformats.org/officeDocument/2006/relationships/hyperlink" Target="#&#3588;&#3640;&#3603;&#3621;&#3633;&#3585;&#3625;&#3603;&#3632;!A1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20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aboutme!A1"/><Relationship Id="rId18" Type="http://schemas.openxmlformats.org/officeDocument/2006/relationships/image" Target="../media/image8.png"/><Relationship Id="rId26" Type="http://schemas.openxmlformats.org/officeDocument/2006/relationships/image" Target="../media/image14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5" Type="http://schemas.openxmlformats.org/officeDocument/2006/relationships/hyperlink" Target="#&#3629;&#3656;&#3634;&#3609;&#3585;&#3656;&#3629;&#3609;&#3607;&#3635;!A1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20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2.png"/><Relationship Id="rId22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7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588;&#3636;&#3604;&#3623;&#3636;&#3648;&#3588;&#3619;&#3634;&#3632;&#3627;&#3660;!A1"/><Relationship Id="rId10" Type="http://schemas.openxmlformats.org/officeDocument/2006/relationships/image" Target="../media/image20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aboutme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20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2.png"/><Relationship Id="rId22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hyperlink" Target="#Home!A1"/><Relationship Id="rId1" Type="http://schemas.openxmlformats.org/officeDocument/2006/relationships/image" Target="../media/image45.png"/><Relationship Id="rId6" Type="http://schemas.openxmlformats.org/officeDocument/2006/relationships/hyperlink" Target="#&#3649;&#3612;&#3609;&#3616;&#3641;&#3617;&#3636;!A1"/><Relationship Id="rId5" Type="http://schemas.openxmlformats.org/officeDocument/2006/relationships/hyperlink" Target="#&#3619;&#3634;&#3618;&#3591;&#3634;&#3609;1!A1"/><Relationship Id="rId4" Type="http://schemas.openxmlformats.org/officeDocument/2006/relationships/hyperlink" Target="#&#3610;&#3633;&#3609;&#3607;&#3638;&#3585;&#3586;&#3657;&#3629;&#3588;&#3623;&#3634;&#3617;!A1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10.png"/><Relationship Id="rId26" Type="http://schemas.openxmlformats.org/officeDocument/2006/relationships/image" Target="../media/image23.png"/><Relationship Id="rId39" Type="http://schemas.openxmlformats.org/officeDocument/2006/relationships/image" Target="../media/image35.jpeg"/><Relationship Id="rId21" Type="http://schemas.openxmlformats.org/officeDocument/2006/relationships/hyperlink" Target="#&#3605;&#3633;&#3623;&#3594;&#3637;&#3623;&#3633;&#3604;!A1"/><Relationship Id="rId34" Type="http://schemas.openxmlformats.org/officeDocument/2006/relationships/image" Target="../media/image30.png"/><Relationship Id="rId42" Type="http://schemas.openxmlformats.org/officeDocument/2006/relationships/image" Target="../media/image38.jpeg"/><Relationship Id="rId7" Type="http://schemas.openxmlformats.org/officeDocument/2006/relationships/hyperlink" Target="#&#3588;&#3632;&#3649;&#3609;&#3609;1!A1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7.png"/><Relationship Id="rId29" Type="http://schemas.openxmlformats.org/officeDocument/2006/relationships/image" Target="../media/image26.png"/><Relationship Id="rId41" Type="http://schemas.openxmlformats.org/officeDocument/2006/relationships/image" Target="../media/image37.jpe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9.png"/><Relationship Id="rId32" Type="http://schemas.openxmlformats.org/officeDocument/2006/relationships/image" Target="../media/image28.png"/><Relationship Id="rId37" Type="http://schemas.openxmlformats.org/officeDocument/2006/relationships/image" Target="../media/image33.jpeg"/><Relationship Id="rId40" Type="http://schemas.openxmlformats.org/officeDocument/2006/relationships/image" Target="../media/image36.jpe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588;&#3635;&#3629;&#3608;&#3636;&#3610;&#3634;&#3618;!A1"/><Relationship Id="rId28" Type="http://schemas.openxmlformats.org/officeDocument/2006/relationships/image" Target="../media/image25.png"/><Relationship Id="rId36" Type="http://schemas.openxmlformats.org/officeDocument/2006/relationships/image" Target="../media/image32.png"/><Relationship Id="rId10" Type="http://schemas.openxmlformats.org/officeDocument/2006/relationships/image" Target="../media/image20.png"/><Relationship Id="rId19" Type="http://schemas.openxmlformats.org/officeDocument/2006/relationships/hyperlink" Target="#&#3588;&#3636;&#3604;&#3623;&#3636;&#3648;&#3588;&#3619;&#3634;&#3632;&#3627;&#3660;!A1"/><Relationship Id="rId31" Type="http://schemas.openxmlformats.org/officeDocument/2006/relationships/image" Target="../media/image27.png"/><Relationship Id="rId44" Type="http://schemas.openxmlformats.org/officeDocument/2006/relationships/image" Target="../media/image39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8.png"/><Relationship Id="rId27" Type="http://schemas.openxmlformats.org/officeDocument/2006/relationships/image" Target="../media/image24.png"/><Relationship Id="rId30" Type="http://schemas.openxmlformats.org/officeDocument/2006/relationships/image" Target="../media/image6.png"/><Relationship Id="rId35" Type="http://schemas.openxmlformats.org/officeDocument/2006/relationships/image" Target="../media/image31.png"/><Relationship Id="rId43" Type="http://schemas.openxmlformats.org/officeDocument/2006/relationships/hyperlink" Target="#&#3629;&#3656;&#3634;&#3609;&#3585;&#3656;&#3629;&#3609;&#3607;&#3635;!A1"/><Relationship Id="rId8" Type="http://schemas.openxmlformats.org/officeDocument/2006/relationships/image" Target="../media/image4.png"/><Relationship Id="rId3" Type="http://schemas.openxmlformats.org/officeDocument/2006/relationships/hyperlink" Target="#&#3609;&#3633;&#3585;&#3648;&#3619;&#3637;&#3618;&#3609;!A1"/><Relationship Id="rId12" Type="http://schemas.openxmlformats.org/officeDocument/2006/relationships/image" Target="../media/image21.png"/><Relationship Id="rId17" Type="http://schemas.openxmlformats.org/officeDocument/2006/relationships/hyperlink" Target="#&#3605;&#3633;&#3623;&#3594;&#3637;&#3657;&#3623;&#3633;&#3604;&#3588;&#3640;&#3603;&#3621;&#3633;&#3585;&#3625;&#3603;&#3632;!A1"/><Relationship Id="rId25" Type="http://schemas.openxmlformats.org/officeDocument/2006/relationships/image" Target="../media/image22.png"/><Relationship Id="rId33" Type="http://schemas.openxmlformats.org/officeDocument/2006/relationships/image" Target="../media/image29.png"/><Relationship Id="rId38" Type="http://schemas.openxmlformats.org/officeDocument/2006/relationships/image" Target="../media/image3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aboutme!A1"/><Relationship Id="rId7" Type="http://schemas.openxmlformats.org/officeDocument/2006/relationships/hyperlink" Target="#&#3649;&#3612;&#3609;&#3616;&#3641;&#3617;&#3636;!A1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hyperlink" Target="#&#3619;&#3634;&#3618;&#3591;&#3634;&#3609;1!A1"/><Relationship Id="rId5" Type="http://schemas.openxmlformats.org/officeDocument/2006/relationships/hyperlink" Target="#&#3610;&#3633;&#3609;&#3607;&#3638;&#3585;&#3586;&#3657;&#3629;&#3588;&#3623;&#3634;&#3617;!A1"/><Relationship Id="rId4" Type="http://schemas.openxmlformats.org/officeDocument/2006/relationships/image" Target="../media/image12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2;&#3649;&#3609;&#3609;1!A1"/><Relationship Id="rId13" Type="http://schemas.openxmlformats.org/officeDocument/2006/relationships/image" Target="../media/image12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hyperlink" Target="#aboutme!A1"/><Relationship Id="rId2" Type="http://schemas.openxmlformats.org/officeDocument/2006/relationships/chart" Target="../charts/chart2.xml"/><Relationship Id="rId16" Type="http://schemas.openxmlformats.org/officeDocument/2006/relationships/hyperlink" Target="#&#3610;&#3633;&#3609;&#3607;&#3638;&#3585;&#3586;&#3657;&#3629;&#3588;&#3623;&#3634;&#3617;!A1"/><Relationship Id="rId1" Type="http://schemas.openxmlformats.org/officeDocument/2006/relationships/chart" Target="../charts/chart1.xml"/><Relationship Id="rId6" Type="http://schemas.openxmlformats.org/officeDocument/2006/relationships/hyperlink" Target="#&#3609;&#3633;&#3585;&#3648;&#3619;&#3637;&#3618;&#3609;!A1"/><Relationship Id="rId11" Type="http://schemas.openxmlformats.org/officeDocument/2006/relationships/image" Target="../media/image20.png"/><Relationship Id="rId5" Type="http://schemas.openxmlformats.org/officeDocument/2006/relationships/image" Target="../media/image1.png"/><Relationship Id="rId15" Type="http://schemas.openxmlformats.org/officeDocument/2006/relationships/hyperlink" Target="#&#3619;&#3634;&#3618;&#3591;&#3634;&#3609;1!A1"/><Relationship Id="rId10" Type="http://schemas.openxmlformats.org/officeDocument/2006/relationships/hyperlink" Target="#&#3588;&#3632;&#3649;&#3609;&#3609;2!A1"/><Relationship Id="rId4" Type="http://schemas.openxmlformats.org/officeDocument/2006/relationships/hyperlink" Target="#Home!A1"/><Relationship Id="rId9" Type="http://schemas.openxmlformats.org/officeDocument/2006/relationships/image" Target="../media/image4.png"/><Relationship Id="rId14" Type="http://schemas.openxmlformats.org/officeDocument/2006/relationships/hyperlink" Target="#&#3649;&#3612;&#3609;&#3616;&#3641;&#3617;&#3636;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7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588;&#3635;&#3629;&#3608;&#3636;&#3610;&#3634;&#3618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588;&#3636;&#3604;&#3623;&#3636;&#3648;&#3588;&#3619;&#3634;&#3632;&#3627;&#3660;!A1"/><Relationship Id="rId25" Type="http://schemas.openxmlformats.org/officeDocument/2006/relationships/image" Target="../media/image48.jpe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8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20.png"/><Relationship Id="rId19" Type="http://schemas.openxmlformats.org/officeDocument/2006/relationships/hyperlink" Target="#&#3605;&#3633;&#3623;&#3594;&#3637;&#3623;&#3633;&#3604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2!A1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5" Type="http://schemas.openxmlformats.org/officeDocument/2006/relationships/hyperlink" Target="#&#3588;&#3632;&#3649;&#3609;&#3609;1!A1"/><Relationship Id="rId10" Type="http://schemas.openxmlformats.org/officeDocument/2006/relationships/image" Target="../media/image41.png"/><Relationship Id="rId4" Type="http://schemas.openxmlformats.org/officeDocument/2006/relationships/image" Target="../media/image2.png"/><Relationship Id="rId9" Type="http://schemas.openxmlformats.org/officeDocument/2006/relationships/hyperlink" Target="#about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utme!A1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&#3588;&#3632;&#3649;&#3609;&#3609;1!A1"/><Relationship Id="rId18" Type="http://schemas.openxmlformats.org/officeDocument/2006/relationships/image" Target="../media/image8.png"/><Relationship Id="rId3" Type="http://schemas.openxmlformats.org/officeDocument/2006/relationships/hyperlink" Target="#&#3588;&#3632;&#3649;&#3609;&#3609;2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6;&#3604;&#3623;&#3636;&#3648;&#3588;&#3619;&#3634;&#3632;&#3627;&#3660;!A1"/><Relationship Id="rId12" Type="http://schemas.openxmlformats.org/officeDocument/2006/relationships/image" Target="../media/image3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6.png"/><Relationship Id="rId11" Type="http://schemas.openxmlformats.org/officeDocument/2006/relationships/hyperlink" Target="#&#3648;&#3623;&#3621;&#3634;&#3648;&#3619;&#3637;&#3618;&#3609;!A1"/><Relationship Id="rId24" Type="http://schemas.openxmlformats.org/officeDocument/2006/relationships/image" Target="../media/image10.png"/><Relationship Id="rId5" Type="http://schemas.openxmlformats.org/officeDocument/2006/relationships/hyperlink" Target="#&#3588;&#3640;&#3603;&#3621;&#3633;&#3585;&#3625;&#3603;&#3632;!A1"/><Relationship Id="rId15" Type="http://schemas.openxmlformats.org/officeDocument/2006/relationships/hyperlink" Target="#&#3588;&#3635;&#3629;&#3608;&#3636;&#3610;&#3634;&#3618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2.png"/><Relationship Id="rId19" Type="http://schemas.openxmlformats.org/officeDocument/2006/relationships/hyperlink" Target="#aboutme!A1"/><Relationship Id="rId4" Type="http://schemas.openxmlformats.org/officeDocument/2006/relationships/image" Target="../media/image20.png"/><Relationship Id="rId9" Type="http://schemas.openxmlformats.org/officeDocument/2006/relationships/hyperlink" Target="#&#3609;&#3633;&#3585;&#3648;&#3619;&#3637;&#3618;&#3609;!A1"/><Relationship Id="rId14" Type="http://schemas.openxmlformats.org/officeDocument/2006/relationships/image" Target="../media/image4.png"/><Relationship Id="rId22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588;&#3635;&#3629;&#3608;&#3636;&#3610;&#3634;&#3618;!A1"/><Relationship Id="rId25" Type="http://schemas.openxmlformats.org/officeDocument/2006/relationships/image" Target="../media/image42.jpe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2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23" Type="http://schemas.openxmlformats.org/officeDocument/2006/relationships/hyperlink" Target="#aboutme!A1"/><Relationship Id="rId10" Type="http://schemas.openxmlformats.org/officeDocument/2006/relationships/image" Target="../media/image20.png"/><Relationship Id="rId19" Type="http://schemas.openxmlformats.org/officeDocument/2006/relationships/hyperlink" Target="#&#3605;&#3633;&#3623;&#3594;&#3637;&#3657;&#3623;&#3633;&#3604;&#3588;&#3640;&#3603;&#3621;&#3633;&#3585;&#3625;&#3603;&#3632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&#3588;&#3635;&#3629;&#3608;&#3636;&#3610;&#3634;&#3618;!A1"/><Relationship Id="rId18" Type="http://schemas.openxmlformats.org/officeDocument/2006/relationships/image" Target="../media/image43.png"/><Relationship Id="rId3" Type="http://schemas.openxmlformats.org/officeDocument/2006/relationships/hyperlink" Target="#&#3588;&#3632;&#3649;&#3609;&#3609;1!A1"/><Relationship Id="rId21" Type="http://schemas.openxmlformats.org/officeDocument/2006/relationships/hyperlink" Target="#Home!A1"/><Relationship Id="rId7" Type="http://schemas.openxmlformats.org/officeDocument/2006/relationships/hyperlink" Target="#&#3588;&#3640;&#3603;&#3621;&#3633;&#3585;&#3625;&#3603;&#3632;!A1"/><Relationship Id="rId12" Type="http://schemas.openxmlformats.org/officeDocument/2006/relationships/image" Target="../media/image8.png"/><Relationship Id="rId17" Type="http://schemas.openxmlformats.org/officeDocument/2006/relationships/hyperlink" Target="#&#3605;&#3633;&#3623;&#3594;&#3637;&#3657;&#3623;&#3633;&#3604;&#3585;&#3634;&#3619;&#3629;&#3656;&#3634;&#3609;!A1"/><Relationship Id="rId25" Type="http://schemas.openxmlformats.org/officeDocument/2006/relationships/image" Target="../media/image44.pn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1" Type="http://schemas.openxmlformats.org/officeDocument/2006/relationships/hyperlink" Target="#&#3609;&#3633;&#3585;&#3648;&#3619;&#3637;&#3618;&#3609;!A1"/><Relationship Id="rId6" Type="http://schemas.openxmlformats.org/officeDocument/2006/relationships/image" Target="../media/image20.png"/><Relationship Id="rId11" Type="http://schemas.openxmlformats.org/officeDocument/2006/relationships/hyperlink" Target="#&#3605;&#3633;&#3623;&#3594;&#3637;&#3623;&#3633;&#3604;!A1"/><Relationship Id="rId24" Type="http://schemas.openxmlformats.org/officeDocument/2006/relationships/image" Target="../media/image3.png"/><Relationship Id="rId5" Type="http://schemas.openxmlformats.org/officeDocument/2006/relationships/hyperlink" Target="#&#3588;&#3632;&#3649;&#3609;&#3609;2!A1"/><Relationship Id="rId15" Type="http://schemas.openxmlformats.org/officeDocument/2006/relationships/hyperlink" Target="#&#3605;&#3633;&#3623;&#3594;&#3637;&#3657;&#3623;&#3633;&#3604;&#3588;&#3640;&#3603;&#3621;&#3633;&#3585;&#3625;&#3603;&#3632;!A1"/><Relationship Id="rId23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7.png"/><Relationship Id="rId19" Type="http://schemas.openxmlformats.org/officeDocument/2006/relationships/hyperlink" Target="#aboutme!A1"/><Relationship Id="rId4" Type="http://schemas.openxmlformats.org/officeDocument/2006/relationships/image" Target="../media/image4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9.png"/><Relationship Id="rId2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hyperlink" Target="#&#3588;&#3635;&#3629;&#3608;&#3636;&#3610;&#3634;&#3618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2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588;&#3635;&#3629;&#3608;&#3636;&#3610;&#3634;&#3618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485776</xdr:colOff>
      <xdr:row>0</xdr:row>
      <xdr:rowOff>514351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8572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0</xdr:row>
      <xdr:rowOff>85725</xdr:rowOff>
    </xdr:from>
    <xdr:to>
      <xdr:col>2</xdr:col>
      <xdr:colOff>831825</xdr:colOff>
      <xdr:row>0</xdr:row>
      <xdr:rowOff>488925</xdr:rowOff>
    </xdr:to>
    <xdr:pic>
      <xdr:nvPicPr>
        <xdr:cNvPr id="4" name="รูปภาพ 3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0</xdr:row>
      <xdr:rowOff>95250</xdr:rowOff>
    </xdr:from>
    <xdr:to>
      <xdr:col>2</xdr:col>
      <xdr:colOff>1317600</xdr:colOff>
      <xdr:row>0</xdr:row>
      <xdr:rowOff>498450</xdr:rowOff>
    </xdr:to>
    <xdr:pic>
      <xdr:nvPicPr>
        <xdr:cNvPr id="5" name="รูปภาพ 4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6695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1400175</xdr:colOff>
      <xdr:row>0</xdr:row>
      <xdr:rowOff>104775</xdr:rowOff>
    </xdr:from>
    <xdr:to>
      <xdr:col>2</xdr:col>
      <xdr:colOff>1803375</xdr:colOff>
      <xdr:row>0</xdr:row>
      <xdr:rowOff>507975</xdr:rowOff>
    </xdr:to>
    <xdr:pic>
      <xdr:nvPicPr>
        <xdr:cNvPr id="6" name="รูปภาพ 5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7527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1924049</xdr:colOff>
      <xdr:row>0</xdr:row>
      <xdr:rowOff>142874</xdr:rowOff>
    </xdr:from>
    <xdr:to>
      <xdr:col>2</xdr:col>
      <xdr:colOff>2279624</xdr:colOff>
      <xdr:row>0</xdr:row>
      <xdr:rowOff>498449</xdr:rowOff>
    </xdr:to>
    <xdr:pic>
      <xdr:nvPicPr>
        <xdr:cNvPr id="7" name="รูปภาพ 6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76599" y="142874"/>
          <a:ext cx="355575" cy="355575"/>
        </a:xfrm>
        <a:prstGeom prst="rect">
          <a:avLst/>
        </a:prstGeom>
      </xdr:spPr>
    </xdr:pic>
    <xdr:clientData/>
  </xdr:twoCellAnchor>
  <xdr:twoCellAnchor editAs="oneCell">
    <xdr:from>
      <xdr:col>2</xdr:col>
      <xdr:colOff>2333625</xdr:colOff>
      <xdr:row>0</xdr:row>
      <xdr:rowOff>104775</xdr:rowOff>
    </xdr:from>
    <xdr:to>
      <xdr:col>2</xdr:col>
      <xdr:colOff>2736825</xdr:colOff>
      <xdr:row>0</xdr:row>
      <xdr:rowOff>507975</xdr:rowOff>
    </xdr:to>
    <xdr:pic>
      <xdr:nvPicPr>
        <xdr:cNvPr id="8" name="รูปภาพ 7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861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2743200</xdr:colOff>
      <xdr:row>0</xdr:row>
      <xdr:rowOff>123825</xdr:rowOff>
    </xdr:from>
    <xdr:to>
      <xdr:col>2</xdr:col>
      <xdr:colOff>3146400</xdr:colOff>
      <xdr:row>0</xdr:row>
      <xdr:rowOff>527025</xdr:rowOff>
    </xdr:to>
    <xdr:pic>
      <xdr:nvPicPr>
        <xdr:cNvPr id="9" name="รูปภาพ 8" descr="lswitch.png">
          <a:hlinkClick xmlns:r="http://schemas.openxmlformats.org/officeDocument/2006/relationships" r:id="rId13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95750" y="123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3219450</xdr:colOff>
      <xdr:row>0</xdr:row>
      <xdr:rowOff>104775</xdr:rowOff>
    </xdr:from>
    <xdr:to>
      <xdr:col>2</xdr:col>
      <xdr:colOff>3454375</xdr:colOff>
      <xdr:row>0</xdr:row>
      <xdr:rowOff>507975</xdr:rowOff>
    </xdr:to>
    <xdr:pic>
      <xdr:nvPicPr>
        <xdr:cNvPr id="10" name="รูปภาพ 9" descr="advancedsettings.png">
          <a:hlinkClick xmlns:r="http://schemas.openxmlformats.org/officeDocument/2006/relationships" r:id="rId15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114300</xdr:rowOff>
    </xdr:from>
    <xdr:to>
      <xdr:col>4</xdr:col>
      <xdr:colOff>517500</xdr:colOff>
      <xdr:row>0</xdr:row>
      <xdr:rowOff>517500</xdr:rowOff>
    </xdr:to>
    <xdr:pic>
      <xdr:nvPicPr>
        <xdr:cNvPr id="11" name="รูปภาพ 10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387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104775</xdr:rowOff>
    </xdr:from>
    <xdr:to>
      <xdr:col>4</xdr:col>
      <xdr:colOff>974700</xdr:colOff>
      <xdr:row>0</xdr:row>
      <xdr:rowOff>507975</xdr:rowOff>
    </xdr:to>
    <xdr:pic>
      <xdr:nvPicPr>
        <xdr:cNvPr id="12" name="รูปภาพ 11" descr="Utilities.png">
          <a:hlinkClick xmlns:r="http://schemas.openxmlformats.org/officeDocument/2006/relationships" r:id="rId19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4959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104775</xdr:rowOff>
    </xdr:from>
    <xdr:to>
      <xdr:col>5</xdr:col>
      <xdr:colOff>431775</xdr:colOff>
      <xdr:row>0</xdr:row>
      <xdr:rowOff>507975</xdr:rowOff>
    </xdr:to>
    <xdr:pic>
      <xdr:nvPicPr>
        <xdr:cNvPr id="13" name="รูปภาพ 12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9340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0</xdr:row>
      <xdr:rowOff>104775</xdr:rowOff>
    </xdr:from>
    <xdr:to>
      <xdr:col>5</xdr:col>
      <xdr:colOff>898500</xdr:colOff>
      <xdr:row>0</xdr:row>
      <xdr:rowOff>507975</xdr:rowOff>
    </xdr:to>
    <xdr:pic>
      <xdr:nvPicPr>
        <xdr:cNvPr id="14" name="รูปภาพ 13" descr="access.png">
          <a:hlinkClick xmlns:r="http://schemas.openxmlformats.org/officeDocument/2006/relationships" r:id="rId2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400800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809624</xdr:colOff>
      <xdr:row>14</xdr:row>
      <xdr:rowOff>247648</xdr:rowOff>
    </xdr:from>
    <xdr:to>
      <xdr:col>7</xdr:col>
      <xdr:colOff>1047751</xdr:colOff>
      <xdr:row>15</xdr:row>
      <xdr:rowOff>238125</xdr:rowOff>
    </xdr:to>
    <xdr:pic>
      <xdr:nvPicPr>
        <xdr:cNvPr id="16" name="รูปภาพ 15" descr="error.png">
          <a:hlinkClick xmlns:r="http://schemas.openxmlformats.org/officeDocument/2006/relationships" r:id="rId25" tooltip="กรุณาคลิ๊ก..อ่านก่อนทำ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591549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0</xdr:row>
      <xdr:rowOff>57150</xdr:rowOff>
    </xdr:from>
    <xdr:to>
      <xdr:col>1</xdr:col>
      <xdr:colOff>974700</xdr:colOff>
      <xdr:row>0</xdr:row>
      <xdr:rowOff>460350</xdr:rowOff>
    </xdr:to>
    <xdr:pic>
      <xdr:nvPicPr>
        <xdr:cNvPr id="18" name="รูปภาพ 17" descr="important.png">
          <a:hlinkClick xmlns:r="http://schemas.openxmlformats.org/officeDocument/2006/relationships" r:id="rId25" tooltip="อ่านก่อนทำ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20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</xdr:colOff>
      <xdr:row>14</xdr:row>
      <xdr:rowOff>247648</xdr:rowOff>
    </xdr:from>
    <xdr:to>
      <xdr:col>8</xdr:col>
      <xdr:colOff>276226</xdr:colOff>
      <xdr:row>15</xdr:row>
      <xdr:rowOff>238125</xdr:rowOff>
    </xdr:to>
    <xdr:pic>
      <xdr:nvPicPr>
        <xdr:cNvPr id="17" name="รูปภาพ 16" descr="error.png">
          <a:hlinkClick xmlns:r="http://schemas.openxmlformats.org/officeDocument/2006/relationships" r:id="rId25" tooltip="กรุณาคลิ๊ก..อ่านก่อนทำ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163049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7</xdr:col>
      <xdr:colOff>1104899</xdr:colOff>
      <xdr:row>14</xdr:row>
      <xdr:rowOff>247648</xdr:rowOff>
    </xdr:from>
    <xdr:to>
      <xdr:col>8</xdr:col>
      <xdr:colOff>1</xdr:colOff>
      <xdr:row>15</xdr:row>
      <xdr:rowOff>238125</xdr:rowOff>
    </xdr:to>
    <xdr:pic>
      <xdr:nvPicPr>
        <xdr:cNvPr id="19" name="รูปภาพ 18" descr="error.png">
          <a:hlinkClick xmlns:r="http://schemas.openxmlformats.org/officeDocument/2006/relationships" r:id="rId25" tooltip="กรุณาคลิ๊ก..อ่านก่อนทำ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86824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1076326</xdr:colOff>
      <xdr:row>0</xdr:row>
      <xdr:rowOff>57151</xdr:rowOff>
    </xdr:from>
    <xdr:to>
      <xdr:col>2</xdr:col>
      <xdr:colOff>333376</xdr:colOff>
      <xdr:row>0</xdr:row>
      <xdr:rowOff>476251</xdr:rowOff>
    </xdr:to>
    <xdr:pic>
      <xdr:nvPicPr>
        <xdr:cNvPr id="21" name="รูปภาพ 20" descr="kivio.png">
          <a:hlinkClick xmlns:r="http://schemas.openxmlformats.org/officeDocument/2006/relationships" r:id="rId28" tooltip="กำหนดเกณฑ์คะแนน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66826" y="57151"/>
          <a:ext cx="419100" cy="419100"/>
        </a:xfrm>
        <a:prstGeom prst="rect">
          <a:avLst/>
        </a:prstGeom>
      </xdr:spPr>
    </xdr:pic>
    <xdr:clientData/>
  </xdr:twoCellAnchor>
  <xdr:twoCellAnchor>
    <xdr:from>
      <xdr:col>5</xdr:col>
      <xdr:colOff>28574</xdr:colOff>
      <xdr:row>1</xdr:row>
      <xdr:rowOff>9525</xdr:rowOff>
    </xdr:from>
    <xdr:to>
      <xdr:col>5</xdr:col>
      <xdr:colOff>1428750</xdr:colOff>
      <xdr:row>1</xdr:row>
      <xdr:rowOff>303213</xdr:rowOff>
    </xdr:to>
    <xdr:sp macro="" textlink="">
      <xdr:nvSpPr>
        <xdr:cNvPr id="20" name="สี่เหลี่ยมมุมมน 26">
          <a:hlinkClick xmlns:r="http://schemas.openxmlformats.org/officeDocument/2006/relationships" r:id="rId30" tooltip="พิมพ์บันทึกเสนอรายงานผล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934074" y="571500"/>
          <a:ext cx="1400176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พิมพ์บันทึกข้อความ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 editAs="oneCell">
    <xdr:from>
      <xdr:col>2</xdr:col>
      <xdr:colOff>1502223</xdr:colOff>
      <xdr:row>29</xdr:row>
      <xdr:rowOff>107950</xdr:rowOff>
    </xdr:from>
    <xdr:to>
      <xdr:col>2</xdr:col>
      <xdr:colOff>2647079</xdr:colOff>
      <xdr:row>33</xdr:row>
      <xdr:rowOff>241300</xdr:rowOff>
    </xdr:to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273" y="7493000"/>
          <a:ext cx="1144856" cy="1111250"/>
        </a:xfrm>
        <a:prstGeom prst="rect">
          <a:avLst/>
        </a:prstGeom>
      </xdr:spPr>
    </xdr:pic>
    <xdr:clientData/>
  </xdr:twoCellAnchor>
  <xdr:twoCellAnchor editAs="oneCell">
    <xdr:from>
      <xdr:col>2</xdr:col>
      <xdr:colOff>3416300</xdr:colOff>
      <xdr:row>29</xdr:row>
      <xdr:rowOff>120650</xdr:rowOff>
    </xdr:from>
    <xdr:to>
      <xdr:col>4</xdr:col>
      <xdr:colOff>647700</xdr:colOff>
      <xdr:row>33</xdr:row>
      <xdr:rowOff>247650</xdr:rowOff>
    </xdr:to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75057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3009901</xdr:colOff>
      <xdr:row>33</xdr:row>
      <xdr:rowOff>1</xdr:rowOff>
    </xdr:from>
    <xdr:to>
      <xdr:col>2</xdr:col>
      <xdr:colOff>3378200</xdr:colOff>
      <xdr:row>34</xdr:row>
      <xdr:rowOff>95250</xdr:rowOff>
    </xdr:to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8951" y="8248651"/>
          <a:ext cx="368299" cy="368299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2667000</xdr:colOff>
      <xdr:row>29</xdr:row>
      <xdr:rowOff>114300</xdr:rowOff>
    </xdr:from>
    <xdr:to>
      <xdr:col>2</xdr:col>
      <xdr:colOff>3071576</xdr:colOff>
      <xdr:row>31</xdr:row>
      <xdr:rowOff>95250</xdr:rowOff>
    </xdr:to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65" t="9600" r="28490" b="9600"/>
        <a:stretch/>
      </xdr:blipFill>
      <xdr:spPr>
        <a:xfrm>
          <a:off x="3956050" y="7499350"/>
          <a:ext cx="404576" cy="41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485055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504825</xdr:rowOff>
    </xdr:from>
    <xdr:to>
      <xdr:col>0</xdr:col>
      <xdr:colOff>460350</xdr:colOff>
      <xdr:row>2</xdr:row>
      <xdr:rowOff>155550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0" y="504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161925</xdr:rowOff>
    </xdr:from>
    <xdr:to>
      <xdr:col>0</xdr:col>
      <xdr:colOff>460350</xdr:colOff>
      <xdr:row>4</xdr:row>
      <xdr:rowOff>107925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914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57150</xdr:rowOff>
    </xdr:from>
    <xdr:to>
      <xdr:col>2</xdr:col>
      <xdr:colOff>136500</xdr:colOff>
      <xdr:row>0</xdr:row>
      <xdr:rowOff>460350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4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66675</xdr:rowOff>
    </xdr:from>
    <xdr:to>
      <xdr:col>3</xdr:col>
      <xdr:colOff>31004</xdr:colOff>
      <xdr:row>0</xdr:row>
      <xdr:rowOff>469875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2975" y="6667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66675</xdr:rowOff>
    </xdr:from>
    <xdr:to>
      <xdr:col>3</xdr:col>
      <xdr:colOff>479400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90650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0</xdr:row>
      <xdr:rowOff>66675</xdr:rowOff>
    </xdr:from>
    <xdr:to>
      <xdr:col>3</xdr:col>
      <xdr:colOff>862998</xdr:colOff>
      <xdr:row>0</xdr:row>
      <xdr:rowOff>469875</xdr:rowOff>
    </xdr:to>
    <xdr:pic>
      <xdr:nvPicPr>
        <xdr:cNvPr id="9" name="รูปภาพ 8" descr="Utilities.png">
          <a:hlinkClick xmlns:r="http://schemas.openxmlformats.org/officeDocument/2006/relationships" r:id="rId1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00225" y="666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408973</xdr:colOff>
      <xdr:row>0</xdr:row>
      <xdr:rowOff>460350</xdr:rowOff>
    </xdr:to>
    <xdr:pic>
      <xdr:nvPicPr>
        <xdr:cNvPr id="10" name="รูปภาพ 9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19325" y="57150"/>
          <a:ext cx="408973" cy="40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494580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514350</xdr:rowOff>
    </xdr:from>
    <xdr:to>
      <xdr:col>0</xdr:col>
      <xdr:colOff>469875</xdr:colOff>
      <xdr:row>2</xdr:row>
      <xdr:rowOff>165075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143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</xdr:row>
      <xdr:rowOff>171450</xdr:rowOff>
    </xdr:from>
    <xdr:to>
      <xdr:col>0</xdr:col>
      <xdr:colOff>479400</xdr:colOff>
      <xdr:row>4</xdr:row>
      <xdr:rowOff>117450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923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136500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47625</xdr:rowOff>
    </xdr:from>
    <xdr:to>
      <xdr:col>3</xdr:col>
      <xdr:colOff>69104</xdr:colOff>
      <xdr:row>0</xdr:row>
      <xdr:rowOff>450825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0600" y="4762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66675</xdr:rowOff>
    </xdr:from>
    <xdr:to>
      <xdr:col>3</xdr:col>
      <xdr:colOff>498450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192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76200</xdr:rowOff>
    </xdr:from>
    <xdr:to>
      <xdr:col>4</xdr:col>
      <xdr:colOff>8923</xdr:colOff>
      <xdr:row>0</xdr:row>
      <xdr:rowOff>479400</xdr:rowOff>
    </xdr:to>
    <xdr:pic>
      <xdr:nvPicPr>
        <xdr:cNvPr id="8" name="รูปภาพ 7" descr="Utilities.png">
          <a:hlinkClick xmlns:r="http://schemas.openxmlformats.org/officeDocument/2006/relationships" r:id="rId1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880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76200</xdr:rowOff>
    </xdr:from>
    <xdr:to>
      <xdr:col>4</xdr:col>
      <xdr:colOff>447073</xdr:colOff>
      <xdr:row>0</xdr:row>
      <xdr:rowOff>479400</xdr:rowOff>
    </xdr:to>
    <xdr:pic>
      <xdr:nvPicPr>
        <xdr:cNvPr id="9" name="รูปภาพ 8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669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0</xdr:row>
      <xdr:rowOff>85725</xdr:rowOff>
    </xdr:from>
    <xdr:to>
      <xdr:col>28</xdr:col>
      <xdr:colOff>436249</xdr:colOff>
      <xdr:row>0</xdr:row>
      <xdr:rowOff>488925</xdr:rowOff>
    </xdr:to>
    <xdr:pic>
      <xdr:nvPicPr>
        <xdr:cNvPr id="10" name="รูปภาพ 9" descr="aim_protocol.png">
          <a:hlinkClick xmlns:r="http://schemas.openxmlformats.org/officeDocument/2006/relationships" r:id="rId17" tooltip="ประเมินคุณลักษณะฯ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563475" y="85725"/>
          <a:ext cx="398149" cy="403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485055</xdr:colOff>
      <xdr:row>0</xdr:row>
      <xdr:rowOff>504826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7620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523875</xdr:rowOff>
    </xdr:from>
    <xdr:to>
      <xdr:col>0</xdr:col>
      <xdr:colOff>479400</xdr:colOff>
      <xdr:row>2</xdr:row>
      <xdr:rowOff>165075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" y="5238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190500</xdr:rowOff>
    </xdr:from>
    <xdr:to>
      <xdr:col>0</xdr:col>
      <xdr:colOff>460350</xdr:colOff>
      <xdr:row>4</xdr:row>
      <xdr:rowOff>136500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952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136500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66675</xdr:rowOff>
    </xdr:from>
    <xdr:to>
      <xdr:col>3</xdr:col>
      <xdr:colOff>31004</xdr:colOff>
      <xdr:row>0</xdr:row>
      <xdr:rowOff>469875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0" y="6667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66675</xdr:rowOff>
    </xdr:from>
    <xdr:to>
      <xdr:col>3</xdr:col>
      <xdr:colOff>422250</xdr:colOff>
      <xdr:row>0</xdr:row>
      <xdr:rowOff>469875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76200</xdr:rowOff>
    </xdr:from>
    <xdr:to>
      <xdr:col>3</xdr:col>
      <xdr:colOff>828073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43075" y="76200"/>
          <a:ext cx="408973" cy="403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475530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504825</xdr:rowOff>
    </xdr:from>
    <xdr:to>
      <xdr:col>0</xdr:col>
      <xdr:colOff>450825</xdr:colOff>
      <xdr:row>2</xdr:row>
      <xdr:rowOff>146025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625" y="504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</xdr:row>
      <xdr:rowOff>161925</xdr:rowOff>
    </xdr:from>
    <xdr:to>
      <xdr:col>0</xdr:col>
      <xdr:colOff>431775</xdr:colOff>
      <xdr:row>4</xdr:row>
      <xdr:rowOff>107925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" y="923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47625</xdr:rowOff>
    </xdr:from>
    <xdr:to>
      <xdr:col>2</xdr:col>
      <xdr:colOff>98400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48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0</xdr:row>
      <xdr:rowOff>47625</xdr:rowOff>
    </xdr:from>
    <xdr:to>
      <xdr:col>3</xdr:col>
      <xdr:colOff>11954</xdr:colOff>
      <xdr:row>0</xdr:row>
      <xdr:rowOff>450825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3450" y="4762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57150</xdr:rowOff>
    </xdr:from>
    <xdr:to>
      <xdr:col>3</xdr:col>
      <xdr:colOff>403200</xdr:colOff>
      <xdr:row>0</xdr:row>
      <xdr:rowOff>460350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2397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76200</xdr:rowOff>
    </xdr:from>
    <xdr:to>
      <xdr:col>3</xdr:col>
      <xdr:colOff>818548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335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57150</xdr:rowOff>
    </xdr:from>
    <xdr:to>
      <xdr:col>22</xdr:col>
      <xdr:colOff>469875</xdr:colOff>
      <xdr:row>0</xdr:row>
      <xdr:rowOff>460350</xdr:rowOff>
    </xdr:to>
    <xdr:pic>
      <xdr:nvPicPr>
        <xdr:cNvPr id="10" name="รูปภาพ 9" descr="lswitch.png">
          <a:hlinkClick xmlns:r="http://schemas.openxmlformats.org/officeDocument/2006/relationships" r:id="rId15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001500" y="57150"/>
          <a:ext cx="403200" cy="403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485055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504825</xdr:rowOff>
    </xdr:from>
    <xdr:to>
      <xdr:col>0</xdr:col>
      <xdr:colOff>460350</xdr:colOff>
      <xdr:row>2</xdr:row>
      <xdr:rowOff>155550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0" y="504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161925</xdr:rowOff>
    </xdr:from>
    <xdr:to>
      <xdr:col>0</xdr:col>
      <xdr:colOff>460350</xdr:colOff>
      <xdr:row>4</xdr:row>
      <xdr:rowOff>107925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914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57150</xdr:rowOff>
    </xdr:from>
    <xdr:to>
      <xdr:col>2</xdr:col>
      <xdr:colOff>136500</xdr:colOff>
      <xdr:row>0</xdr:row>
      <xdr:rowOff>460350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4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66675</xdr:rowOff>
    </xdr:from>
    <xdr:to>
      <xdr:col>3</xdr:col>
      <xdr:colOff>31004</xdr:colOff>
      <xdr:row>0</xdr:row>
      <xdr:rowOff>469875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2975" y="6667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66675</xdr:rowOff>
    </xdr:from>
    <xdr:to>
      <xdr:col>3</xdr:col>
      <xdr:colOff>479400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90650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0</xdr:row>
      <xdr:rowOff>66675</xdr:rowOff>
    </xdr:from>
    <xdr:to>
      <xdr:col>3</xdr:col>
      <xdr:colOff>894748</xdr:colOff>
      <xdr:row>0</xdr:row>
      <xdr:rowOff>469875</xdr:rowOff>
    </xdr:to>
    <xdr:pic>
      <xdr:nvPicPr>
        <xdr:cNvPr id="8" name="รูปภาพ 8" descr="Utilities.png">
          <a:hlinkClick xmlns:r="http://schemas.openxmlformats.org/officeDocument/2006/relationships" r:id="rId1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00225" y="666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408973</xdr:colOff>
      <xdr:row>0</xdr:row>
      <xdr:rowOff>460350</xdr:rowOff>
    </xdr:to>
    <xdr:pic>
      <xdr:nvPicPr>
        <xdr:cNvPr id="9" name="รูปภาพ 9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19325" y="57150"/>
          <a:ext cx="408973" cy="403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494580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514350</xdr:rowOff>
    </xdr:from>
    <xdr:to>
      <xdr:col>0</xdr:col>
      <xdr:colOff>469875</xdr:colOff>
      <xdr:row>2</xdr:row>
      <xdr:rowOff>165075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143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</xdr:row>
      <xdr:rowOff>171450</xdr:rowOff>
    </xdr:from>
    <xdr:to>
      <xdr:col>0</xdr:col>
      <xdr:colOff>479400</xdr:colOff>
      <xdr:row>4</xdr:row>
      <xdr:rowOff>117450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923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136500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47625</xdr:rowOff>
    </xdr:from>
    <xdr:to>
      <xdr:col>3</xdr:col>
      <xdr:colOff>69104</xdr:colOff>
      <xdr:row>0</xdr:row>
      <xdr:rowOff>450825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0600" y="4762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66675</xdr:rowOff>
    </xdr:from>
    <xdr:to>
      <xdr:col>3</xdr:col>
      <xdr:colOff>498450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192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76200</xdr:rowOff>
    </xdr:from>
    <xdr:to>
      <xdr:col>4</xdr:col>
      <xdr:colOff>8923</xdr:colOff>
      <xdr:row>0</xdr:row>
      <xdr:rowOff>479400</xdr:rowOff>
    </xdr:to>
    <xdr:pic>
      <xdr:nvPicPr>
        <xdr:cNvPr id="8" name="รูปภาพ 7" descr="Utilities.png">
          <a:hlinkClick xmlns:r="http://schemas.openxmlformats.org/officeDocument/2006/relationships" r:id="rId1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880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76200</xdr:rowOff>
    </xdr:from>
    <xdr:to>
      <xdr:col>4</xdr:col>
      <xdr:colOff>447073</xdr:colOff>
      <xdr:row>0</xdr:row>
      <xdr:rowOff>479400</xdr:rowOff>
    </xdr:to>
    <xdr:pic>
      <xdr:nvPicPr>
        <xdr:cNvPr id="9" name="รูปภาพ 8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669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0</xdr:row>
      <xdr:rowOff>85725</xdr:rowOff>
    </xdr:from>
    <xdr:to>
      <xdr:col>28</xdr:col>
      <xdr:colOff>436249</xdr:colOff>
      <xdr:row>0</xdr:row>
      <xdr:rowOff>488925</xdr:rowOff>
    </xdr:to>
    <xdr:pic>
      <xdr:nvPicPr>
        <xdr:cNvPr id="10" name="รูปภาพ 9" descr="aim_protocol.png">
          <a:hlinkClick xmlns:r="http://schemas.openxmlformats.org/officeDocument/2006/relationships" r:id="rId17" tooltip="ประเมินคุณลักษณะฯ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801600" y="85725"/>
          <a:ext cx="398149" cy="403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246064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182" y="60614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178062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49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233796</xdr:colOff>
      <xdr:row>0</xdr:row>
      <xdr:rowOff>60613</xdr:rowOff>
    </xdr:from>
    <xdr:to>
      <xdr:col>4</xdr:col>
      <xdr:colOff>100133</xdr:colOff>
      <xdr:row>0</xdr:row>
      <xdr:rowOff>463813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06682" y="606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0</xdr:row>
      <xdr:rowOff>43296</xdr:rowOff>
    </xdr:from>
    <xdr:to>
      <xdr:col>4</xdr:col>
      <xdr:colOff>507110</xdr:colOff>
      <xdr:row>0</xdr:row>
      <xdr:rowOff>446496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13660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69273</xdr:rowOff>
    </xdr:from>
    <xdr:to>
      <xdr:col>5</xdr:col>
      <xdr:colOff>402479</xdr:colOff>
      <xdr:row>0</xdr:row>
      <xdr:rowOff>472473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46614" y="69273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398317</xdr:colOff>
      <xdr:row>0</xdr:row>
      <xdr:rowOff>60614</xdr:rowOff>
    </xdr:from>
    <xdr:to>
      <xdr:col>6</xdr:col>
      <xdr:colOff>264654</xdr:colOff>
      <xdr:row>0</xdr:row>
      <xdr:rowOff>463814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44931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124835</xdr:colOff>
      <xdr:row>0</xdr:row>
      <xdr:rowOff>84426</xdr:rowOff>
    </xdr:from>
    <xdr:to>
      <xdr:col>13</xdr:col>
      <xdr:colOff>523705</xdr:colOff>
      <xdr:row>0</xdr:row>
      <xdr:rowOff>493398</xdr:rowOff>
    </xdr:to>
    <xdr:pic>
      <xdr:nvPicPr>
        <xdr:cNvPr id="9" name="รูปภาพ 8" descr="access.png">
          <a:hlinkClick xmlns:r="http://schemas.openxmlformats.org/officeDocument/2006/relationships" r:id="rId1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30398" y="84426"/>
          <a:ext cx="398870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79376</xdr:rowOff>
    </xdr:from>
    <xdr:to>
      <xdr:col>7</xdr:col>
      <xdr:colOff>141262</xdr:colOff>
      <xdr:row>0</xdr:row>
      <xdr:rowOff>482576</xdr:rowOff>
    </xdr:to>
    <xdr:pic>
      <xdr:nvPicPr>
        <xdr:cNvPr id="10" name="รูปภาพ 9" descr="lswitch.png">
          <a:hlinkClick xmlns:r="http://schemas.openxmlformats.org/officeDocument/2006/relationships" r:id="rId15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52750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160337</xdr:colOff>
      <xdr:row>0</xdr:row>
      <xdr:rowOff>73026</xdr:rowOff>
    </xdr:from>
    <xdr:to>
      <xdr:col>8</xdr:col>
      <xdr:colOff>31725</xdr:colOff>
      <xdr:row>0</xdr:row>
      <xdr:rowOff>476226</xdr:rowOff>
    </xdr:to>
    <xdr:pic>
      <xdr:nvPicPr>
        <xdr:cNvPr id="11" name="รูปภาพ 10" descr="advancedsettings.png">
          <a:hlinkClick xmlns:r="http://schemas.openxmlformats.org/officeDocument/2006/relationships" r:id="rId17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375025" y="730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87312</xdr:colOff>
      <xdr:row>0</xdr:row>
      <xdr:rowOff>55563</xdr:rowOff>
    </xdr:from>
    <xdr:to>
      <xdr:col>8</xdr:col>
      <xdr:colOff>496284</xdr:colOff>
      <xdr:row>0</xdr:row>
      <xdr:rowOff>458763</xdr:rowOff>
    </xdr:to>
    <xdr:pic>
      <xdr:nvPicPr>
        <xdr:cNvPr id="12" name="รูปภาพ 11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33812" y="55563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71442</xdr:rowOff>
    </xdr:from>
    <xdr:to>
      <xdr:col>9</xdr:col>
      <xdr:colOff>408973</xdr:colOff>
      <xdr:row>0</xdr:row>
      <xdr:rowOff>474642</xdr:rowOff>
    </xdr:to>
    <xdr:pic>
      <xdr:nvPicPr>
        <xdr:cNvPr id="13" name="รูปภาพ 12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78313" y="7144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477837</xdr:colOff>
      <xdr:row>0</xdr:row>
      <xdr:rowOff>88904</xdr:rowOff>
    </xdr:from>
    <xdr:to>
      <xdr:col>10</xdr:col>
      <xdr:colOff>354998</xdr:colOff>
      <xdr:row>0</xdr:row>
      <xdr:rowOff>492104</xdr:rowOff>
    </xdr:to>
    <xdr:pic>
      <xdr:nvPicPr>
        <xdr:cNvPr id="14" name="รูปภาพ 13" descr="Utilities.png">
          <a:hlinkClick xmlns:r="http://schemas.openxmlformats.org/officeDocument/2006/relationships" r:id="rId2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756150" y="88904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452437</xdr:colOff>
      <xdr:row>0</xdr:row>
      <xdr:rowOff>47625</xdr:rowOff>
    </xdr:from>
    <xdr:to>
      <xdr:col>11</xdr:col>
      <xdr:colOff>323824</xdr:colOff>
      <xdr:row>0</xdr:row>
      <xdr:rowOff>450825</xdr:rowOff>
    </xdr:to>
    <xdr:pic>
      <xdr:nvPicPr>
        <xdr:cNvPr id="15" name="รูปภาพ 14" descr="important.png">
          <a:hlinkClick xmlns:r="http://schemas.openxmlformats.org/officeDocument/2006/relationships" r:id="rId25" tooltip="อ่านก่อนทำ"/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262562" y="47625"/>
          <a:ext cx="403200" cy="403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47628</xdr:rowOff>
    </xdr:from>
    <xdr:to>
      <xdr:col>2</xdr:col>
      <xdr:colOff>221530</xdr:colOff>
      <xdr:row>0</xdr:row>
      <xdr:rowOff>476254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" y="47628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0</xdr:row>
      <xdr:rowOff>55562</xdr:rowOff>
    </xdr:from>
    <xdr:to>
      <xdr:col>2</xdr:col>
      <xdr:colOff>665137</xdr:colOff>
      <xdr:row>0</xdr:row>
      <xdr:rowOff>458762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9312" y="555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731837</xdr:colOff>
      <xdr:row>0</xdr:row>
      <xdr:rowOff>65084</xdr:rowOff>
    </xdr:from>
    <xdr:to>
      <xdr:col>2</xdr:col>
      <xdr:colOff>1135037</xdr:colOff>
      <xdr:row>0</xdr:row>
      <xdr:rowOff>468284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19212" y="6508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1174750</xdr:colOff>
      <xdr:row>0</xdr:row>
      <xdr:rowOff>63500</xdr:rowOff>
    </xdr:from>
    <xdr:to>
      <xdr:col>2</xdr:col>
      <xdr:colOff>1577950</xdr:colOff>
      <xdr:row>0</xdr:row>
      <xdr:rowOff>466700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62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1658937</xdr:colOff>
      <xdr:row>0</xdr:row>
      <xdr:rowOff>63500</xdr:rowOff>
    </xdr:from>
    <xdr:to>
      <xdr:col>2</xdr:col>
      <xdr:colOff>2061416</xdr:colOff>
      <xdr:row>0</xdr:row>
      <xdr:rowOff>466700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46312" y="6350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2063750</xdr:colOff>
      <xdr:row>0</xdr:row>
      <xdr:rowOff>63500</xdr:rowOff>
    </xdr:from>
    <xdr:to>
      <xdr:col>2</xdr:col>
      <xdr:colOff>2466950</xdr:colOff>
      <xdr:row>0</xdr:row>
      <xdr:rowOff>466700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51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1333499</xdr:colOff>
      <xdr:row>0</xdr:row>
      <xdr:rowOff>71438</xdr:rowOff>
    </xdr:from>
    <xdr:to>
      <xdr:col>3</xdr:col>
      <xdr:colOff>1742472</xdr:colOff>
      <xdr:row>0</xdr:row>
      <xdr:rowOff>474638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9937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3714750</xdr:colOff>
      <xdr:row>0</xdr:row>
      <xdr:rowOff>55563</xdr:rowOff>
    </xdr:from>
    <xdr:to>
      <xdr:col>3</xdr:col>
      <xdr:colOff>4118672</xdr:colOff>
      <xdr:row>0</xdr:row>
      <xdr:rowOff>464535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61188" y="55563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0</xdr:row>
      <xdr:rowOff>63500</xdr:rowOff>
    </xdr:from>
    <xdr:to>
      <xdr:col>3</xdr:col>
      <xdr:colOff>736575</xdr:colOff>
      <xdr:row>0</xdr:row>
      <xdr:rowOff>466700</xdr:rowOff>
    </xdr:to>
    <xdr:pic>
      <xdr:nvPicPr>
        <xdr:cNvPr id="11" name="รูปภาพ 10" descr="advancedsettings.png">
          <a:hlinkClick xmlns:r="http://schemas.openxmlformats.org/officeDocument/2006/relationships" r:id="rId17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79813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0</xdr:row>
      <xdr:rowOff>79375</xdr:rowOff>
    </xdr:from>
    <xdr:to>
      <xdr:col>3</xdr:col>
      <xdr:colOff>1218597</xdr:colOff>
      <xdr:row>0</xdr:row>
      <xdr:rowOff>482575</xdr:rowOff>
    </xdr:to>
    <xdr:pic>
      <xdr:nvPicPr>
        <xdr:cNvPr id="12" name="รูปภาพ 11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56063" y="793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1857375</xdr:colOff>
      <xdr:row>0</xdr:row>
      <xdr:rowOff>71438</xdr:rowOff>
    </xdr:from>
    <xdr:to>
      <xdr:col>3</xdr:col>
      <xdr:colOff>2266348</xdr:colOff>
      <xdr:row>0</xdr:row>
      <xdr:rowOff>474638</xdr:rowOff>
    </xdr:to>
    <xdr:pic>
      <xdr:nvPicPr>
        <xdr:cNvPr id="13" name="รูปภาพ 12" descr="Utilities.png">
          <a:hlinkClick xmlns:r="http://schemas.openxmlformats.org/officeDocument/2006/relationships" r:id="rId21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03813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2516188</xdr:colOff>
      <xdr:row>0</xdr:row>
      <xdr:rowOff>71437</xdr:rowOff>
    </xdr:from>
    <xdr:to>
      <xdr:col>3</xdr:col>
      <xdr:colOff>260325</xdr:colOff>
      <xdr:row>0</xdr:row>
      <xdr:rowOff>474637</xdr:rowOff>
    </xdr:to>
    <xdr:pic>
      <xdr:nvPicPr>
        <xdr:cNvPr id="14" name="รูปภาพ 13" descr="lswitch.png">
          <a:hlinkClick xmlns:r="http://schemas.openxmlformats.org/officeDocument/2006/relationships" r:id="rId23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103563" y="71437"/>
          <a:ext cx="403200" cy="403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58616</xdr:rowOff>
    </xdr:from>
    <xdr:to>
      <xdr:col>2</xdr:col>
      <xdr:colOff>427905</xdr:colOff>
      <xdr:row>0</xdr:row>
      <xdr:rowOff>487242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2481" y="58616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468923</xdr:colOff>
      <xdr:row>0</xdr:row>
      <xdr:rowOff>65942</xdr:rowOff>
    </xdr:from>
    <xdr:to>
      <xdr:col>2</xdr:col>
      <xdr:colOff>872123</xdr:colOff>
      <xdr:row>0</xdr:row>
      <xdr:rowOff>469142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404" y="6594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923193</xdr:colOff>
      <xdr:row>0</xdr:row>
      <xdr:rowOff>73269</xdr:rowOff>
    </xdr:from>
    <xdr:to>
      <xdr:col>2</xdr:col>
      <xdr:colOff>1326393</xdr:colOff>
      <xdr:row>0</xdr:row>
      <xdr:rowOff>476469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35674" y="7326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1361343</xdr:colOff>
      <xdr:row>0</xdr:row>
      <xdr:rowOff>79131</xdr:rowOff>
    </xdr:from>
    <xdr:to>
      <xdr:col>2</xdr:col>
      <xdr:colOff>1764543</xdr:colOff>
      <xdr:row>0</xdr:row>
      <xdr:rowOff>482331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73824" y="79131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1793632</xdr:colOff>
      <xdr:row>0</xdr:row>
      <xdr:rowOff>79131</xdr:rowOff>
    </xdr:from>
    <xdr:to>
      <xdr:col>2</xdr:col>
      <xdr:colOff>2196111</xdr:colOff>
      <xdr:row>0</xdr:row>
      <xdr:rowOff>482331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006113" y="79131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2211266</xdr:colOff>
      <xdr:row>0</xdr:row>
      <xdr:rowOff>71804</xdr:rowOff>
    </xdr:from>
    <xdr:to>
      <xdr:col>2</xdr:col>
      <xdr:colOff>2614466</xdr:colOff>
      <xdr:row>0</xdr:row>
      <xdr:rowOff>475004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423747" y="7180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6147289</xdr:colOff>
      <xdr:row>0</xdr:row>
      <xdr:rowOff>58615</xdr:rowOff>
    </xdr:from>
    <xdr:to>
      <xdr:col>3</xdr:col>
      <xdr:colOff>15596</xdr:colOff>
      <xdr:row>0</xdr:row>
      <xdr:rowOff>467587</xdr:rowOff>
    </xdr:to>
    <xdr:pic>
      <xdr:nvPicPr>
        <xdr:cNvPr id="8" name="รูปภาพ 7" descr="access.png">
          <a:hlinkClick xmlns:r="http://schemas.openxmlformats.org/officeDocument/2006/relationships" r:id="rId1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359770" y="5861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2</xdr:col>
      <xdr:colOff>2627313</xdr:colOff>
      <xdr:row>0</xdr:row>
      <xdr:rowOff>71437</xdr:rowOff>
    </xdr:from>
    <xdr:to>
      <xdr:col>2</xdr:col>
      <xdr:colOff>3030513</xdr:colOff>
      <xdr:row>0</xdr:row>
      <xdr:rowOff>474637</xdr:rowOff>
    </xdr:to>
    <xdr:pic>
      <xdr:nvPicPr>
        <xdr:cNvPr id="9" name="รูปภาพ 8" descr="lswitch.png">
          <a:hlinkClick xmlns:r="http://schemas.openxmlformats.org/officeDocument/2006/relationships" r:id="rId15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98813" y="7143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3065463</xdr:colOff>
      <xdr:row>0</xdr:row>
      <xdr:rowOff>80962</xdr:rowOff>
    </xdr:from>
    <xdr:to>
      <xdr:col>2</xdr:col>
      <xdr:colOff>3468663</xdr:colOff>
      <xdr:row>0</xdr:row>
      <xdr:rowOff>484162</xdr:rowOff>
    </xdr:to>
    <xdr:pic>
      <xdr:nvPicPr>
        <xdr:cNvPr id="10" name="รูปภาพ 9" descr="advancedsettings.png">
          <a:hlinkClick xmlns:r="http://schemas.openxmlformats.org/officeDocument/2006/relationships" r:id="rId17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36963" y="809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3517900</xdr:colOff>
      <xdr:row>0</xdr:row>
      <xdr:rowOff>65087</xdr:rowOff>
    </xdr:from>
    <xdr:to>
      <xdr:col>2</xdr:col>
      <xdr:colOff>3926872</xdr:colOff>
      <xdr:row>0</xdr:row>
      <xdr:rowOff>468287</xdr:rowOff>
    </xdr:to>
    <xdr:pic>
      <xdr:nvPicPr>
        <xdr:cNvPr id="11" name="รูปภาพ 10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89400" y="65087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3994150</xdr:colOff>
      <xdr:row>0</xdr:row>
      <xdr:rowOff>65087</xdr:rowOff>
    </xdr:from>
    <xdr:to>
      <xdr:col>2</xdr:col>
      <xdr:colOff>4403123</xdr:colOff>
      <xdr:row>0</xdr:row>
      <xdr:rowOff>468287</xdr:rowOff>
    </xdr:to>
    <xdr:pic>
      <xdr:nvPicPr>
        <xdr:cNvPr id="12" name="รูปภาพ 11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65650" y="6508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4440237</xdr:colOff>
      <xdr:row>0</xdr:row>
      <xdr:rowOff>66675</xdr:rowOff>
    </xdr:from>
    <xdr:to>
      <xdr:col>2</xdr:col>
      <xdr:colOff>4849210</xdr:colOff>
      <xdr:row>0</xdr:row>
      <xdr:rowOff>469875</xdr:rowOff>
    </xdr:to>
    <xdr:pic>
      <xdr:nvPicPr>
        <xdr:cNvPr id="13" name="รูปภาพ 12" descr="Utilities.png">
          <a:hlinkClick xmlns:r="http://schemas.openxmlformats.org/officeDocument/2006/relationships" r:id="rId2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11737" y="66675"/>
          <a:ext cx="408973" cy="403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12695</xdr:colOff>
      <xdr:row>1</xdr:row>
      <xdr:rowOff>23812</xdr:rowOff>
    </xdr:from>
    <xdr:to>
      <xdr:col>2</xdr:col>
      <xdr:colOff>136520</xdr:colOff>
      <xdr:row>1</xdr:row>
      <xdr:rowOff>566737</xdr:rowOff>
    </xdr:to>
    <xdr:pic>
      <xdr:nvPicPr>
        <xdr:cNvPr id="2" name="Picture 1" descr="krut5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3" y="293687"/>
          <a:ext cx="504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150812</xdr:colOff>
      <xdr:row>2</xdr:row>
      <xdr:rowOff>261938</xdr:rowOff>
    </xdr:from>
    <xdr:to>
      <xdr:col>12</xdr:col>
      <xdr:colOff>0</xdr:colOff>
      <xdr:row>2</xdr:row>
      <xdr:rowOff>261938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CxnSpPr/>
      </xdr:nvCxnSpPr>
      <xdr:spPr>
        <a:xfrm>
          <a:off x="1333500" y="1103313"/>
          <a:ext cx="555625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325438</xdr:colOff>
      <xdr:row>3</xdr:row>
      <xdr:rowOff>254000</xdr:rowOff>
    </xdr:from>
    <xdr:to>
      <xdr:col>12</xdr:col>
      <xdr:colOff>15875</xdr:colOff>
      <xdr:row>3</xdr:row>
      <xdr:rowOff>254000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CxnSpPr/>
      </xdr:nvCxnSpPr>
      <xdr:spPr>
        <a:xfrm>
          <a:off x="2706688" y="1389063"/>
          <a:ext cx="4198937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306161</xdr:colOff>
      <xdr:row>4</xdr:row>
      <xdr:rowOff>250882</xdr:rowOff>
    </xdr:from>
    <xdr:to>
      <xdr:col>12</xdr:col>
      <xdr:colOff>6803</xdr:colOff>
      <xdr:row>4</xdr:row>
      <xdr:rowOff>250882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>
          <a:off x="818130" y="1685585"/>
          <a:ext cx="6005001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255985</xdr:rowOff>
    </xdr:from>
    <xdr:to>
      <xdr:col>5</xdr:col>
      <xdr:colOff>41672</xdr:colOff>
      <xdr:row>3</xdr:row>
      <xdr:rowOff>255985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CxnSpPr/>
      </xdr:nvCxnSpPr>
      <xdr:spPr>
        <a:xfrm>
          <a:off x="654844" y="1393032"/>
          <a:ext cx="1768078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404813</xdr:colOff>
      <xdr:row>0</xdr:row>
      <xdr:rowOff>79375</xdr:rowOff>
    </xdr:from>
    <xdr:to>
      <xdr:col>1</xdr:col>
      <xdr:colOff>254001</xdr:colOff>
      <xdr:row>0</xdr:row>
      <xdr:rowOff>404813</xdr:rowOff>
    </xdr:to>
    <xdr:pic>
      <xdr:nvPicPr>
        <xdr:cNvPr id="26" name="รูปภาพ 25" descr="home.png">
          <a:hlinkClick xmlns:r="http://schemas.openxmlformats.org/officeDocument/2006/relationships" r:id="rId2" tooltip="กลับไปหน้าแรก Home"/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4813" y="79375"/>
          <a:ext cx="325438" cy="325438"/>
        </a:xfrm>
        <a:prstGeom prst="rect">
          <a:avLst/>
        </a:prstGeom>
      </xdr:spPr>
    </xdr:pic>
    <xdr:clientData/>
  </xdr:twoCellAnchor>
  <xdr:twoCellAnchor>
    <xdr:from>
      <xdr:col>1</xdr:col>
      <xdr:colOff>365125</xdr:colOff>
      <xdr:row>0</xdr:row>
      <xdr:rowOff>79375</xdr:rowOff>
    </xdr:from>
    <xdr:to>
      <xdr:col>4</xdr:col>
      <xdr:colOff>436563</xdr:colOff>
      <xdr:row>0</xdr:row>
      <xdr:rowOff>373063</xdr:rowOff>
    </xdr:to>
    <xdr:sp macro="" textlink="">
      <xdr:nvSpPr>
        <xdr:cNvPr id="27" name="สี่เหลี่ยมมุมมน 26">
          <a:hlinkClick xmlns:r="http://schemas.openxmlformats.org/officeDocument/2006/relationships" r:id="rId4" tooltip="พิมพ์บันทึกเสนอรายงานผล"/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/>
      </xdr:nvSpPr>
      <xdr:spPr>
        <a:xfrm>
          <a:off x="841375" y="79375"/>
          <a:ext cx="1182688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547686</xdr:colOff>
      <xdr:row>0</xdr:row>
      <xdr:rowOff>87312</xdr:rowOff>
    </xdr:from>
    <xdr:to>
      <xdr:col>7</xdr:col>
      <xdr:colOff>35623</xdr:colOff>
      <xdr:row>0</xdr:row>
      <xdr:rowOff>381000</xdr:rowOff>
    </xdr:to>
    <xdr:sp macro="" textlink="">
      <xdr:nvSpPr>
        <xdr:cNvPr id="28" name="สี่เหลี่ยมมุมมน 27">
          <a:hlinkClick xmlns:r="http://schemas.openxmlformats.org/officeDocument/2006/relationships" r:id="rId5" tooltip="พิมพ์รายงาน 1 สรุปผลการประเมิน"/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SpPr/>
      </xdr:nvSpPr>
      <xdr:spPr>
        <a:xfrm>
          <a:off x="2135186" y="87312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7</xdr:col>
      <xdr:colOff>142895</xdr:colOff>
      <xdr:row>0</xdr:row>
      <xdr:rowOff>87312</xdr:rowOff>
    </xdr:from>
    <xdr:to>
      <xdr:col>9</xdr:col>
      <xdr:colOff>257895</xdr:colOff>
      <xdr:row>0</xdr:row>
      <xdr:rowOff>381000</xdr:rowOff>
    </xdr:to>
    <xdr:sp macro="" textlink="">
      <xdr:nvSpPr>
        <xdr:cNvPr id="29" name="สี่เหลี่ยมมุมมน 28">
          <a:hlinkClick xmlns:r="http://schemas.openxmlformats.org/officeDocument/2006/relationships" r:id="rId6" tooltip="พิมพ์แผนภูมิแสดงผลสัมฤทธิ์"/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/>
      </xdr:nvSpPr>
      <xdr:spPr>
        <a:xfrm>
          <a:off x="3754458" y="87312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269876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852" y="60614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392375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73701" y="60614"/>
          <a:ext cx="399736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495733</xdr:colOff>
      <xdr:row>0</xdr:row>
      <xdr:rowOff>44737</xdr:rowOff>
    </xdr:from>
    <xdr:to>
      <xdr:col>4</xdr:col>
      <xdr:colOff>362070</xdr:colOff>
      <xdr:row>0</xdr:row>
      <xdr:rowOff>447937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68858" y="4473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453161</xdr:colOff>
      <xdr:row>0</xdr:row>
      <xdr:rowOff>11546</xdr:rowOff>
    </xdr:from>
    <xdr:to>
      <xdr:col>5</xdr:col>
      <xdr:colOff>324548</xdr:colOff>
      <xdr:row>0</xdr:row>
      <xdr:rowOff>414746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58099" y="1154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412749</xdr:colOff>
      <xdr:row>0</xdr:row>
      <xdr:rowOff>29586</xdr:rowOff>
    </xdr:from>
    <xdr:to>
      <xdr:col>6</xdr:col>
      <xdr:colOff>283416</xdr:colOff>
      <xdr:row>0</xdr:row>
      <xdr:rowOff>432786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49499" y="29586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64943</xdr:colOff>
      <xdr:row>29</xdr:row>
      <xdr:rowOff>20926</xdr:rowOff>
    </xdr:from>
    <xdr:to>
      <xdr:col>3</xdr:col>
      <xdr:colOff>31835</xdr:colOff>
      <xdr:row>30</xdr:row>
      <xdr:rowOff>39051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36443" y="4632614"/>
          <a:ext cx="284392" cy="288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229466</xdr:colOff>
      <xdr:row>0</xdr:row>
      <xdr:rowOff>44738</xdr:rowOff>
    </xdr:from>
    <xdr:to>
      <xdr:col>8</xdr:col>
      <xdr:colOff>101576</xdr:colOff>
      <xdr:row>0</xdr:row>
      <xdr:rowOff>447938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29841" y="44738"/>
          <a:ext cx="403922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259772</xdr:colOff>
      <xdr:row>0</xdr:row>
      <xdr:rowOff>60614</xdr:rowOff>
    </xdr:from>
    <xdr:to>
      <xdr:col>13</xdr:col>
      <xdr:colOff>658642</xdr:colOff>
      <xdr:row>0</xdr:row>
      <xdr:rowOff>469586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689147" y="60614"/>
          <a:ext cx="400458" cy="408972"/>
        </a:xfrm>
        <a:prstGeom prst="rect">
          <a:avLst/>
        </a:prstGeom>
      </xdr:spPr>
    </xdr:pic>
    <xdr:clientData/>
  </xdr:twoCellAnchor>
  <xdr:twoCellAnchor editAs="oneCell">
    <xdr:from>
      <xdr:col>13</xdr:col>
      <xdr:colOff>420687</xdr:colOff>
      <xdr:row>28</xdr:row>
      <xdr:rowOff>230188</xdr:rowOff>
    </xdr:from>
    <xdr:to>
      <xdr:col>13</xdr:col>
      <xdr:colOff>829660</xdr:colOff>
      <xdr:row>30</xdr:row>
      <xdr:rowOff>93638</xdr:rowOff>
    </xdr:to>
    <xdr:pic>
      <xdr:nvPicPr>
        <xdr:cNvPr id="10" name="รูปภาพ 9" descr="Utilities.png">
          <a:hlinkClick xmlns:r="http://schemas.openxmlformats.org/officeDocument/2006/relationships" r:id="rId17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508750" y="8056563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150813</xdr:colOff>
      <xdr:row>0</xdr:row>
      <xdr:rowOff>47627</xdr:rowOff>
    </xdr:from>
    <xdr:to>
      <xdr:col>9</xdr:col>
      <xdr:colOff>27973</xdr:colOff>
      <xdr:row>0</xdr:row>
      <xdr:rowOff>450827</xdr:rowOff>
    </xdr:to>
    <xdr:pic>
      <xdr:nvPicPr>
        <xdr:cNvPr id="11" name="รูปภาพ 10" descr="Utilities.png">
          <a:hlinkClick xmlns:r="http://schemas.openxmlformats.org/officeDocument/2006/relationships" r:id="rId17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83001" y="47627"/>
          <a:ext cx="408973" cy="403200"/>
        </a:xfrm>
        <a:prstGeom prst="rect">
          <a:avLst/>
        </a:prstGeom>
      </xdr:spPr>
    </xdr:pic>
    <xdr:clientData/>
  </xdr:twoCellAnchor>
  <xdr:twoCellAnchor>
    <xdr:from>
      <xdr:col>6</xdr:col>
      <xdr:colOff>460382</xdr:colOff>
      <xdr:row>60</xdr:row>
      <xdr:rowOff>39687</xdr:rowOff>
    </xdr:from>
    <xdr:to>
      <xdr:col>9</xdr:col>
      <xdr:colOff>63500</xdr:colOff>
      <xdr:row>62</xdr:row>
      <xdr:rowOff>150812</xdr:rowOff>
    </xdr:to>
    <xdr:sp macro="" textlink="">
      <xdr:nvSpPr>
        <xdr:cNvPr id="16" name="สี่เหลี่ยมมุมมน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825757" y="10572750"/>
          <a:ext cx="1198556" cy="5873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198437</xdr:colOff>
      <xdr:row>56</xdr:row>
      <xdr:rowOff>150813</xdr:rowOff>
    </xdr:from>
    <xdr:to>
      <xdr:col>6</xdr:col>
      <xdr:colOff>373063</xdr:colOff>
      <xdr:row>67</xdr:row>
      <xdr:rowOff>15876</xdr:rowOff>
    </xdr:to>
    <xdr:sp macro="" textlink="">
      <xdr:nvSpPr>
        <xdr:cNvPr id="18" name="สี่เหลี่ยมมุมมน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68375" y="14422438"/>
          <a:ext cx="1770063" cy="248443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9</xdr:col>
      <xdr:colOff>111125</xdr:colOff>
      <xdr:row>0</xdr:row>
      <xdr:rowOff>47625</xdr:rowOff>
    </xdr:from>
    <xdr:to>
      <xdr:col>9</xdr:col>
      <xdr:colOff>514325</xdr:colOff>
      <xdr:row>0</xdr:row>
      <xdr:rowOff>450825</xdr:rowOff>
    </xdr:to>
    <xdr:pic>
      <xdr:nvPicPr>
        <xdr:cNvPr id="20" name="รูปภาพ 19" descr="lswitch.png">
          <a:hlinkClick xmlns:r="http://schemas.openxmlformats.org/officeDocument/2006/relationships" r:id="rId19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71938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17463</xdr:colOff>
      <xdr:row>0</xdr:row>
      <xdr:rowOff>49212</xdr:rowOff>
    </xdr:from>
    <xdr:to>
      <xdr:col>10</xdr:col>
      <xdr:colOff>420663</xdr:colOff>
      <xdr:row>0</xdr:row>
      <xdr:rowOff>452412</xdr:rowOff>
    </xdr:to>
    <xdr:pic>
      <xdr:nvPicPr>
        <xdr:cNvPr id="21" name="รูปภาพ 20" descr="advancedsettings.png">
          <a:hlinkClick xmlns:r="http://schemas.openxmlformats.org/officeDocument/2006/relationships" r:id="rId21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10088" y="492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0</xdr:row>
      <xdr:rowOff>50799</xdr:rowOff>
    </xdr:from>
    <xdr:to>
      <xdr:col>11</xdr:col>
      <xdr:colOff>422250</xdr:colOff>
      <xdr:row>0</xdr:row>
      <xdr:rowOff>453999</xdr:rowOff>
    </xdr:to>
    <xdr:pic>
      <xdr:nvPicPr>
        <xdr:cNvPr id="22" name="รูปภาพ 21" descr="easymoblog.png">
          <a:hlinkClick xmlns:r="http://schemas.openxmlformats.org/officeDocument/2006/relationships" r:id="rId2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43488" y="5079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97422</xdr:colOff>
      <xdr:row>6</xdr:row>
      <xdr:rowOff>36814</xdr:rowOff>
    </xdr:from>
    <xdr:to>
      <xdr:col>3</xdr:col>
      <xdr:colOff>1995</xdr:colOff>
      <xdr:row>6</xdr:row>
      <xdr:rowOff>260014</xdr:rowOff>
    </xdr:to>
    <xdr:pic>
      <xdr:nvPicPr>
        <xdr:cNvPr id="23" name="รูปภาพ 22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68922" y="1949752"/>
          <a:ext cx="222073" cy="22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97413</xdr:colOff>
      <xdr:row>8</xdr:row>
      <xdr:rowOff>12989</xdr:rowOff>
    </xdr:from>
    <xdr:to>
      <xdr:col>2</xdr:col>
      <xdr:colOff>310707</xdr:colOff>
      <xdr:row>8</xdr:row>
      <xdr:rowOff>228989</xdr:rowOff>
    </xdr:to>
    <xdr:pic>
      <xdr:nvPicPr>
        <xdr:cNvPr id="24" name="รูปภาพ 23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68913" y="2195802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98858</xdr:colOff>
      <xdr:row>12</xdr:row>
      <xdr:rowOff>12987</xdr:rowOff>
    </xdr:from>
    <xdr:to>
      <xdr:col>2</xdr:col>
      <xdr:colOff>312152</xdr:colOff>
      <xdr:row>12</xdr:row>
      <xdr:rowOff>228987</xdr:rowOff>
    </xdr:to>
    <xdr:pic>
      <xdr:nvPicPr>
        <xdr:cNvPr id="25" name="รูปภาพ 24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70358" y="3545175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95974</xdr:colOff>
      <xdr:row>27</xdr:row>
      <xdr:rowOff>27421</xdr:rowOff>
    </xdr:from>
    <xdr:to>
      <xdr:col>2</xdr:col>
      <xdr:colOff>311974</xdr:colOff>
      <xdr:row>27</xdr:row>
      <xdr:rowOff>243421</xdr:rowOff>
    </xdr:to>
    <xdr:pic>
      <xdr:nvPicPr>
        <xdr:cNvPr id="26" name="รูปภาพ 25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67474" y="4099359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87311</xdr:colOff>
      <xdr:row>28</xdr:row>
      <xdr:rowOff>45460</xdr:rowOff>
    </xdr:from>
    <xdr:to>
      <xdr:col>2</xdr:col>
      <xdr:colOff>302925</xdr:colOff>
      <xdr:row>28</xdr:row>
      <xdr:rowOff>261460</xdr:rowOff>
    </xdr:to>
    <xdr:pic>
      <xdr:nvPicPr>
        <xdr:cNvPr id="27" name="รูปภาพ 26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58811" y="4387273"/>
          <a:ext cx="215614" cy="2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334818</xdr:colOff>
      <xdr:row>0</xdr:row>
      <xdr:rowOff>52677</xdr:rowOff>
    </xdr:from>
    <xdr:to>
      <xdr:col>7</xdr:col>
      <xdr:colOff>201154</xdr:colOff>
      <xdr:row>0</xdr:row>
      <xdr:rowOff>455877</xdr:rowOff>
    </xdr:to>
    <xdr:pic>
      <xdr:nvPicPr>
        <xdr:cNvPr id="28" name="รูปภาพ 27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819256" y="5267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54842</xdr:colOff>
      <xdr:row>38</xdr:row>
      <xdr:rowOff>12990</xdr:rowOff>
    </xdr:from>
    <xdr:to>
      <xdr:col>2</xdr:col>
      <xdr:colOff>307294</xdr:colOff>
      <xdr:row>38</xdr:row>
      <xdr:rowOff>264990</xdr:rowOff>
    </xdr:to>
    <xdr:pic>
      <xdr:nvPicPr>
        <xdr:cNvPr id="29" name="รูปภาพ 28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7280" y="8006053"/>
          <a:ext cx="252452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39693</xdr:colOff>
      <xdr:row>37</xdr:row>
      <xdr:rowOff>7949</xdr:rowOff>
    </xdr:from>
    <xdr:to>
      <xdr:col>2</xdr:col>
      <xdr:colOff>295302</xdr:colOff>
      <xdr:row>37</xdr:row>
      <xdr:rowOff>259949</xdr:rowOff>
    </xdr:to>
    <xdr:pic>
      <xdr:nvPicPr>
        <xdr:cNvPr id="30" name="รูปภาพ 29" descr="Utilities.png">
          <a:hlinkClick xmlns:r="http://schemas.openxmlformats.org/officeDocument/2006/relationships" r:id="rId17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92131" y="7731137"/>
          <a:ext cx="255609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33</xdr:row>
      <xdr:rowOff>31749</xdr:rowOff>
    </xdr:from>
    <xdr:to>
      <xdr:col>2</xdr:col>
      <xdr:colOff>283749</xdr:colOff>
      <xdr:row>34</xdr:row>
      <xdr:rowOff>13874</xdr:rowOff>
    </xdr:to>
    <xdr:pic>
      <xdr:nvPicPr>
        <xdr:cNvPr id="31" name="รูปภาพ 30" descr="lswitch.png">
          <a:hlinkClick xmlns:r="http://schemas.openxmlformats.org/officeDocument/2006/relationships" r:id="rId19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3249" y="5881687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73026</xdr:colOff>
      <xdr:row>35</xdr:row>
      <xdr:rowOff>1587</xdr:rowOff>
    </xdr:from>
    <xdr:to>
      <xdr:col>3</xdr:col>
      <xdr:colOff>7526</xdr:colOff>
      <xdr:row>35</xdr:row>
      <xdr:rowOff>253587</xdr:rowOff>
    </xdr:to>
    <xdr:pic>
      <xdr:nvPicPr>
        <xdr:cNvPr id="32" name="รูปภาพ 31" descr="advancedsettings.png">
          <a:hlinkClick xmlns:r="http://schemas.openxmlformats.org/officeDocument/2006/relationships" r:id="rId21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44526" y="639127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36</xdr:row>
      <xdr:rowOff>34923</xdr:rowOff>
    </xdr:from>
    <xdr:to>
      <xdr:col>2</xdr:col>
      <xdr:colOff>282675</xdr:colOff>
      <xdr:row>36</xdr:row>
      <xdr:rowOff>250923</xdr:rowOff>
    </xdr:to>
    <xdr:pic>
      <xdr:nvPicPr>
        <xdr:cNvPr id="33" name="รูปภาพ 32" descr="easymoblog.png">
          <a:hlinkClick xmlns:r="http://schemas.openxmlformats.org/officeDocument/2006/relationships" r:id="rId2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38175" y="6694486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69271</xdr:colOff>
      <xdr:row>39</xdr:row>
      <xdr:rowOff>12984</xdr:rowOff>
    </xdr:from>
    <xdr:to>
      <xdr:col>2</xdr:col>
      <xdr:colOff>315046</xdr:colOff>
      <xdr:row>39</xdr:row>
      <xdr:rowOff>264984</xdr:rowOff>
    </xdr:to>
    <xdr:pic>
      <xdr:nvPicPr>
        <xdr:cNvPr id="34" name="รูปภาพ 33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21709" y="8275922"/>
          <a:ext cx="245775" cy="252000"/>
        </a:xfrm>
        <a:prstGeom prst="rect">
          <a:avLst/>
        </a:prstGeom>
      </xdr:spPr>
    </xdr:pic>
    <xdr:clientData/>
  </xdr:twoCellAnchor>
  <xdr:twoCellAnchor>
    <xdr:from>
      <xdr:col>9</xdr:col>
      <xdr:colOff>23815</xdr:colOff>
      <xdr:row>58</xdr:row>
      <xdr:rowOff>119062</xdr:rowOff>
    </xdr:from>
    <xdr:to>
      <xdr:col>10</xdr:col>
      <xdr:colOff>15879</xdr:colOff>
      <xdr:row>60</xdr:row>
      <xdr:rowOff>230191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rot="5400000" flipH="1" flipV="1">
          <a:off x="3952876" y="9652002"/>
          <a:ext cx="587379" cy="523876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59</xdr:row>
      <xdr:rowOff>150812</xdr:rowOff>
    </xdr:from>
    <xdr:to>
      <xdr:col>9</xdr:col>
      <xdr:colOff>508000</xdr:colOff>
      <xdr:row>60</xdr:row>
      <xdr:rowOff>214316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 flipV="1">
          <a:off x="3968753" y="9890125"/>
          <a:ext cx="500060" cy="30162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60</xdr:row>
      <xdr:rowOff>134937</xdr:rowOff>
    </xdr:from>
    <xdr:to>
      <xdr:col>9</xdr:col>
      <xdr:colOff>508000</xdr:colOff>
      <xdr:row>60</xdr:row>
      <xdr:rowOff>206375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976688" y="10112375"/>
          <a:ext cx="492125" cy="7143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31750</xdr:colOff>
      <xdr:row>60</xdr:row>
      <xdr:rowOff>222251</xdr:rowOff>
    </xdr:from>
    <xdr:to>
      <xdr:col>9</xdr:col>
      <xdr:colOff>484187</xdr:colOff>
      <xdr:row>61</xdr:row>
      <xdr:rowOff>119062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3992563" y="10199689"/>
          <a:ext cx="452437" cy="134936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515938</xdr:colOff>
      <xdr:row>60</xdr:row>
      <xdr:rowOff>190500</xdr:rowOff>
    </xdr:from>
    <xdr:to>
      <xdr:col>9</xdr:col>
      <xdr:colOff>500062</xdr:colOff>
      <xdr:row>62</xdr:row>
      <xdr:rowOff>142875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3944938" y="10167938"/>
          <a:ext cx="515937" cy="428625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531811</xdr:colOff>
      <xdr:row>60</xdr:row>
      <xdr:rowOff>198437</xdr:rowOff>
    </xdr:from>
    <xdr:to>
      <xdr:col>9</xdr:col>
      <xdr:colOff>523877</xdr:colOff>
      <xdr:row>63</xdr:row>
      <xdr:rowOff>166690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rot="16200000" flipH="1">
          <a:off x="3881437" y="10255249"/>
          <a:ext cx="682628" cy="52387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31752</xdr:colOff>
      <xdr:row>60</xdr:row>
      <xdr:rowOff>206377</xdr:rowOff>
    </xdr:from>
    <xdr:to>
      <xdr:col>10</xdr:col>
      <xdr:colOff>15877</xdr:colOff>
      <xdr:row>64</xdr:row>
      <xdr:rowOff>127003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rot="16200000" flipH="1">
          <a:off x="3813971" y="17204534"/>
          <a:ext cx="873126" cy="51593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60</xdr:row>
      <xdr:rowOff>214314</xdr:rowOff>
    </xdr:from>
    <xdr:to>
      <xdr:col>9</xdr:col>
      <xdr:colOff>515937</xdr:colOff>
      <xdr:row>65</xdr:row>
      <xdr:rowOff>174624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rot="16200000" flipH="1">
          <a:off x="3647284" y="10513221"/>
          <a:ext cx="1150935" cy="507997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293688</xdr:colOff>
      <xdr:row>14</xdr:row>
      <xdr:rowOff>20667</xdr:rowOff>
    </xdr:from>
    <xdr:to>
      <xdr:col>7</xdr:col>
      <xdr:colOff>452438</xdr:colOff>
      <xdr:row>20</xdr:row>
      <xdr:rowOff>172552</xdr:rowOff>
    </xdr:to>
    <xdr:pic>
      <xdr:nvPicPr>
        <xdr:cNvPr id="41" name="รูปภาพ 40" descr="time00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63626" y="3806855"/>
          <a:ext cx="2286000" cy="177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317515</xdr:colOff>
      <xdr:row>13</xdr:row>
      <xdr:rowOff>261937</xdr:rowOff>
    </xdr:from>
    <xdr:to>
      <xdr:col>14</xdr:col>
      <xdr:colOff>51900</xdr:colOff>
      <xdr:row>19</xdr:row>
      <xdr:rowOff>37163</xdr:rowOff>
    </xdr:to>
    <xdr:pic>
      <xdr:nvPicPr>
        <xdr:cNvPr id="42" name="รูปภาพ 41" descr="time002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873765" y="3778250"/>
          <a:ext cx="1496510" cy="1394476"/>
        </a:xfrm>
        <a:prstGeom prst="rect">
          <a:avLst/>
        </a:prstGeom>
      </xdr:spPr>
    </xdr:pic>
    <xdr:clientData/>
  </xdr:twoCellAnchor>
  <xdr:twoCellAnchor>
    <xdr:from>
      <xdr:col>11</xdr:col>
      <xdr:colOff>365125</xdr:colOff>
      <xdr:row>15</xdr:row>
      <xdr:rowOff>7939</xdr:rowOff>
    </xdr:from>
    <xdr:to>
      <xdr:col>13</xdr:col>
      <xdr:colOff>896937</xdr:colOff>
      <xdr:row>15</xdr:row>
      <xdr:rowOff>158750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5389563" y="4064002"/>
          <a:ext cx="1595437" cy="150811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428626</xdr:colOff>
      <xdr:row>18</xdr:row>
      <xdr:rowOff>31752</xdr:rowOff>
    </xdr:from>
    <xdr:to>
      <xdr:col>8</xdr:col>
      <xdr:colOff>230189</xdr:colOff>
      <xdr:row>21</xdr:row>
      <xdr:rowOff>71437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 rot="10800000">
          <a:off x="1730376" y="4897440"/>
          <a:ext cx="1928813" cy="849310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301625</xdr:colOff>
      <xdr:row>20</xdr:row>
      <xdr:rowOff>254002</xdr:rowOff>
    </xdr:from>
    <xdr:to>
      <xdr:col>12</xdr:col>
      <xdr:colOff>79375</xdr:colOff>
      <xdr:row>25</xdr:row>
      <xdr:rowOff>214313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rot="5400000" flipH="1" flipV="1">
          <a:off x="4893470" y="6092033"/>
          <a:ext cx="1174748" cy="309562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47625</xdr:colOff>
      <xdr:row>42</xdr:row>
      <xdr:rowOff>20503</xdr:rowOff>
    </xdr:from>
    <xdr:to>
      <xdr:col>13</xdr:col>
      <xdr:colOff>1000125</xdr:colOff>
      <xdr:row>43</xdr:row>
      <xdr:rowOff>198438</xdr:rowOff>
    </xdr:to>
    <xdr:pic>
      <xdr:nvPicPr>
        <xdr:cNvPr id="68" name="รูปภาพ 67" descr="time004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17563" y="11768003"/>
          <a:ext cx="6270625" cy="4636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103428</xdr:rowOff>
    </xdr:from>
    <xdr:to>
      <xdr:col>13</xdr:col>
      <xdr:colOff>1011237</xdr:colOff>
      <xdr:row>46</xdr:row>
      <xdr:rowOff>214313</xdr:rowOff>
    </xdr:to>
    <xdr:pic>
      <xdr:nvPicPr>
        <xdr:cNvPr id="69" name="รูปภาพ 68" descr="time005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69938" y="12708178"/>
          <a:ext cx="6329362" cy="396635"/>
        </a:xfrm>
        <a:prstGeom prst="rect">
          <a:avLst/>
        </a:prstGeom>
      </xdr:spPr>
    </xdr:pic>
    <xdr:clientData/>
  </xdr:twoCellAnchor>
  <xdr:twoCellAnchor editAs="oneCell">
    <xdr:from>
      <xdr:col>5</xdr:col>
      <xdr:colOff>484187</xdr:colOff>
      <xdr:row>46</xdr:row>
      <xdr:rowOff>246063</xdr:rowOff>
    </xdr:from>
    <xdr:to>
      <xdr:col>8</xdr:col>
      <xdr:colOff>369599</xdr:colOff>
      <xdr:row>48</xdr:row>
      <xdr:rowOff>127000</xdr:rowOff>
    </xdr:to>
    <xdr:pic>
      <xdr:nvPicPr>
        <xdr:cNvPr id="70" name="รูปภาพ 69" descr="time005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r="89340" b="14488"/>
        <a:stretch>
          <a:fillRect/>
        </a:stretch>
      </xdr:blipFill>
      <xdr:spPr>
        <a:xfrm>
          <a:off x="2317750" y="13136563"/>
          <a:ext cx="1480849" cy="452437"/>
        </a:xfrm>
        <a:prstGeom prst="rect">
          <a:avLst/>
        </a:prstGeom>
      </xdr:spPr>
    </xdr:pic>
    <xdr:clientData/>
  </xdr:twoCellAnchor>
  <xdr:twoCellAnchor>
    <xdr:from>
      <xdr:col>3</xdr:col>
      <xdr:colOff>198437</xdr:colOff>
      <xdr:row>46</xdr:row>
      <xdr:rowOff>39691</xdr:rowOff>
    </xdr:from>
    <xdr:to>
      <xdr:col>4</xdr:col>
      <xdr:colOff>333375</xdr:colOff>
      <xdr:row>47</xdr:row>
      <xdr:rowOff>23814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rot="10800000">
          <a:off x="968375" y="12930191"/>
          <a:ext cx="666750" cy="26987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246062</xdr:colOff>
      <xdr:row>47</xdr:row>
      <xdr:rowOff>47625</xdr:rowOff>
    </xdr:from>
    <xdr:to>
      <xdr:col>7</xdr:col>
      <xdr:colOff>277812</xdr:colOff>
      <xdr:row>48</xdr:row>
      <xdr:rowOff>39688</xdr:rowOff>
    </xdr:to>
    <xdr:sp macro="" textlink="">
      <xdr:nvSpPr>
        <xdr:cNvPr id="75" name="สี่เหลี่ยมมุมมน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2079625" y="13223875"/>
          <a:ext cx="1095375" cy="277813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3</xdr:col>
      <xdr:colOff>39686</xdr:colOff>
      <xdr:row>50</xdr:row>
      <xdr:rowOff>70408</xdr:rowOff>
    </xdr:from>
    <xdr:to>
      <xdr:col>13</xdr:col>
      <xdr:colOff>960436</xdr:colOff>
      <xdr:row>51</xdr:row>
      <xdr:rowOff>63500</xdr:rowOff>
    </xdr:to>
    <xdr:pic>
      <xdr:nvPicPr>
        <xdr:cNvPr id="77" name="รูปภาพ 76" descr="time006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09624" y="14103908"/>
          <a:ext cx="6238875" cy="27884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51</xdr:row>
      <xdr:rowOff>180822</xdr:rowOff>
    </xdr:from>
    <xdr:to>
      <xdr:col>13</xdr:col>
      <xdr:colOff>1181099</xdr:colOff>
      <xdr:row>52</xdr:row>
      <xdr:rowOff>134933</xdr:rowOff>
    </xdr:to>
    <xdr:pic>
      <xdr:nvPicPr>
        <xdr:cNvPr id="78" name="รูปภาพ 77" descr="time007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01687" y="14500072"/>
          <a:ext cx="6467475" cy="239861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59</xdr:row>
      <xdr:rowOff>47625</xdr:rowOff>
    </xdr:from>
    <xdr:to>
      <xdr:col>8</xdr:col>
      <xdr:colOff>291525</xdr:colOff>
      <xdr:row>61</xdr:row>
      <xdr:rowOff>1</xdr:rowOff>
    </xdr:to>
    <xdr:pic>
      <xdr:nvPicPr>
        <xdr:cNvPr id="79" name="รูปภาพ 78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94063" y="16787813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7</xdr:row>
      <xdr:rowOff>1</xdr:rowOff>
    </xdr:from>
    <xdr:to>
      <xdr:col>3</xdr:col>
      <xdr:colOff>13875</xdr:colOff>
      <xdr:row>7</xdr:row>
      <xdr:rowOff>252001</xdr:rowOff>
    </xdr:to>
    <xdr:pic>
      <xdr:nvPicPr>
        <xdr:cNvPr id="53" name="รูปภาพ 52" descr="important.png">
          <a:hlinkClick xmlns:r="http://schemas.openxmlformats.org/officeDocument/2006/relationships" r:id="rId43" tooltip="อ่านก่อนทำ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31813" y="2246314"/>
          <a:ext cx="252000" cy="252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104775</xdr:rowOff>
    </xdr:from>
    <xdr:to>
      <xdr:col>2</xdr:col>
      <xdr:colOff>8805</xdr:colOff>
      <xdr:row>0</xdr:row>
      <xdr:rowOff>533401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10477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19</xdr:col>
      <xdr:colOff>8082</xdr:colOff>
      <xdr:row>0</xdr:row>
      <xdr:rowOff>101022</xdr:rowOff>
    </xdr:from>
    <xdr:to>
      <xdr:col>19</xdr:col>
      <xdr:colOff>386604</xdr:colOff>
      <xdr:row>0</xdr:row>
      <xdr:rowOff>509994</xdr:rowOff>
    </xdr:to>
    <xdr:pic>
      <xdr:nvPicPr>
        <xdr:cNvPr id="13" name="รูปภาพ 12" descr="access.png">
          <a:hlinkClick xmlns:r="http://schemas.openxmlformats.org/officeDocument/2006/relationships" r:id="rId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91355" y="101022"/>
          <a:ext cx="378522" cy="408972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0</xdr:row>
      <xdr:rowOff>86876</xdr:rowOff>
    </xdr:from>
    <xdr:to>
      <xdr:col>3</xdr:col>
      <xdr:colOff>763588</xdr:colOff>
      <xdr:row>0</xdr:row>
      <xdr:rowOff>380564</xdr:rowOff>
    </xdr:to>
    <xdr:sp macro="" textlink="">
      <xdr:nvSpPr>
        <xdr:cNvPr id="14" name="สี่เหลี่ยมมุมมน 13">
          <a:hlinkClick xmlns:r="http://schemas.openxmlformats.org/officeDocument/2006/relationships" r:id="rId5" tooltip="พิมพ์บันทึกเสนอรายงานผล"/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/>
      </xdr:nvSpPr>
      <xdr:spPr>
        <a:xfrm>
          <a:off x="920461" y="86876"/>
          <a:ext cx="1153536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8</xdr:col>
      <xdr:colOff>92940</xdr:colOff>
      <xdr:row>0</xdr:row>
      <xdr:rowOff>323562</xdr:rowOff>
    </xdr:from>
    <xdr:to>
      <xdr:col>10</xdr:col>
      <xdr:colOff>427181</xdr:colOff>
      <xdr:row>0</xdr:row>
      <xdr:rowOff>565727</xdr:rowOff>
    </xdr:to>
    <xdr:sp macro="" textlink="">
      <xdr:nvSpPr>
        <xdr:cNvPr id="15" name="สี่เหลี่ยมมุมมน 14">
          <a:hlinkClick xmlns:r="http://schemas.openxmlformats.org/officeDocument/2006/relationships" r:id="rId6" tooltip="พิมพ์รายงาน 1 สรุปผลการประเมิน"/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/>
      </xdr:nvSpPr>
      <xdr:spPr>
        <a:xfrm>
          <a:off x="4670713" y="323562"/>
          <a:ext cx="1517650" cy="24216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8</xdr:col>
      <xdr:colOff>106796</xdr:colOff>
      <xdr:row>0</xdr:row>
      <xdr:rowOff>29151</xdr:rowOff>
    </xdr:from>
    <xdr:to>
      <xdr:col>10</xdr:col>
      <xdr:colOff>392669</xdr:colOff>
      <xdr:row>0</xdr:row>
      <xdr:rowOff>294409</xdr:rowOff>
    </xdr:to>
    <xdr:sp macro="" textlink="">
      <xdr:nvSpPr>
        <xdr:cNvPr id="16" name="สี่เหลี่ยมมุมมน 15">
          <a:hlinkClick xmlns:r="http://schemas.openxmlformats.org/officeDocument/2006/relationships" r:id="rId7" tooltip="พิมพ์แผนภูมิแสดงผลสัมฤทธิ์"/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/>
      </xdr:nvSpPr>
      <xdr:spPr>
        <a:xfrm>
          <a:off x="4684569" y="29151"/>
          <a:ext cx="1469282" cy="26525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251113</xdr:colOff>
      <xdr:row>4</xdr:row>
      <xdr:rowOff>355022</xdr:rowOff>
    </xdr:from>
    <xdr:to>
      <xdr:col>12</xdr:col>
      <xdr:colOff>294408</xdr:colOff>
      <xdr:row>17</xdr:row>
      <xdr:rowOff>34637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242454</xdr:colOff>
      <xdr:row>19</xdr:row>
      <xdr:rowOff>60614</xdr:rowOff>
    </xdr:from>
    <xdr:to>
      <xdr:col>12</xdr:col>
      <xdr:colOff>337704</xdr:colOff>
      <xdr:row>30</xdr:row>
      <xdr:rowOff>233796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207818</xdr:colOff>
      <xdr:row>33</xdr:row>
      <xdr:rowOff>25978</xdr:rowOff>
    </xdr:from>
    <xdr:to>
      <xdr:col>12</xdr:col>
      <xdr:colOff>303068</xdr:colOff>
      <xdr:row>42</xdr:row>
      <xdr:rowOff>103909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17318</xdr:colOff>
      <xdr:row>0</xdr:row>
      <xdr:rowOff>43296</xdr:rowOff>
    </xdr:from>
    <xdr:to>
      <xdr:col>1</xdr:col>
      <xdr:colOff>445944</xdr:colOff>
      <xdr:row>0</xdr:row>
      <xdr:rowOff>471922</xdr:rowOff>
    </xdr:to>
    <xdr:pic>
      <xdr:nvPicPr>
        <xdr:cNvPr id="6" name="รูปภาพ 5" descr="home.png">
          <a:hlinkClick xmlns:r="http://schemas.openxmlformats.org/officeDocument/2006/relationships" r:id="rId4" tooltip="กลับไปหน้าแรก Home Sheet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6977" y="43296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502228</xdr:colOff>
      <xdr:row>0</xdr:row>
      <xdr:rowOff>43296</xdr:rowOff>
    </xdr:from>
    <xdr:to>
      <xdr:col>2</xdr:col>
      <xdr:colOff>299292</xdr:colOff>
      <xdr:row>0</xdr:row>
      <xdr:rowOff>446496</xdr:rowOff>
    </xdr:to>
    <xdr:pic>
      <xdr:nvPicPr>
        <xdr:cNvPr id="7" name="รูปภาพ 6" descr="Community Help.png">
          <a:hlinkClick xmlns:r="http://schemas.openxmlformats.org/officeDocument/2006/relationships" r:id="rId6" tooltip="กรอกข้อมูลนักเรียน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1887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398319</xdr:colOff>
      <xdr:row>0</xdr:row>
      <xdr:rowOff>51954</xdr:rowOff>
    </xdr:from>
    <xdr:to>
      <xdr:col>3</xdr:col>
      <xdr:colOff>195383</xdr:colOff>
      <xdr:row>0</xdr:row>
      <xdr:rowOff>455154</xdr:rowOff>
    </xdr:to>
    <xdr:pic>
      <xdr:nvPicPr>
        <xdr:cNvPr id="8" name="รูปภาพ 7" descr="kwrite.png">
          <a:hlinkClick xmlns:r="http://schemas.openxmlformats.org/officeDocument/2006/relationships" r:id="rId8" tooltip="บันทึกคะแนนสอบภาค 1"/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94114" y="5195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264968</xdr:colOff>
      <xdr:row>0</xdr:row>
      <xdr:rowOff>57150</xdr:rowOff>
    </xdr:from>
    <xdr:to>
      <xdr:col>4</xdr:col>
      <xdr:colOff>62031</xdr:colOff>
      <xdr:row>0</xdr:row>
      <xdr:rowOff>460350</xdr:rowOff>
    </xdr:to>
    <xdr:pic>
      <xdr:nvPicPr>
        <xdr:cNvPr id="9" name="รูปภาพ 8" descr="openofficeorg-20-math.png">
          <a:hlinkClick xmlns:r="http://schemas.openxmlformats.org/officeDocument/2006/relationships" r:id="rId10" tooltip="บันทึกคะแนนสอบภาค 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669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129886</xdr:colOff>
      <xdr:row>0</xdr:row>
      <xdr:rowOff>51955</xdr:rowOff>
    </xdr:from>
    <xdr:to>
      <xdr:col>13</xdr:col>
      <xdr:colOff>4881</xdr:colOff>
      <xdr:row>0</xdr:row>
      <xdr:rowOff>455155</xdr:rowOff>
    </xdr:to>
    <xdr:pic>
      <xdr:nvPicPr>
        <xdr:cNvPr id="10" name="รูปภาพ 9" descr="access.png">
          <a:hlinkClick xmlns:r="http://schemas.openxmlformats.org/officeDocument/2006/relationships" r:id="rId12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62750" y="51955"/>
          <a:ext cx="403200" cy="403200"/>
        </a:xfrm>
        <a:prstGeom prst="rect">
          <a:avLst/>
        </a:prstGeom>
      </xdr:spPr>
    </xdr:pic>
    <xdr:clientData/>
  </xdr:twoCellAnchor>
  <xdr:twoCellAnchor>
    <xdr:from>
      <xdr:col>8</xdr:col>
      <xdr:colOff>571499</xdr:colOff>
      <xdr:row>0</xdr:row>
      <xdr:rowOff>103908</xdr:rowOff>
    </xdr:from>
    <xdr:to>
      <xdr:col>12</xdr:col>
      <xdr:colOff>83249</xdr:colOff>
      <xdr:row>0</xdr:row>
      <xdr:rowOff>397596</xdr:rowOff>
    </xdr:to>
    <xdr:sp macro="" textlink="">
      <xdr:nvSpPr>
        <xdr:cNvPr id="11" name="สี่เหลี่ยมมุมมน 10">
          <a:hlinkClick xmlns:r="http://schemas.openxmlformats.org/officeDocument/2006/relationships" r:id="rId14" tooltip="พิมพ์แผนภูมิแสดงผลสัมฤทธิ์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5204113" y="103908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6</xdr:col>
      <xdr:colOff>221672</xdr:colOff>
      <xdr:row>0</xdr:row>
      <xdr:rowOff>91785</xdr:rowOff>
    </xdr:from>
    <xdr:to>
      <xdr:col>8</xdr:col>
      <xdr:colOff>521399</xdr:colOff>
      <xdr:row>0</xdr:row>
      <xdr:rowOff>385473</xdr:rowOff>
    </xdr:to>
    <xdr:sp macro="" textlink="">
      <xdr:nvSpPr>
        <xdr:cNvPr id="12" name="สี่เหลี่ยมมุมมน 11">
          <a:hlinkClick xmlns:r="http://schemas.openxmlformats.org/officeDocument/2006/relationships" r:id="rId15" tooltip="พิมพ์รายงาน 1 สรุปผลการประเมิน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/>
      </xdr:nvSpPr>
      <xdr:spPr>
        <a:xfrm>
          <a:off x="3642013" y="91785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169718</xdr:colOff>
      <xdr:row>0</xdr:row>
      <xdr:rowOff>91785</xdr:rowOff>
    </xdr:from>
    <xdr:to>
      <xdr:col>6</xdr:col>
      <xdr:colOff>140133</xdr:colOff>
      <xdr:row>0</xdr:row>
      <xdr:rowOff>385473</xdr:rowOff>
    </xdr:to>
    <xdr:sp macro="" textlink="">
      <xdr:nvSpPr>
        <xdr:cNvPr id="13" name="สี่เหลี่ยมมุมมน 12">
          <a:hlinkClick xmlns:r="http://schemas.openxmlformats.org/officeDocument/2006/relationships" r:id="rId16" tooltip="พิมพ์บันทึกเสนอรายงานผล"/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/>
      </xdr:nvSpPr>
      <xdr:spPr>
        <a:xfrm>
          <a:off x="2377786" y="91785"/>
          <a:ext cx="1182688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515328</xdr:colOff>
      <xdr:row>0</xdr:row>
      <xdr:rowOff>72660</xdr:rowOff>
    </xdr:from>
    <xdr:to>
      <xdr:col>2</xdr:col>
      <xdr:colOff>205045</xdr:colOff>
      <xdr:row>0</xdr:row>
      <xdr:rowOff>501286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328" y="7266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246062</xdr:colOff>
      <xdr:row>0</xdr:row>
      <xdr:rowOff>62888</xdr:rowOff>
    </xdr:from>
    <xdr:to>
      <xdr:col>3</xdr:col>
      <xdr:colOff>157137</xdr:colOff>
      <xdr:row>0</xdr:row>
      <xdr:rowOff>466088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4250" y="628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221640</xdr:colOff>
      <xdr:row>0</xdr:row>
      <xdr:rowOff>53728</xdr:rowOff>
    </xdr:from>
    <xdr:to>
      <xdr:col>4</xdr:col>
      <xdr:colOff>132715</xdr:colOff>
      <xdr:row>0</xdr:row>
      <xdr:rowOff>456928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51953" y="5372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184152</xdr:colOff>
      <xdr:row>0</xdr:row>
      <xdr:rowOff>58368</xdr:rowOff>
    </xdr:from>
    <xdr:to>
      <xdr:col>5</xdr:col>
      <xdr:colOff>95227</xdr:colOff>
      <xdr:row>0</xdr:row>
      <xdr:rowOff>458516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6590" y="58368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5</xdr:col>
      <xdr:colOff>145073</xdr:colOff>
      <xdr:row>0</xdr:row>
      <xdr:rowOff>65087</xdr:rowOff>
    </xdr:from>
    <xdr:to>
      <xdr:col>6</xdr:col>
      <xdr:colOff>55427</xdr:colOff>
      <xdr:row>0</xdr:row>
      <xdr:rowOff>465235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59636" y="65087"/>
          <a:ext cx="402479" cy="400148"/>
        </a:xfrm>
        <a:prstGeom prst="rect">
          <a:avLst/>
        </a:prstGeom>
      </xdr:spPr>
    </xdr:pic>
    <xdr:clientData/>
  </xdr:twoCellAnchor>
  <xdr:twoCellAnchor editAs="oneCell">
    <xdr:from>
      <xdr:col>6</xdr:col>
      <xdr:colOff>107216</xdr:colOff>
      <xdr:row>0</xdr:row>
      <xdr:rowOff>57151</xdr:rowOff>
    </xdr:from>
    <xdr:to>
      <xdr:col>7</xdr:col>
      <xdr:colOff>18291</xdr:colOff>
      <xdr:row>0</xdr:row>
      <xdr:rowOff>457299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13904" y="57151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11</xdr:col>
      <xdr:colOff>85848</xdr:colOff>
      <xdr:row>0</xdr:row>
      <xdr:rowOff>98671</xdr:rowOff>
    </xdr:from>
    <xdr:to>
      <xdr:col>12</xdr:col>
      <xdr:colOff>2696</xdr:colOff>
      <xdr:row>0</xdr:row>
      <xdr:rowOff>501871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253161" y="98671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94640</xdr:colOff>
      <xdr:row>0</xdr:row>
      <xdr:rowOff>89754</xdr:rowOff>
    </xdr:from>
    <xdr:to>
      <xdr:col>13</xdr:col>
      <xdr:colOff>6437</xdr:colOff>
      <xdr:row>0</xdr:row>
      <xdr:rowOff>495674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754078" y="89754"/>
          <a:ext cx="403922" cy="40592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0</xdr:row>
      <xdr:rowOff>79374</xdr:rowOff>
    </xdr:from>
    <xdr:to>
      <xdr:col>7</xdr:col>
      <xdr:colOff>466700</xdr:colOff>
      <xdr:row>0</xdr:row>
      <xdr:rowOff>482574</xdr:rowOff>
    </xdr:to>
    <xdr:pic>
      <xdr:nvPicPr>
        <xdr:cNvPr id="10" name="รูปภาพ 9" descr="lswitch.png">
          <a:hlinkClick xmlns:r="http://schemas.openxmlformats.org/officeDocument/2006/relationships" r:id="rId17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62313" y="7937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55563</xdr:colOff>
      <xdr:row>0</xdr:row>
      <xdr:rowOff>87313</xdr:rowOff>
    </xdr:from>
    <xdr:to>
      <xdr:col>8</xdr:col>
      <xdr:colOff>458763</xdr:colOff>
      <xdr:row>0</xdr:row>
      <xdr:rowOff>490513</xdr:rowOff>
    </xdr:to>
    <xdr:pic>
      <xdr:nvPicPr>
        <xdr:cNvPr id="11" name="รูปภาพ 10" descr="advancedsettings.png">
          <a:hlinkClick xmlns:r="http://schemas.openxmlformats.org/officeDocument/2006/relationships" r:id="rId19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746501" y="873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95250</xdr:rowOff>
    </xdr:from>
    <xdr:to>
      <xdr:col>9</xdr:col>
      <xdr:colOff>456598</xdr:colOff>
      <xdr:row>0</xdr:row>
      <xdr:rowOff>498450</xdr:rowOff>
    </xdr:to>
    <xdr:pic>
      <xdr:nvPicPr>
        <xdr:cNvPr id="12" name="รูปภาพ 11" descr="easymoblog.png">
          <a:hlinkClick xmlns:r="http://schemas.openxmlformats.org/officeDocument/2006/relationships" r:id="rId21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30689" y="9525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87312</xdr:colOff>
      <xdr:row>0</xdr:row>
      <xdr:rowOff>71437</xdr:rowOff>
    </xdr:from>
    <xdr:to>
      <xdr:col>11</xdr:col>
      <xdr:colOff>4160</xdr:colOff>
      <xdr:row>0</xdr:row>
      <xdr:rowOff>474637</xdr:rowOff>
    </xdr:to>
    <xdr:pic>
      <xdr:nvPicPr>
        <xdr:cNvPr id="13" name="รูปภาพ 12" descr="Utilities.png">
          <a:hlinkClick xmlns:r="http://schemas.openxmlformats.org/officeDocument/2006/relationships" r:id="rId2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762500" y="7143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355023</xdr:colOff>
      <xdr:row>1</xdr:row>
      <xdr:rowOff>34636</xdr:rowOff>
    </xdr:from>
    <xdr:to>
      <xdr:col>15</xdr:col>
      <xdr:colOff>112567</xdr:colOff>
      <xdr:row>9</xdr:row>
      <xdr:rowOff>182680</xdr:rowOff>
    </xdr:to>
    <xdr:pic>
      <xdr:nvPicPr>
        <xdr:cNvPr id="15" name="รูปภาพ 14" descr="DSC07939.JP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lum bright="10000"/>
        </a:blip>
        <a:srcRect l="20920" t="9211" r="24408"/>
        <a:stretch>
          <a:fillRect/>
        </a:stretch>
      </xdr:blipFill>
      <xdr:spPr>
        <a:xfrm>
          <a:off x="5524500" y="571500"/>
          <a:ext cx="1731817" cy="2156953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</xdr:col>
      <xdr:colOff>371476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57150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0</xdr:row>
      <xdr:rowOff>47625</xdr:rowOff>
    </xdr:from>
    <xdr:to>
      <xdr:col>5</xdr:col>
      <xdr:colOff>917550</xdr:colOff>
      <xdr:row>0</xdr:row>
      <xdr:rowOff>450825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00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0</xdr:row>
      <xdr:rowOff>57150</xdr:rowOff>
    </xdr:from>
    <xdr:to>
      <xdr:col>6</xdr:col>
      <xdr:colOff>212700</xdr:colOff>
      <xdr:row>0</xdr:row>
      <xdr:rowOff>460350</xdr:rowOff>
    </xdr:to>
    <xdr:pic>
      <xdr:nvPicPr>
        <xdr:cNvPr id="4" name="รูปภาพ 3" descr="kwrite.png">
          <a:hlinkClick xmlns:r="http://schemas.openxmlformats.org/officeDocument/2006/relationships" r:id="rId5" tooltip="บันทึกคะแนนสอบภาค 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042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666750</xdr:colOff>
      <xdr:row>0</xdr:row>
      <xdr:rowOff>428625</xdr:rowOff>
    </xdr:to>
    <xdr:pic>
      <xdr:nvPicPr>
        <xdr:cNvPr id="5" name="รูปภาพ 4" descr="openofficeorg-20-math.png">
          <a:hlinkClick xmlns:r="http://schemas.openxmlformats.org/officeDocument/2006/relationships" r:id="rId7" tooltip="บันทึกคะแนนสอบภาค 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933825" y="10477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95250</xdr:rowOff>
    </xdr:from>
    <xdr:to>
      <xdr:col>6</xdr:col>
      <xdr:colOff>1066800</xdr:colOff>
      <xdr:row>0</xdr:row>
      <xdr:rowOff>457200</xdr:rowOff>
    </xdr:to>
    <xdr:pic>
      <xdr:nvPicPr>
        <xdr:cNvPr id="6" name="รูปภาพ 5" descr="access.png">
          <a:hlinkClick xmlns:r="http://schemas.openxmlformats.org/officeDocument/2006/relationships" r:id="rId9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95775" y="95250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6</xdr:row>
      <xdr:rowOff>190500</xdr:rowOff>
    </xdr:from>
    <xdr:to>
      <xdr:col>4</xdr:col>
      <xdr:colOff>542925</xdr:colOff>
      <xdr:row>6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2114550" y="2028825"/>
          <a:ext cx="209550" cy="9525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0</xdr:row>
      <xdr:rowOff>163246</xdr:rowOff>
    </xdr:from>
    <xdr:to>
      <xdr:col>0</xdr:col>
      <xdr:colOff>398317</xdr:colOff>
      <xdr:row>2</xdr:row>
      <xdr:rowOff>90366</xdr:rowOff>
    </xdr:to>
    <xdr:pic>
      <xdr:nvPicPr>
        <xdr:cNvPr id="14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59" y="163246"/>
          <a:ext cx="389658" cy="429347"/>
        </a:xfrm>
        <a:prstGeom prst="rect">
          <a:avLst/>
        </a:prstGeom>
      </xdr:spPr>
    </xdr:pic>
    <xdr:clientData/>
  </xdr:twoCellAnchor>
  <xdr:twoCellAnchor editAs="oneCell">
    <xdr:from>
      <xdr:col>18</xdr:col>
      <xdr:colOff>40178</xdr:colOff>
      <xdr:row>1</xdr:row>
      <xdr:rowOff>18929</xdr:rowOff>
    </xdr:from>
    <xdr:to>
      <xdr:col>19</xdr:col>
      <xdr:colOff>12423</xdr:colOff>
      <xdr:row>2</xdr:row>
      <xdr:rowOff>134213</xdr:rowOff>
    </xdr:to>
    <xdr:pic>
      <xdr:nvPicPr>
        <xdr:cNvPr id="15" name="รูปภาพ 7" descr="access.png">
          <a:hlinkClick xmlns:r="http://schemas.openxmlformats.org/officeDocument/2006/relationships" r:id="rId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22128" y="228479"/>
          <a:ext cx="400870" cy="410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103187</xdr:rowOff>
    </xdr:from>
    <xdr:to>
      <xdr:col>2</xdr:col>
      <xdr:colOff>87314</xdr:colOff>
      <xdr:row>0</xdr:row>
      <xdr:rowOff>531813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125" y="103187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3</xdr:col>
      <xdr:colOff>874571</xdr:colOff>
      <xdr:row>0</xdr:row>
      <xdr:rowOff>111126</xdr:rowOff>
    </xdr:from>
    <xdr:to>
      <xdr:col>4</xdr:col>
      <xdr:colOff>142710</xdr:colOff>
      <xdr:row>0</xdr:row>
      <xdr:rowOff>514326</xdr:rowOff>
    </xdr:to>
    <xdr:pic>
      <xdr:nvPicPr>
        <xdr:cNvPr id="7" name="รูปภาพ 6" descr="openofficeorg-20-math.png">
          <a:hlinkClick xmlns:r="http://schemas.openxmlformats.org/officeDocument/2006/relationships" r:id="rId3" tooltip="บันทึกคะแนนสอบภาค 2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47457" y="111126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185451</xdr:colOff>
      <xdr:row>0</xdr:row>
      <xdr:rowOff>103188</xdr:rowOff>
    </xdr:from>
    <xdr:to>
      <xdr:col>4</xdr:col>
      <xdr:colOff>588651</xdr:colOff>
      <xdr:row>0</xdr:row>
      <xdr:rowOff>506388</xdr:rowOff>
    </xdr:to>
    <xdr:pic>
      <xdr:nvPicPr>
        <xdr:cNvPr id="8" name="รูปภาพ 7" descr="aim_protocol.png">
          <a:hlinkClick xmlns:r="http://schemas.openxmlformats.org/officeDocument/2006/relationships" r:id="rId5" tooltip="ประเมินคุณลักษณะฯ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92678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632112</xdr:colOff>
      <xdr:row>0</xdr:row>
      <xdr:rowOff>111126</xdr:rowOff>
    </xdr:from>
    <xdr:to>
      <xdr:col>4</xdr:col>
      <xdr:colOff>1035312</xdr:colOff>
      <xdr:row>0</xdr:row>
      <xdr:rowOff>514326</xdr:rowOff>
    </xdr:to>
    <xdr:pic>
      <xdr:nvPicPr>
        <xdr:cNvPr id="9" name="รูปภาพ 8" descr="lswitch.png">
          <a:hlinkClick xmlns:r="http://schemas.openxmlformats.org/officeDocument/2006/relationships" r:id="rId7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039339" y="1111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138547</xdr:colOff>
      <xdr:row>0</xdr:row>
      <xdr:rowOff>111125</xdr:rowOff>
    </xdr:from>
    <xdr:to>
      <xdr:col>2</xdr:col>
      <xdr:colOff>541747</xdr:colOff>
      <xdr:row>0</xdr:row>
      <xdr:rowOff>514325</xdr:rowOff>
    </xdr:to>
    <xdr:pic>
      <xdr:nvPicPr>
        <xdr:cNvPr id="10" name="รูปภาพ 9" descr="Community Help.png">
          <a:hlinkClick xmlns:r="http://schemas.openxmlformats.org/officeDocument/2006/relationships" r:id="rId9" tooltip="กรอกข้อมูลนักเรียน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53342" y="1111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621290</xdr:colOff>
      <xdr:row>0</xdr:row>
      <xdr:rowOff>103188</xdr:rowOff>
    </xdr:from>
    <xdr:to>
      <xdr:col>3</xdr:col>
      <xdr:colOff>366399</xdr:colOff>
      <xdr:row>0</xdr:row>
      <xdr:rowOff>506388</xdr:rowOff>
    </xdr:to>
    <xdr:pic>
      <xdr:nvPicPr>
        <xdr:cNvPr id="11" name="รูปภาพ 10" descr="date.png">
          <a:hlinkClick xmlns:r="http://schemas.openxmlformats.org/officeDocument/2006/relationships" r:id="rId11" tooltip="บันทึกเวลาเรียน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36085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436563</xdr:colOff>
      <xdr:row>0</xdr:row>
      <xdr:rowOff>103187</xdr:rowOff>
    </xdr:from>
    <xdr:to>
      <xdr:col>3</xdr:col>
      <xdr:colOff>839763</xdr:colOff>
      <xdr:row>0</xdr:row>
      <xdr:rowOff>506387</xdr:rowOff>
    </xdr:to>
    <xdr:pic>
      <xdr:nvPicPr>
        <xdr:cNvPr id="12" name="รูปภาพ 11" descr="kwrite.png">
          <a:hlinkClick xmlns:r="http://schemas.openxmlformats.org/officeDocument/2006/relationships" r:id="rId13" tooltip="บันทึกคะแนนสอบภาค 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09449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1611313</xdr:colOff>
      <xdr:row>0</xdr:row>
      <xdr:rowOff>116175</xdr:rowOff>
    </xdr:from>
    <xdr:to>
      <xdr:col>5</xdr:col>
      <xdr:colOff>63330</xdr:colOff>
      <xdr:row>0</xdr:row>
      <xdr:rowOff>519375</xdr:rowOff>
    </xdr:to>
    <xdr:pic>
      <xdr:nvPicPr>
        <xdr:cNvPr id="14" name="รูปภาพ 13" descr="easymoblog.png">
          <a:hlinkClick xmlns:r="http://schemas.openxmlformats.org/officeDocument/2006/relationships" r:id="rId15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18540" y="1161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1119187</xdr:colOff>
      <xdr:row>0</xdr:row>
      <xdr:rowOff>112568</xdr:rowOff>
    </xdr:from>
    <xdr:to>
      <xdr:col>4</xdr:col>
      <xdr:colOff>1522387</xdr:colOff>
      <xdr:row>0</xdr:row>
      <xdr:rowOff>515768</xdr:rowOff>
    </xdr:to>
    <xdr:pic>
      <xdr:nvPicPr>
        <xdr:cNvPr id="15" name="รูปภาพ 14" descr="advancedsettings.png">
          <a:hlinkClick xmlns:r="http://schemas.openxmlformats.org/officeDocument/2006/relationships" r:id="rId17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26414" y="11256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44019</xdr:colOff>
      <xdr:row>0</xdr:row>
      <xdr:rowOff>110405</xdr:rowOff>
    </xdr:from>
    <xdr:to>
      <xdr:col>12</xdr:col>
      <xdr:colOff>92918</xdr:colOff>
      <xdr:row>0</xdr:row>
      <xdr:rowOff>519377</xdr:rowOff>
    </xdr:to>
    <xdr:pic>
      <xdr:nvPicPr>
        <xdr:cNvPr id="16" name="รูปภาพ 15" descr="access.png">
          <a:hlinkClick xmlns:r="http://schemas.openxmlformats.org/officeDocument/2006/relationships" r:id="rId19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473269" y="11040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260495</xdr:colOff>
      <xdr:row>0</xdr:row>
      <xdr:rowOff>101022</xdr:rowOff>
    </xdr:from>
    <xdr:to>
      <xdr:col>7</xdr:col>
      <xdr:colOff>314446</xdr:colOff>
      <xdr:row>0</xdr:row>
      <xdr:rowOff>504222</xdr:rowOff>
    </xdr:to>
    <xdr:pic>
      <xdr:nvPicPr>
        <xdr:cNvPr id="17" name="รูปภาพ 16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79700" y="10102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147926</xdr:colOff>
      <xdr:row>0</xdr:row>
      <xdr:rowOff>108238</xdr:rowOff>
    </xdr:from>
    <xdr:to>
      <xdr:col>6</xdr:col>
      <xdr:colOff>201876</xdr:colOff>
      <xdr:row>0</xdr:row>
      <xdr:rowOff>511438</xdr:rowOff>
    </xdr:to>
    <xdr:pic>
      <xdr:nvPicPr>
        <xdr:cNvPr id="18" name="รูปภาพ 17" descr="Utilities.png">
          <a:hlinkClick xmlns:r="http://schemas.openxmlformats.org/officeDocument/2006/relationships" r:id="rId23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12108" y="108238"/>
          <a:ext cx="408973" cy="403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0</xdr:row>
      <xdr:rowOff>79375</xdr:rowOff>
    </xdr:from>
    <xdr:to>
      <xdr:col>2</xdr:col>
      <xdr:colOff>71439</xdr:colOff>
      <xdr:row>0</xdr:row>
      <xdr:rowOff>508001</xdr:rowOff>
    </xdr:to>
    <xdr:pic>
      <xdr:nvPicPr>
        <xdr:cNvPr id="13" name="รูปภาพ 12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688" y="7937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0</xdr:row>
      <xdr:rowOff>95250</xdr:rowOff>
    </xdr:from>
    <xdr:to>
      <xdr:col>3</xdr:col>
      <xdr:colOff>244450</xdr:colOff>
      <xdr:row>0</xdr:row>
      <xdr:rowOff>498450</xdr:rowOff>
    </xdr:to>
    <xdr:pic>
      <xdr:nvPicPr>
        <xdr:cNvPr id="14" name="รูปภาพ 13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001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0</xdr:row>
      <xdr:rowOff>87312</xdr:rowOff>
    </xdr:from>
    <xdr:to>
      <xdr:col>4</xdr:col>
      <xdr:colOff>360337</xdr:colOff>
      <xdr:row>0</xdr:row>
      <xdr:rowOff>490512</xdr:rowOff>
    </xdr:to>
    <xdr:pic>
      <xdr:nvPicPr>
        <xdr:cNvPr id="15" name="รูปภาพ 14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16062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87313</xdr:colOff>
      <xdr:row>0</xdr:row>
      <xdr:rowOff>79375</xdr:rowOff>
    </xdr:from>
    <xdr:to>
      <xdr:col>6</xdr:col>
      <xdr:colOff>109513</xdr:colOff>
      <xdr:row>0</xdr:row>
      <xdr:rowOff>482575</xdr:rowOff>
    </xdr:to>
    <xdr:pic>
      <xdr:nvPicPr>
        <xdr:cNvPr id="16" name="รูปภาพ 15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08188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6</xdr:col>
      <xdr:colOff>206375</xdr:colOff>
      <xdr:row>0</xdr:row>
      <xdr:rowOff>103188</xdr:rowOff>
    </xdr:from>
    <xdr:to>
      <xdr:col>7</xdr:col>
      <xdr:colOff>228575</xdr:colOff>
      <xdr:row>0</xdr:row>
      <xdr:rowOff>506388</xdr:rowOff>
    </xdr:to>
    <xdr:pic>
      <xdr:nvPicPr>
        <xdr:cNvPr id="17" name="รูปภาพ 16" descr="openofficeorg-20-math.png">
          <a:hlinkClick xmlns:r="http://schemas.openxmlformats.org/officeDocument/2006/relationships" r:id="rId9" tooltip="บันทึกคะแนนสอบภาค 2"/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508250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373062</xdr:colOff>
      <xdr:row>0</xdr:row>
      <xdr:rowOff>79375</xdr:rowOff>
    </xdr:from>
    <xdr:to>
      <xdr:col>9</xdr:col>
      <xdr:colOff>14262</xdr:colOff>
      <xdr:row>0</xdr:row>
      <xdr:rowOff>482575</xdr:rowOff>
    </xdr:to>
    <xdr:pic>
      <xdr:nvPicPr>
        <xdr:cNvPr id="18" name="รูปภาพ 17" descr="aim_protocol.png">
          <a:hlinkClick xmlns:r="http://schemas.openxmlformats.org/officeDocument/2006/relationships" r:id="rId11" tooltip="ประเมินคุณลักษณะฯ"/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55937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152399</xdr:colOff>
      <xdr:row>0</xdr:row>
      <xdr:rowOff>96838</xdr:rowOff>
    </xdr:from>
    <xdr:to>
      <xdr:col>10</xdr:col>
      <xdr:colOff>174599</xdr:colOff>
      <xdr:row>0</xdr:row>
      <xdr:rowOff>500038</xdr:rowOff>
    </xdr:to>
    <xdr:pic>
      <xdr:nvPicPr>
        <xdr:cNvPr id="19" name="รูปภาพ 18" descr="lswitch.png">
          <a:hlinkClick xmlns:r="http://schemas.openxmlformats.org/officeDocument/2006/relationships" r:id="rId13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97274" y="9683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357187</xdr:colOff>
      <xdr:row>0</xdr:row>
      <xdr:rowOff>79376</xdr:rowOff>
    </xdr:from>
    <xdr:to>
      <xdr:col>11</xdr:col>
      <xdr:colOff>360337</xdr:colOff>
      <xdr:row>0</xdr:row>
      <xdr:rowOff>482576</xdr:rowOff>
    </xdr:to>
    <xdr:pic>
      <xdr:nvPicPr>
        <xdr:cNvPr id="20" name="รูปภาพ 19" descr="advancedsettings.png">
          <a:hlinkClick xmlns:r="http://schemas.openxmlformats.org/officeDocument/2006/relationships" r:id="rId15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183062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182563</xdr:colOff>
      <xdr:row>0</xdr:row>
      <xdr:rowOff>87312</xdr:rowOff>
    </xdr:from>
    <xdr:to>
      <xdr:col>13</xdr:col>
      <xdr:colOff>204763</xdr:colOff>
      <xdr:row>0</xdr:row>
      <xdr:rowOff>490512</xdr:rowOff>
    </xdr:to>
    <xdr:pic>
      <xdr:nvPicPr>
        <xdr:cNvPr id="21" name="รูปภาพ 20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770438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357188</xdr:colOff>
      <xdr:row>0</xdr:row>
      <xdr:rowOff>87312</xdr:rowOff>
    </xdr:from>
    <xdr:to>
      <xdr:col>14</xdr:col>
      <xdr:colOff>360338</xdr:colOff>
      <xdr:row>0</xdr:row>
      <xdr:rowOff>490512</xdr:rowOff>
    </xdr:to>
    <xdr:pic>
      <xdr:nvPicPr>
        <xdr:cNvPr id="22" name="รูปภาพ 21" descr="Utilities.png">
          <a:hlinkClick xmlns:r="http://schemas.openxmlformats.org/officeDocument/2006/relationships" r:id="rId19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326063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0</xdr:row>
      <xdr:rowOff>103187</xdr:rowOff>
    </xdr:from>
    <xdr:to>
      <xdr:col>16</xdr:col>
      <xdr:colOff>117450</xdr:colOff>
      <xdr:row>0</xdr:row>
      <xdr:rowOff>506387</xdr:rowOff>
    </xdr:to>
    <xdr:pic>
      <xdr:nvPicPr>
        <xdr:cNvPr id="23" name="รูปภาพ 22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826125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239712</xdr:colOff>
      <xdr:row>0</xdr:row>
      <xdr:rowOff>120650</xdr:rowOff>
    </xdr:from>
    <xdr:to>
      <xdr:col>17</xdr:col>
      <xdr:colOff>198412</xdr:colOff>
      <xdr:row>0</xdr:row>
      <xdr:rowOff>523850</xdr:rowOff>
    </xdr:to>
    <xdr:pic>
      <xdr:nvPicPr>
        <xdr:cNvPr id="24" name="รูปภาพ 23" descr="access.png">
          <a:hlinkClick xmlns:r="http://schemas.openxmlformats.org/officeDocument/2006/relationships" r:id="rId23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351587" y="120650"/>
          <a:ext cx="403200" cy="403200"/>
        </a:xfrm>
        <a:prstGeom prst="rect">
          <a:avLst/>
        </a:prstGeom>
      </xdr:spPr>
    </xdr:pic>
    <xdr:clientData/>
  </xdr:twoCellAnchor>
  <xdr:twoCellAnchor>
    <xdr:from>
      <xdr:col>9</xdr:col>
      <xdr:colOff>39688</xdr:colOff>
      <xdr:row>8</xdr:row>
      <xdr:rowOff>230189</xdr:rowOff>
    </xdr:from>
    <xdr:to>
      <xdr:col>16</xdr:col>
      <xdr:colOff>190500</xdr:colOff>
      <xdr:row>8</xdr:row>
      <xdr:rowOff>230189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3484563" y="4056064"/>
          <a:ext cx="281781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39688</xdr:colOff>
      <xdr:row>9</xdr:row>
      <xdr:rowOff>238127</xdr:rowOff>
    </xdr:from>
    <xdr:to>
      <xdr:col>16</xdr:col>
      <xdr:colOff>190500</xdr:colOff>
      <xdr:row>9</xdr:row>
      <xdr:rowOff>238127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3484563" y="4349752"/>
          <a:ext cx="281781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323850</xdr:colOff>
      <xdr:row>1</xdr:row>
      <xdr:rowOff>406400</xdr:rowOff>
    </xdr:from>
    <xdr:to>
      <xdr:col>10</xdr:col>
      <xdr:colOff>350466</xdr:colOff>
      <xdr:row>1</xdr:row>
      <xdr:rowOff>1369950</xdr:rowOff>
    </xdr:to>
    <xdr:pic>
      <xdr:nvPicPr>
        <xdr:cNvPr id="3" name="รูปภาพ 2" descr="obec.jpg">
          <a:extLst>
            <a:ext uri="{FF2B5EF4-FFF2-40B4-BE49-F238E27FC236}">
              <a16:creationId xmlns:a16="http://schemas.microsoft.com/office/drawing/2014/main" id="{53412B92-E81A-425D-9CB0-79DF8E824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238500" y="977900"/>
          <a:ext cx="750516" cy="963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76200</xdr:rowOff>
    </xdr:from>
    <xdr:to>
      <xdr:col>0</xdr:col>
      <xdr:colOff>473304</xdr:colOff>
      <xdr:row>1</xdr:row>
      <xdr:rowOff>80112</xdr:rowOff>
    </xdr:to>
    <xdr:pic>
      <xdr:nvPicPr>
        <xdr:cNvPr id="3" name="รูปภาพ 2" descr="Community Help.png">
          <a:hlinkClick xmlns:r="http://schemas.openxmlformats.org/officeDocument/2006/relationships" r:id="rId1" tooltip="กรอกข้อมูลนักเรียน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6477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76200</xdr:rowOff>
    </xdr:from>
    <xdr:to>
      <xdr:col>2</xdr:col>
      <xdr:colOff>113259</xdr:colOff>
      <xdr:row>0</xdr:row>
      <xdr:rowOff>77064</xdr:rowOff>
    </xdr:to>
    <xdr:pic>
      <xdr:nvPicPr>
        <xdr:cNvPr id="5" name="รูปภาพ 4" descr="kwrite.png">
          <a:hlinkClick xmlns:r="http://schemas.openxmlformats.org/officeDocument/2006/relationships" r:id="rId3" tooltip="บันทึกคะแนนสอบภาค 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865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95250</xdr:rowOff>
    </xdr:from>
    <xdr:to>
      <xdr:col>3</xdr:col>
      <xdr:colOff>1667</xdr:colOff>
      <xdr:row>0</xdr:row>
      <xdr:rowOff>99924</xdr:rowOff>
    </xdr:to>
    <xdr:pic>
      <xdr:nvPicPr>
        <xdr:cNvPr id="6" name="รูปภาพ 5" descr="openofficeorg-20-math.png">
          <a:hlinkClick xmlns:r="http://schemas.openxmlformats.org/officeDocument/2006/relationships" r:id="rId5" tooltip="บันทึกคะแนนสอบภาค 2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57275" y="9525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95250</xdr:rowOff>
    </xdr:from>
    <xdr:to>
      <xdr:col>3</xdr:col>
      <xdr:colOff>403200</xdr:colOff>
      <xdr:row>0</xdr:row>
      <xdr:rowOff>99924</xdr:rowOff>
    </xdr:to>
    <xdr:pic>
      <xdr:nvPicPr>
        <xdr:cNvPr id="7" name="รูปภาพ 6" descr="aim_protocol.png">
          <a:hlinkClick xmlns:r="http://schemas.openxmlformats.org/officeDocument/2006/relationships" r:id="rId7" tooltip="ประเมินคุณลักษณะฯ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192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85725</xdr:rowOff>
    </xdr:from>
    <xdr:to>
      <xdr:col>3</xdr:col>
      <xdr:colOff>738480</xdr:colOff>
      <xdr:row>0</xdr:row>
      <xdr:rowOff>86208</xdr:rowOff>
    </xdr:to>
    <xdr:pic>
      <xdr:nvPicPr>
        <xdr:cNvPr id="8" name="รูปภาพ 7" descr="lswitch.png">
          <a:hlinkClick xmlns:r="http://schemas.openxmlformats.org/officeDocument/2006/relationships" r:id="rId9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383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1069569</xdr:colOff>
      <xdr:row>0</xdr:row>
      <xdr:rowOff>70764</xdr:rowOff>
    </xdr:to>
    <xdr:pic>
      <xdr:nvPicPr>
        <xdr:cNvPr id="9" name="รูปภาพ 8" descr="advancedsettings.png">
          <a:hlinkClick xmlns:r="http://schemas.openxmlformats.org/officeDocument/2006/relationships" r:id="rId11" tooltip="บันทึกตัวชี้วัดรายวิชา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574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447072</xdr:colOff>
      <xdr:row>0</xdr:row>
      <xdr:rowOff>99924</xdr:rowOff>
    </xdr:to>
    <xdr:pic>
      <xdr:nvPicPr>
        <xdr:cNvPr id="10" name="รูปภาพ 9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667000" y="9525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0</xdr:row>
      <xdr:rowOff>95250</xdr:rowOff>
    </xdr:from>
    <xdr:to>
      <xdr:col>4</xdr:col>
      <xdr:colOff>798355</xdr:colOff>
      <xdr:row>0</xdr:row>
      <xdr:rowOff>99924</xdr:rowOff>
    </xdr:to>
    <xdr:pic>
      <xdr:nvPicPr>
        <xdr:cNvPr id="11" name="รูปภาพ 10" descr="Utilities.png">
          <a:hlinkClick xmlns:r="http://schemas.openxmlformats.org/officeDocument/2006/relationships" r:id="rId15" tooltip="ตัวชี้วัดคุณลักษณะอันพึงประสงค์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14675" y="9525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0</xdr:row>
      <xdr:rowOff>104775</xdr:rowOff>
    </xdr:from>
    <xdr:to>
      <xdr:col>4</xdr:col>
      <xdr:colOff>1155733</xdr:colOff>
      <xdr:row>0</xdr:row>
      <xdr:rowOff>111912</xdr:rowOff>
    </xdr:to>
    <xdr:pic>
      <xdr:nvPicPr>
        <xdr:cNvPr id="12" name="รูปภาพ 11" descr="designet.png">
          <a:hlinkClick xmlns:r="http://schemas.openxmlformats.org/officeDocument/2006/relationships" r:id="rId17" tooltip="ตัวชี้วัดการประเมินการอ่าน คิดวิเคราะห์และเขียน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43300" y="1047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0</xdr:row>
      <xdr:rowOff>85725</xdr:rowOff>
    </xdr:from>
    <xdr:to>
      <xdr:col>4</xdr:col>
      <xdr:colOff>1493963</xdr:colOff>
      <xdr:row>0</xdr:row>
      <xdr:rowOff>85884</xdr:rowOff>
    </xdr:to>
    <xdr:pic>
      <xdr:nvPicPr>
        <xdr:cNvPr id="13" name="รูปภาพ 12" descr="access.png">
          <a:hlinkClick xmlns:r="http://schemas.openxmlformats.org/officeDocument/2006/relationships" r:id="rId19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00500" y="8572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76200</xdr:rowOff>
    </xdr:from>
    <xdr:to>
      <xdr:col>2</xdr:col>
      <xdr:colOff>18330</xdr:colOff>
      <xdr:row>0</xdr:row>
      <xdr:rowOff>504826</xdr:rowOff>
    </xdr:to>
    <xdr:pic>
      <xdr:nvPicPr>
        <xdr:cNvPr id="14" name="รูปภาพ 13" descr="home.png">
          <a:hlinkClick xmlns:r="http://schemas.openxmlformats.org/officeDocument/2006/relationships" r:id="rId21" tooltip="กลับไปหน้าแรก Home Sheet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4825" y="7620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57150</xdr:rowOff>
    </xdr:from>
    <xdr:to>
      <xdr:col>2</xdr:col>
      <xdr:colOff>450825</xdr:colOff>
      <xdr:row>0</xdr:row>
      <xdr:rowOff>460350</xdr:rowOff>
    </xdr:to>
    <xdr:pic>
      <xdr:nvPicPr>
        <xdr:cNvPr id="15" name="รูปภาพ 14" descr="Community Help.png">
          <a:hlinkClick xmlns:r="http://schemas.openxmlformats.org/officeDocument/2006/relationships" r:id="rId1" tooltip="กรอกข้อมูลนักเรียน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202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0</xdr:row>
      <xdr:rowOff>85725</xdr:rowOff>
    </xdr:from>
    <xdr:to>
      <xdr:col>3</xdr:col>
      <xdr:colOff>355575</xdr:colOff>
      <xdr:row>0</xdr:row>
      <xdr:rowOff>488925</xdr:rowOff>
    </xdr:to>
    <xdr:pic>
      <xdr:nvPicPr>
        <xdr:cNvPr id="16" name="รูปภาพ 15" descr="date.png">
          <a:hlinkClick xmlns:r="http://schemas.openxmlformats.org/officeDocument/2006/relationships" r:id="rId23" tooltip="บันทึกเวลาเรียน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811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771525</xdr:colOff>
      <xdr:row>0</xdr:row>
      <xdr:rowOff>123825</xdr:rowOff>
    </xdr:from>
    <xdr:to>
      <xdr:col>3</xdr:col>
      <xdr:colOff>1132828</xdr:colOff>
      <xdr:row>0</xdr:row>
      <xdr:rowOff>485775</xdr:rowOff>
    </xdr:to>
    <xdr:pic>
      <xdr:nvPicPr>
        <xdr:cNvPr id="17" name="รูปภาพ 16" descr="openofficeorg-20-math.png">
          <a:hlinkClick xmlns:r="http://schemas.openxmlformats.org/officeDocument/2006/relationships" r:id="rId5" tooltip="บันทึกคะแนนสอบภาค 2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200275" y="123825"/>
          <a:ext cx="361303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1133475</xdr:colOff>
      <xdr:row>0</xdr:row>
      <xdr:rowOff>104775</xdr:rowOff>
    </xdr:from>
    <xdr:to>
      <xdr:col>4</xdr:col>
      <xdr:colOff>327000</xdr:colOff>
      <xdr:row>0</xdr:row>
      <xdr:rowOff>507975</xdr:rowOff>
    </xdr:to>
    <xdr:pic>
      <xdr:nvPicPr>
        <xdr:cNvPr id="18" name="รูปภาพ 17" descr="aim_protocol.png">
          <a:hlinkClick xmlns:r="http://schemas.openxmlformats.org/officeDocument/2006/relationships" r:id="rId7" tooltip="ประเมินคุณลักษณะฯ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622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104775</xdr:rowOff>
    </xdr:from>
    <xdr:to>
      <xdr:col>4</xdr:col>
      <xdr:colOff>765150</xdr:colOff>
      <xdr:row>0</xdr:row>
      <xdr:rowOff>507975</xdr:rowOff>
    </xdr:to>
    <xdr:pic>
      <xdr:nvPicPr>
        <xdr:cNvPr id="19" name="รูปภาพ 18" descr="lswitch.png">
          <a:hlinkClick xmlns:r="http://schemas.openxmlformats.org/officeDocument/2006/relationships" r:id="rId9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0003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66675</xdr:rowOff>
    </xdr:from>
    <xdr:to>
      <xdr:col>4</xdr:col>
      <xdr:colOff>1161447</xdr:colOff>
      <xdr:row>0</xdr:row>
      <xdr:rowOff>469875</xdr:rowOff>
    </xdr:to>
    <xdr:pic>
      <xdr:nvPicPr>
        <xdr:cNvPr id="20" name="รูปภาพ 19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90900" y="666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1190625</xdr:colOff>
      <xdr:row>0</xdr:row>
      <xdr:rowOff>66675</xdr:rowOff>
    </xdr:from>
    <xdr:to>
      <xdr:col>4</xdr:col>
      <xdr:colOff>1594547</xdr:colOff>
      <xdr:row>0</xdr:row>
      <xdr:rowOff>475647</xdr:rowOff>
    </xdr:to>
    <xdr:pic>
      <xdr:nvPicPr>
        <xdr:cNvPr id="21" name="รูปภาพ 20" descr="access.png">
          <a:hlinkClick xmlns:r="http://schemas.openxmlformats.org/officeDocument/2006/relationships" r:id="rId19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29050" y="6667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0</xdr:row>
      <xdr:rowOff>76200</xdr:rowOff>
    </xdr:from>
    <xdr:to>
      <xdr:col>3</xdr:col>
      <xdr:colOff>755625</xdr:colOff>
      <xdr:row>0</xdr:row>
      <xdr:rowOff>479400</xdr:rowOff>
    </xdr:to>
    <xdr:pic>
      <xdr:nvPicPr>
        <xdr:cNvPr id="22" name="รูปภาพ 21" descr="kwrite.png">
          <a:hlinkClick xmlns:r="http://schemas.openxmlformats.org/officeDocument/2006/relationships" r:id="rId3" tooltip="บันทึกคะแนนสอบภาค 1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76200"/>
          <a:ext cx="403200" cy="403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504105</xdr:colOff>
      <xdr:row>0</xdr:row>
      <xdr:rowOff>523876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952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533400</xdr:rowOff>
    </xdr:from>
    <xdr:to>
      <xdr:col>0</xdr:col>
      <xdr:colOff>469875</xdr:colOff>
      <xdr:row>2</xdr:row>
      <xdr:rowOff>126975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33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180975</xdr:rowOff>
    </xdr:from>
    <xdr:to>
      <xdr:col>0</xdr:col>
      <xdr:colOff>450825</xdr:colOff>
      <xdr:row>4</xdr:row>
      <xdr:rowOff>126975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" y="9906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95250</xdr:rowOff>
    </xdr:from>
    <xdr:to>
      <xdr:col>2</xdr:col>
      <xdr:colOff>135779</xdr:colOff>
      <xdr:row>0</xdr:row>
      <xdr:rowOff>498450</xdr:rowOff>
    </xdr:to>
    <xdr:pic>
      <xdr:nvPicPr>
        <xdr:cNvPr id="5" name="รูปภาพ 4" descr="openofficeorg-20-math.png">
          <a:hlinkClick xmlns:r="http://schemas.openxmlformats.org/officeDocument/2006/relationships" r:id="rId7" tooltip="บันทึกคะแนนสอบภาค 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81025" y="9525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95250</xdr:rowOff>
    </xdr:from>
    <xdr:to>
      <xdr:col>2</xdr:col>
      <xdr:colOff>488925</xdr:colOff>
      <xdr:row>0</xdr:row>
      <xdr:rowOff>498450</xdr:rowOff>
    </xdr:to>
    <xdr:pic>
      <xdr:nvPicPr>
        <xdr:cNvPr id="6" name="รูปภาพ 5" descr="aim_protocol.png">
          <a:hlinkClick xmlns:r="http://schemas.openxmlformats.org/officeDocument/2006/relationships" r:id="rId9" tooltip="ประเมินคุณลักษณะฯ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3</xdr:col>
      <xdr:colOff>384150</xdr:colOff>
      <xdr:row>0</xdr:row>
      <xdr:rowOff>517500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0</xdr:row>
      <xdr:rowOff>114300</xdr:rowOff>
    </xdr:from>
    <xdr:to>
      <xdr:col>3</xdr:col>
      <xdr:colOff>856647</xdr:colOff>
      <xdr:row>0</xdr:row>
      <xdr:rowOff>517500</xdr:rowOff>
    </xdr:to>
    <xdr:pic>
      <xdr:nvPicPr>
        <xdr:cNvPr id="8" name="รูปภาพ 7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09750" y="11430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403922</xdr:colOff>
      <xdr:row>0</xdr:row>
      <xdr:rowOff>504222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66950" y="95250"/>
          <a:ext cx="403922" cy="408972"/>
        </a:xfrm>
        <a:prstGeom prst="rect">
          <a:avLst/>
        </a:prstGeom>
      </xdr:spPr>
    </xdr:pic>
    <xdr:clientData/>
  </xdr:twoCellAnchor>
  <xdr:twoCellAnchor>
    <xdr:from>
      <xdr:col>57</xdr:col>
      <xdr:colOff>47625</xdr:colOff>
      <xdr:row>0</xdr:row>
      <xdr:rowOff>200024</xdr:rowOff>
    </xdr:from>
    <xdr:to>
      <xdr:col>57</xdr:col>
      <xdr:colOff>609600</xdr:colOff>
      <xdr:row>1</xdr:row>
      <xdr:rowOff>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8773775" y="200024"/>
          <a:ext cx="561975" cy="381001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485055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542925</xdr:rowOff>
    </xdr:from>
    <xdr:to>
      <xdr:col>0</xdr:col>
      <xdr:colOff>479400</xdr:colOff>
      <xdr:row>2</xdr:row>
      <xdr:rowOff>136500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" y="542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142875</xdr:rowOff>
    </xdr:from>
    <xdr:to>
      <xdr:col>0</xdr:col>
      <xdr:colOff>469875</xdr:colOff>
      <xdr:row>4</xdr:row>
      <xdr:rowOff>88875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952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76200</xdr:rowOff>
    </xdr:from>
    <xdr:to>
      <xdr:col>2</xdr:col>
      <xdr:colOff>136500</xdr:colOff>
      <xdr:row>0</xdr:row>
      <xdr:rowOff>479400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40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85725</xdr:rowOff>
    </xdr:from>
    <xdr:to>
      <xdr:col>2</xdr:col>
      <xdr:colOff>488925</xdr:colOff>
      <xdr:row>0</xdr:row>
      <xdr:rowOff>488925</xdr:rowOff>
    </xdr:to>
    <xdr:pic>
      <xdr:nvPicPr>
        <xdr:cNvPr id="6" name="รูปภาพ 5" descr="aim_protocol.png">
          <a:hlinkClick xmlns:r="http://schemas.openxmlformats.org/officeDocument/2006/relationships" r:id="rId9" tooltip="ประเมินคุณลักษณะฯ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858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0</xdr:row>
      <xdr:rowOff>114300</xdr:rowOff>
    </xdr:from>
    <xdr:to>
      <xdr:col>3</xdr:col>
      <xdr:colOff>393675</xdr:colOff>
      <xdr:row>0</xdr:row>
      <xdr:rowOff>517500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049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114300</xdr:rowOff>
    </xdr:from>
    <xdr:to>
      <xdr:col>3</xdr:col>
      <xdr:colOff>818547</xdr:colOff>
      <xdr:row>0</xdr:row>
      <xdr:rowOff>517500</xdr:rowOff>
    </xdr:to>
    <xdr:pic>
      <xdr:nvPicPr>
        <xdr:cNvPr id="8" name="รูปภาพ 7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24025" y="11430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866775</xdr:colOff>
      <xdr:row>0</xdr:row>
      <xdr:rowOff>85725</xdr:rowOff>
    </xdr:from>
    <xdr:to>
      <xdr:col>4</xdr:col>
      <xdr:colOff>365822</xdr:colOff>
      <xdr:row>0</xdr:row>
      <xdr:rowOff>494697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81225" y="85725"/>
          <a:ext cx="403922" cy="408972"/>
        </a:xfrm>
        <a:prstGeom prst="rect">
          <a:avLst/>
        </a:prstGeom>
      </xdr:spPr>
    </xdr:pic>
    <xdr:clientData/>
  </xdr:twoCellAnchor>
  <xdr:twoCellAnchor>
    <xdr:from>
      <xdr:col>58</xdr:col>
      <xdr:colOff>47625</xdr:colOff>
      <xdr:row>0</xdr:row>
      <xdr:rowOff>200024</xdr:rowOff>
    </xdr:from>
    <xdr:to>
      <xdr:col>58</xdr:col>
      <xdr:colOff>609600</xdr:colOff>
      <xdr:row>1</xdr:row>
      <xdr:rowOff>0</xdr:rowOff>
    </xdr:to>
    <xdr:sp macro="" textlink="">
      <xdr:nvSpPr>
        <xdr:cNvPr id="10" name="Down Arrow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8773775" y="200024"/>
          <a:ext cx="561975" cy="381001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adoodadi.wordpress.com/" TargetMode="External"/><Relationship Id="rId1" Type="http://schemas.openxmlformats.org/officeDocument/2006/relationships/hyperlink" Target="http://www.kroobannok.com/suphi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madoodadi" TargetMode="External"/><Relationship Id="rId2" Type="http://schemas.openxmlformats.org/officeDocument/2006/relationships/hyperlink" Target="http://madoodadi.wordpress.com/" TargetMode="External"/><Relationship Id="rId1" Type="http://schemas.openxmlformats.org/officeDocument/2006/relationships/hyperlink" Target="mailto:suphinan_si@hotmail.com" TargetMode="External"/><Relationship Id="rId6" Type="http://schemas.openxmlformats.org/officeDocument/2006/relationships/image" Target="../media/image47.jpeg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R47"/>
  <sheetViews>
    <sheetView showGridLines="0" tabSelected="1" workbookViewId="0">
      <selection activeCell="C9" sqref="C9"/>
    </sheetView>
  </sheetViews>
  <sheetFormatPr defaultColWidth="9.140625" defaultRowHeight="21.75" customHeight="1" x14ac:dyDescent="0.45"/>
  <cols>
    <col min="1" max="1" width="6.42578125" style="10" customWidth="1"/>
    <col min="2" max="2" width="17.42578125" style="10" customWidth="1"/>
    <col min="3" max="3" width="58.42578125" style="10" customWidth="1"/>
    <col min="4" max="4" width="2.5703125" style="10" customWidth="1"/>
    <col min="5" max="5" width="19.85546875" style="10" customWidth="1"/>
    <col min="6" max="6" width="25.42578125" style="10" customWidth="1"/>
    <col min="7" max="7" width="2.7109375" style="10" customWidth="1"/>
    <col min="8" max="8" width="20.140625" style="10" customWidth="1"/>
    <col min="9" max="9" width="24.7109375" style="10" customWidth="1"/>
    <col min="10" max="16384" width="9.140625" style="10"/>
  </cols>
  <sheetData>
    <row r="1" spans="1:18" ht="44.25" customHeight="1" x14ac:dyDescent="0.45">
      <c r="A1" s="101"/>
      <c r="B1" s="101"/>
      <c r="C1" s="101"/>
      <c r="D1" s="101"/>
      <c r="E1" s="101"/>
      <c r="F1" s="521" t="s">
        <v>608</v>
      </c>
      <c r="G1" s="521"/>
      <c r="H1" s="521"/>
      <c r="I1" s="52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26.25" customHeight="1" x14ac:dyDescent="0.6">
      <c r="A2" s="101"/>
      <c r="B2" s="485" t="s">
        <v>450</v>
      </c>
      <c r="C2" s="105" t="s">
        <v>508</v>
      </c>
      <c r="D2" s="490"/>
      <c r="E2" s="490" t="s">
        <v>686</v>
      </c>
      <c r="G2" s="496" t="s">
        <v>613</v>
      </c>
      <c r="H2" s="497"/>
      <c r="I2" s="498"/>
      <c r="J2" s="12"/>
      <c r="K2" s="101"/>
      <c r="L2" s="101"/>
      <c r="M2" s="101"/>
      <c r="N2" s="101"/>
      <c r="O2" s="101"/>
      <c r="P2" s="101"/>
      <c r="Q2" s="101"/>
      <c r="R2" s="101"/>
    </row>
    <row r="3" spans="1:18" ht="19.5" customHeight="1" x14ac:dyDescent="0.45">
      <c r="A3" s="101"/>
      <c r="B3" s="488" t="s">
        <v>53</v>
      </c>
      <c r="C3" s="515" t="s">
        <v>692</v>
      </c>
      <c r="D3" s="493"/>
      <c r="E3" s="486" t="s">
        <v>95</v>
      </c>
      <c r="F3" s="514" t="s">
        <v>96</v>
      </c>
      <c r="G3" s="12"/>
      <c r="H3" s="100" t="s">
        <v>458</v>
      </c>
      <c r="I3" s="101"/>
      <c r="J3" s="12"/>
      <c r="K3" s="101"/>
      <c r="L3" s="101"/>
      <c r="M3" s="101"/>
      <c r="N3" s="101"/>
      <c r="O3" s="101"/>
      <c r="P3" s="101"/>
      <c r="Q3" s="101"/>
      <c r="R3" s="101"/>
    </row>
    <row r="4" spans="1:18" ht="19.5" customHeight="1" x14ac:dyDescent="0.45">
      <c r="A4" s="101"/>
      <c r="B4" s="488" t="s">
        <v>115</v>
      </c>
      <c r="C4" s="516" t="s">
        <v>693</v>
      </c>
      <c r="D4" s="493"/>
      <c r="E4" s="486" t="s">
        <v>11</v>
      </c>
      <c r="F4" s="512"/>
      <c r="G4" s="12"/>
      <c r="H4" s="164" t="s">
        <v>558</v>
      </c>
      <c r="I4" s="164" t="s">
        <v>559</v>
      </c>
      <c r="J4" s="12"/>
      <c r="K4" s="101"/>
      <c r="L4" s="101"/>
      <c r="M4" s="101"/>
      <c r="N4" s="101"/>
      <c r="O4" s="101"/>
      <c r="P4" s="101"/>
      <c r="Q4" s="101"/>
      <c r="R4" s="101"/>
    </row>
    <row r="5" spans="1:18" ht="19.5" customHeight="1" x14ac:dyDescent="0.45">
      <c r="A5" s="101"/>
      <c r="B5" s="488" t="s">
        <v>74</v>
      </c>
      <c r="C5" s="516" t="s">
        <v>694</v>
      </c>
      <c r="D5" s="493"/>
      <c r="E5" s="486" t="s">
        <v>12</v>
      </c>
      <c r="F5" s="512"/>
      <c r="G5" s="12"/>
      <c r="H5" s="164" t="s">
        <v>560</v>
      </c>
      <c r="I5" s="164" t="s">
        <v>459</v>
      </c>
      <c r="J5" s="12"/>
      <c r="K5" s="101"/>
      <c r="L5" s="101"/>
      <c r="M5" s="101"/>
      <c r="N5" s="101"/>
      <c r="O5" s="101"/>
      <c r="P5" s="101"/>
      <c r="Q5" s="101"/>
      <c r="R5" s="101"/>
    </row>
    <row r="6" spans="1:18" ht="19.5" customHeight="1" x14ac:dyDescent="0.55000000000000004">
      <c r="A6" s="101"/>
      <c r="B6" s="488" t="s">
        <v>75</v>
      </c>
      <c r="C6" s="516" t="s">
        <v>695</v>
      </c>
      <c r="D6" s="493"/>
      <c r="E6" s="486"/>
      <c r="F6" s="9"/>
      <c r="G6" s="12"/>
      <c r="H6" s="100" t="s">
        <v>307</v>
      </c>
      <c r="I6" s="100"/>
      <c r="J6" s="12"/>
      <c r="K6" s="101"/>
      <c r="L6" s="101"/>
      <c r="M6" s="101"/>
      <c r="N6" s="101"/>
      <c r="O6" s="101"/>
      <c r="P6" s="101"/>
      <c r="Q6" s="101"/>
      <c r="R6" s="101"/>
    </row>
    <row r="7" spans="1:18" ht="19.5" customHeight="1" x14ac:dyDescent="0.45">
      <c r="A7" s="101"/>
      <c r="B7" s="488" t="s">
        <v>54</v>
      </c>
      <c r="C7" s="517" t="s">
        <v>696</v>
      </c>
      <c r="D7" s="493"/>
      <c r="E7" s="486" t="s">
        <v>612</v>
      </c>
      <c r="F7" s="512"/>
      <c r="G7" s="64"/>
      <c r="H7" s="104" t="s">
        <v>295</v>
      </c>
      <c r="I7" s="68"/>
      <c r="J7" s="12"/>
      <c r="K7" s="101"/>
      <c r="L7" s="101"/>
      <c r="M7" s="101"/>
      <c r="N7" s="101"/>
      <c r="O7" s="101"/>
      <c r="P7" s="101"/>
      <c r="Q7" s="101"/>
      <c r="R7" s="101"/>
    </row>
    <row r="8" spans="1:18" ht="19.5" customHeight="1" x14ac:dyDescent="0.45">
      <c r="A8" s="101"/>
      <c r="B8" s="486"/>
      <c r="C8" s="8"/>
      <c r="D8" s="493"/>
      <c r="E8" s="486" t="s">
        <v>15</v>
      </c>
      <c r="F8" s="512"/>
      <c r="G8" s="12"/>
      <c r="H8" s="104" t="s">
        <v>296</v>
      </c>
      <c r="I8" s="68"/>
      <c r="J8" s="12"/>
      <c r="K8" s="101"/>
      <c r="L8" s="101"/>
      <c r="M8" s="101"/>
      <c r="N8" s="101"/>
      <c r="O8" s="101"/>
      <c r="P8" s="101"/>
      <c r="Q8" s="101"/>
      <c r="R8" s="101"/>
    </row>
    <row r="9" spans="1:18" ht="19.5" customHeight="1" x14ac:dyDescent="0.45">
      <c r="A9" s="101"/>
      <c r="B9" s="486" t="s">
        <v>78</v>
      </c>
      <c r="C9" s="512"/>
      <c r="D9" s="493"/>
      <c r="E9" s="486" t="s">
        <v>16</v>
      </c>
      <c r="F9" s="512"/>
      <c r="G9" s="12"/>
      <c r="H9" s="104" t="s">
        <v>297</v>
      </c>
      <c r="I9" s="68"/>
      <c r="J9" s="12"/>
      <c r="K9" s="101"/>
      <c r="L9" s="101"/>
      <c r="M9" s="101"/>
      <c r="N9" s="101"/>
      <c r="O9" s="101"/>
      <c r="P9" s="101"/>
      <c r="Q9" s="101"/>
      <c r="R9" s="101"/>
    </row>
    <row r="10" spans="1:18" ht="19.5" customHeight="1" x14ac:dyDescent="0.55000000000000004">
      <c r="A10" s="101"/>
      <c r="B10" s="486" t="s">
        <v>77</v>
      </c>
      <c r="C10" s="512"/>
      <c r="D10" s="493"/>
      <c r="E10" s="486"/>
      <c r="F10" s="9"/>
      <c r="G10" s="12"/>
      <c r="H10" s="104" t="s">
        <v>298</v>
      </c>
      <c r="I10" s="68"/>
      <c r="J10" s="12"/>
      <c r="K10" s="101"/>
      <c r="L10" s="101"/>
      <c r="M10" s="101"/>
      <c r="N10" s="101"/>
      <c r="O10" s="101"/>
      <c r="P10" s="101"/>
      <c r="Q10" s="101"/>
      <c r="R10" s="101"/>
    </row>
    <row r="11" spans="1:18" s="11" customFormat="1" ht="19.5" customHeight="1" x14ac:dyDescent="0.45">
      <c r="A11" s="456"/>
      <c r="B11" s="486" t="s">
        <v>55</v>
      </c>
      <c r="C11" s="512"/>
      <c r="D11" s="493"/>
      <c r="E11" s="486" t="s">
        <v>57</v>
      </c>
      <c r="F11" s="512"/>
      <c r="G11" s="12"/>
      <c r="H11" s="104" t="s">
        <v>299</v>
      </c>
      <c r="I11" s="68"/>
      <c r="J11" s="12"/>
      <c r="K11" s="101"/>
      <c r="L11" s="456"/>
      <c r="M11" s="456"/>
      <c r="N11" s="456"/>
      <c r="O11" s="456"/>
      <c r="P11" s="456"/>
      <c r="Q11" s="456"/>
      <c r="R11" s="456"/>
    </row>
    <row r="12" spans="1:18" s="11" customFormat="1" ht="19.5" customHeight="1" x14ac:dyDescent="0.45">
      <c r="A12" s="456"/>
      <c r="B12" s="489" t="s">
        <v>56</v>
      </c>
      <c r="C12" s="512"/>
      <c r="D12" s="494"/>
      <c r="E12" s="487" t="s">
        <v>303</v>
      </c>
      <c r="F12" s="512"/>
      <c r="G12" s="12"/>
      <c r="H12" s="104" t="s">
        <v>300</v>
      </c>
      <c r="I12" s="68"/>
      <c r="J12" s="12"/>
      <c r="K12" s="101"/>
      <c r="L12" s="456"/>
      <c r="M12" s="456"/>
      <c r="N12" s="456"/>
      <c r="O12" s="456"/>
      <c r="P12" s="456"/>
      <c r="Q12" s="456"/>
      <c r="R12" s="456"/>
    </row>
    <row r="13" spans="1:18" s="11" customFormat="1" ht="19.5" customHeight="1" x14ac:dyDescent="0.55000000000000004">
      <c r="A13" s="456"/>
      <c r="B13" s="486"/>
      <c r="C13" s="8"/>
      <c r="D13" s="494"/>
      <c r="E13" s="486"/>
      <c r="F13" s="9"/>
      <c r="G13" s="65"/>
      <c r="H13" s="104" t="s">
        <v>305</v>
      </c>
      <c r="I13" s="77"/>
      <c r="J13" s="12"/>
      <c r="K13" s="101"/>
      <c r="L13" s="456"/>
      <c r="M13" s="456"/>
      <c r="N13" s="456"/>
      <c r="O13" s="456"/>
      <c r="P13" s="456"/>
      <c r="Q13" s="456"/>
      <c r="R13" s="456"/>
    </row>
    <row r="14" spans="1:18" s="11" customFormat="1" ht="19.5" customHeight="1" x14ac:dyDescent="0.45">
      <c r="A14" s="456"/>
      <c r="B14" s="486" t="s">
        <v>451</v>
      </c>
      <c r="C14" s="512"/>
      <c r="D14" s="494"/>
      <c r="E14" s="486" t="s">
        <v>632</v>
      </c>
      <c r="F14" s="513"/>
      <c r="G14" s="65"/>
      <c r="H14" s="78" t="s">
        <v>306</v>
      </c>
      <c r="I14" s="68"/>
      <c r="J14" s="12"/>
      <c r="K14" s="101"/>
      <c r="L14" s="456"/>
      <c r="M14" s="456"/>
      <c r="N14" s="456"/>
      <c r="O14" s="456"/>
      <c r="P14" s="456"/>
      <c r="Q14" s="456"/>
      <c r="R14" s="456"/>
    </row>
    <row r="15" spans="1:18" s="11" customFormat="1" ht="19.5" customHeight="1" x14ac:dyDescent="0.45">
      <c r="A15" s="456"/>
      <c r="B15" s="486" t="s">
        <v>452</v>
      </c>
      <c r="C15" s="512"/>
      <c r="D15" s="495"/>
      <c r="E15" s="486" t="s">
        <v>632</v>
      </c>
      <c r="F15" s="513"/>
      <c r="G15" s="65"/>
      <c r="H15" s="102" t="s">
        <v>457</v>
      </c>
      <c r="I15" s="103"/>
      <c r="J15" s="12"/>
      <c r="K15" s="101"/>
      <c r="L15" s="456"/>
      <c r="M15" s="456"/>
      <c r="N15" s="456"/>
      <c r="O15" s="456"/>
      <c r="P15" s="456"/>
      <c r="Q15" s="456"/>
      <c r="R15" s="456"/>
    </row>
    <row r="16" spans="1:18" s="11" customFormat="1" ht="19.5" customHeight="1" x14ac:dyDescent="0.45">
      <c r="A16" s="456"/>
      <c r="B16" s="486" t="s">
        <v>453</v>
      </c>
      <c r="C16" s="512"/>
      <c r="D16" s="495"/>
      <c r="E16" s="486" t="s">
        <v>632</v>
      </c>
      <c r="F16" s="513"/>
      <c r="G16" s="65"/>
      <c r="H16" s="67" t="s">
        <v>395</v>
      </c>
      <c r="I16" s="68"/>
      <c r="J16" s="12"/>
      <c r="K16" s="101"/>
      <c r="L16" s="456"/>
      <c r="M16" s="456"/>
      <c r="N16" s="456"/>
      <c r="O16" s="456"/>
      <c r="P16" s="456"/>
      <c r="Q16" s="456"/>
      <c r="R16" s="456"/>
    </row>
    <row r="17" spans="1:18" s="11" customFormat="1" ht="19.5" customHeight="1" x14ac:dyDescent="0.45">
      <c r="A17" s="456"/>
      <c r="B17" s="489" t="s">
        <v>454</v>
      </c>
      <c r="C17" s="512"/>
      <c r="D17" s="495"/>
      <c r="E17" s="486" t="s">
        <v>632</v>
      </c>
      <c r="F17" s="513"/>
      <c r="G17" s="65"/>
      <c r="H17" s="78" t="s">
        <v>306</v>
      </c>
      <c r="I17" s="68"/>
      <c r="J17" s="12"/>
      <c r="K17" s="101"/>
      <c r="L17" s="456"/>
      <c r="M17" s="456"/>
      <c r="N17" s="456"/>
      <c r="O17" s="456"/>
      <c r="P17" s="456"/>
      <c r="Q17" s="456"/>
      <c r="R17" s="456"/>
    </row>
    <row r="18" spans="1:18" s="11" customFormat="1" ht="19.5" customHeight="1" x14ac:dyDescent="0.45">
      <c r="A18" s="456"/>
      <c r="B18" s="489" t="s">
        <v>455</v>
      </c>
      <c r="C18" s="512"/>
      <c r="D18" s="495"/>
      <c r="E18" s="486" t="s">
        <v>632</v>
      </c>
      <c r="F18" s="513"/>
      <c r="G18" s="65"/>
      <c r="H18" s="67" t="s">
        <v>301</v>
      </c>
      <c r="I18" s="68"/>
      <c r="J18" s="12"/>
      <c r="K18" s="101"/>
      <c r="L18" s="456"/>
      <c r="M18" s="456"/>
      <c r="N18" s="456"/>
      <c r="O18" s="456"/>
      <c r="P18" s="456"/>
      <c r="Q18" s="456"/>
      <c r="R18" s="456"/>
    </row>
    <row r="19" spans="1:18" s="11" customFormat="1" ht="19.5" customHeight="1" x14ac:dyDescent="0.45">
      <c r="A19" s="456"/>
      <c r="B19" s="489" t="s">
        <v>456</v>
      </c>
      <c r="C19" s="512"/>
      <c r="D19" s="495"/>
      <c r="E19" s="486" t="s">
        <v>632</v>
      </c>
      <c r="F19" s="513"/>
      <c r="G19" s="65"/>
      <c r="H19" s="67" t="s">
        <v>302</v>
      </c>
      <c r="I19" s="68"/>
      <c r="J19" s="12"/>
      <c r="K19" s="101"/>
      <c r="L19" s="456"/>
      <c r="M19" s="456"/>
      <c r="N19" s="456"/>
      <c r="O19" s="456"/>
      <c r="P19" s="456"/>
      <c r="Q19" s="456"/>
      <c r="R19" s="456"/>
    </row>
    <row r="20" spans="1:18" s="11" customFormat="1" ht="19.5" customHeight="1" x14ac:dyDescent="0.45">
      <c r="A20" s="456"/>
      <c r="B20" s="65"/>
      <c r="C20" s="65"/>
      <c r="D20" s="65"/>
      <c r="E20" s="65"/>
      <c r="F20" s="65"/>
      <c r="G20" s="491"/>
      <c r="H20" s="492"/>
      <c r="I20" s="492"/>
      <c r="J20" s="12"/>
      <c r="K20" s="101"/>
      <c r="L20" s="456"/>
      <c r="M20" s="456"/>
      <c r="N20" s="456"/>
      <c r="O20" s="456"/>
      <c r="P20" s="456"/>
      <c r="Q20" s="456"/>
      <c r="R20" s="456"/>
    </row>
    <row r="21" spans="1:18" s="11" customFormat="1" ht="19.5" customHeight="1" x14ac:dyDescent="0.5">
      <c r="A21" s="456"/>
      <c r="B21" s="456"/>
      <c r="C21" s="471"/>
      <c r="D21" s="456"/>
      <c r="E21" s="456"/>
      <c r="F21" s="456"/>
      <c r="G21" s="456"/>
      <c r="H21" s="472"/>
      <c r="I21" s="472"/>
      <c r="J21" s="472" t="s">
        <v>681</v>
      </c>
      <c r="K21" s="456"/>
      <c r="L21" s="456"/>
      <c r="M21" s="456"/>
      <c r="N21" s="456"/>
      <c r="O21" s="456"/>
      <c r="P21" s="456"/>
      <c r="Q21" s="456"/>
      <c r="R21" s="456"/>
    </row>
    <row r="22" spans="1:18" s="11" customFormat="1" ht="30" customHeight="1" x14ac:dyDescent="0.5">
      <c r="A22" s="456"/>
      <c r="B22" s="473" t="s">
        <v>687</v>
      </c>
      <c r="C22" s="474"/>
      <c r="D22" s="475"/>
      <c r="E22" s="476"/>
      <c r="F22" s="456"/>
      <c r="G22" s="456"/>
      <c r="H22" s="472"/>
      <c r="I22" s="472"/>
      <c r="J22" s="472"/>
      <c r="K22" s="456"/>
      <c r="L22" s="456"/>
      <c r="M22" s="456"/>
      <c r="N22" s="456"/>
      <c r="O22" s="456"/>
      <c r="P22" s="456"/>
      <c r="Q22" s="456"/>
      <c r="R22" s="456"/>
    </row>
    <row r="23" spans="1:18" s="11" customFormat="1" ht="19.5" customHeight="1" x14ac:dyDescent="0.5">
      <c r="A23" s="456"/>
      <c r="B23" s="477" t="s">
        <v>309</v>
      </c>
      <c r="C23" s="477"/>
      <c r="D23" s="475"/>
      <c r="E23" s="478"/>
      <c r="F23" s="456"/>
      <c r="G23" s="456"/>
      <c r="H23" s="472"/>
      <c r="I23" s="472"/>
      <c r="J23" s="472"/>
      <c r="K23" s="456"/>
      <c r="L23" s="456"/>
      <c r="M23" s="456"/>
      <c r="N23" s="456"/>
      <c r="O23" s="456"/>
      <c r="P23" s="456"/>
      <c r="Q23" s="456"/>
      <c r="R23" s="456"/>
    </row>
    <row r="24" spans="1:18" s="11" customFormat="1" ht="17.25" customHeight="1" x14ac:dyDescent="0.5">
      <c r="A24" s="456"/>
      <c r="B24" s="475"/>
      <c r="C24" s="475"/>
      <c r="D24" s="475"/>
      <c r="E24" s="475"/>
      <c r="F24" s="456"/>
      <c r="G24" s="456"/>
      <c r="H24" s="456"/>
      <c r="I24" s="479"/>
      <c r="J24" s="479"/>
      <c r="K24" s="456"/>
      <c r="L24" s="456"/>
      <c r="M24" s="456"/>
      <c r="N24" s="456"/>
      <c r="O24" s="456"/>
      <c r="P24" s="456"/>
      <c r="Q24" s="456"/>
      <c r="R24" s="456"/>
    </row>
    <row r="25" spans="1:18" s="11" customFormat="1" ht="17.25" customHeight="1" x14ac:dyDescent="0.5">
      <c r="A25" s="456"/>
      <c r="B25" s="477" t="s">
        <v>513</v>
      </c>
      <c r="C25" s="475"/>
      <c r="D25" s="475"/>
      <c r="E25" s="475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</row>
    <row r="26" spans="1:18" s="11" customFormat="1" ht="17.25" customHeight="1" x14ac:dyDescent="0.5">
      <c r="A26" s="456"/>
      <c r="B26" s="477"/>
      <c r="C26" s="480" t="s">
        <v>509</v>
      </c>
      <c r="D26" s="475"/>
      <c r="E26" s="480" t="s">
        <v>511</v>
      </c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</row>
    <row r="27" spans="1:18" s="11" customFormat="1" ht="17.25" customHeight="1" x14ac:dyDescent="0.5">
      <c r="A27" s="456"/>
      <c r="B27" s="477"/>
      <c r="C27" s="480" t="s">
        <v>510</v>
      </c>
      <c r="D27" s="475"/>
      <c r="E27" s="480" t="s">
        <v>512</v>
      </c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</row>
    <row r="28" spans="1:18" s="11" customFormat="1" ht="17.25" customHeight="1" x14ac:dyDescent="0.5">
      <c r="A28" s="456"/>
      <c r="B28" s="477"/>
      <c r="C28" s="480" t="s">
        <v>514</v>
      </c>
      <c r="D28" s="475"/>
      <c r="E28" s="480" t="s">
        <v>515</v>
      </c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</row>
    <row r="29" spans="1:18" s="11" customFormat="1" ht="17.25" customHeight="1" x14ac:dyDescent="0.5">
      <c r="A29" s="456"/>
      <c r="B29" s="477"/>
      <c r="C29" s="475"/>
      <c r="D29" s="475"/>
      <c r="E29" s="505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18" s="11" customFormat="1" ht="17.25" customHeight="1" x14ac:dyDescent="0.5">
      <c r="A30" s="456"/>
      <c r="B30" s="477"/>
      <c r="C30" s="475"/>
      <c r="D30" s="475"/>
      <c r="E30" s="475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</row>
    <row r="31" spans="1:18" s="11" customFormat="1" ht="17.25" customHeight="1" x14ac:dyDescent="0.5">
      <c r="A31" s="456"/>
      <c r="B31" s="477" t="s">
        <v>679</v>
      </c>
      <c r="C31" s="475"/>
      <c r="D31" s="475"/>
      <c r="E31" s="481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</row>
    <row r="32" spans="1:18" s="97" customFormat="1" ht="21.75" customHeight="1" x14ac:dyDescent="0.5">
      <c r="A32" s="475"/>
      <c r="B32" s="477" t="s">
        <v>680</v>
      </c>
      <c r="C32" s="456"/>
      <c r="D32" s="483"/>
      <c r="E32" s="456"/>
      <c r="F32" s="456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</row>
    <row r="33" spans="1:18" s="97" customFormat="1" ht="21.75" customHeight="1" x14ac:dyDescent="0.5">
      <c r="A33" s="475"/>
      <c r="B33" s="477" t="s">
        <v>304</v>
      </c>
      <c r="C33" s="503"/>
      <c r="D33" s="456"/>
      <c r="E33" s="456"/>
      <c r="F33" s="483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</row>
    <row r="34" spans="1:18" s="98" customFormat="1" ht="21.75" customHeight="1" x14ac:dyDescent="0.5">
      <c r="A34" s="475"/>
      <c r="B34" s="504"/>
      <c r="C34" s="471"/>
      <c r="D34" s="456"/>
      <c r="E34" s="456"/>
      <c r="F34" s="456"/>
      <c r="G34" s="475"/>
      <c r="H34" s="475"/>
      <c r="I34" s="475"/>
      <c r="J34" s="475"/>
      <c r="K34" s="475"/>
      <c r="L34" s="484"/>
      <c r="M34" s="484"/>
      <c r="N34" s="484"/>
      <c r="O34" s="484"/>
      <c r="P34" s="484"/>
      <c r="Q34" s="484"/>
      <c r="R34" s="484"/>
    </row>
    <row r="35" spans="1:18" s="98" customFormat="1" ht="21.75" customHeight="1" x14ac:dyDescent="0.5">
      <c r="A35" s="475"/>
      <c r="B35" s="482"/>
      <c r="C35" s="477"/>
      <c r="D35" s="475"/>
      <c r="E35" s="475"/>
      <c r="F35" s="483"/>
      <c r="G35" s="475"/>
      <c r="H35" s="475"/>
      <c r="I35" s="475"/>
      <c r="J35" s="475"/>
      <c r="K35" s="475"/>
      <c r="L35" s="484"/>
      <c r="M35" s="484"/>
      <c r="N35" s="484"/>
      <c r="O35" s="484"/>
      <c r="P35" s="484"/>
      <c r="Q35" s="484"/>
      <c r="R35" s="484"/>
    </row>
    <row r="36" spans="1:18" s="98" customFormat="1" ht="21.75" customHeight="1" x14ac:dyDescent="0.5">
      <c r="A36" s="475"/>
      <c r="B36" s="482"/>
      <c r="C36" s="477"/>
      <c r="D36" s="475"/>
      <c r="E36" s="475"/>
      <c r="F36" s="483"/>
      <c r="G36" s="475"/>
      <c r="H36" s="475"/>
      <c r="I36" s="475"/>
      <c r="J36" s="475"/>
      <c r="K36" s="475"/>
      <c r="L36" s="484"/>
      <c r="M36" s="484"/>
      <c r="N36" s="484"/>
      <c r="O36" s="484"/>
      <c r="P36" s="484"/>
      <c r="Q36" s="484"/>
      <c r="R36" s="484"/>
    </row>
    <row r="37" spans="1:18" s="98" customFormat="1" ht="21.75" customHeight="1" x14ac:dyDescent="0.5">
      <c r="A37" s="475"/>
      <c r="B37" s="482"/>
      <c r="C37" s="477"/>
      <c r="D37" s="475"/>
      <c r="E37" s="477"/>
      <c r="F37" s="483"/>
      <c r="G37" s="475"/>
      <c r="H37" s="475"/>
      <c r="I37" s="475"/>
      <c r="J37" s="475"/>
      <c r="K37" s="475"/>
      <c r="L37" s="484"/>
      <c r="M37" s="484"/>
      <c r="N37" s="484"/>
      <c r="O37" s="484"/>
      <c r="P37" s="484"/>
      <c r="Q37" s="484"/>
      <c r="R37" s="484"/>
    </row>
    <row r="38" spans="1:18" s="98" customFormat="1" ht="21.75" customHeight="1" x14ac:dyDescent="0.5">
      <c r="A38" s="97"/>
      <c r="B38" s="185"/>
      <c r="C38" s="184"/>
      <c r="D38" s="97"/>
      <c r="E38" s="97"/>
      <c r="F38" s="186"/>
      <c r="G38" s="97"/>
      <c r="H38" s="97"/>
      <c r="I38" s="97"/>
      <c r="J38" s="97"/>
      <c r="K38" s="97"/>
    </row>
    <row r="39" spans="1:18" s="98" customFormat="1" ht="21.75" customHeight="1" x14ac:dyDescent="0.5">
      <c r="A39" s="97"/>
      <c r="B39" s="185"/>
      <c r="C39" s="185"/>
      <c r="D39" s="185"/>
      <c r="E39" s="97"/>
      <c r="F39" s="186"/>
      <c r="G39" s="97"/>
      <c r="H39" s="97"/>
      <c r="I39" s="97"/>
      <c r="J39" s="97"/>
      <c r="K39" s="97"/>
    </row>
    <row r="40" spans="1:18" s="98" customFormat="1" ht="21.75" customHeight="1" x14ac:dyDescent="0.5">
      <c r="A40" s="97"/>
      <c r="B40" s="185"/>
      <c r="C40" s="185"/>
      <c r="D40" s="97"/>
      <c r="E40" s="97"/>
      <c r="F40" s="186"/>
      <c r="G40" s="97"/>
      <c r="H40" s="97"/>
      <c r="I40" s="97"/>
      <c r="J40" s="97"/>
      <c r="K40" s="97"/>
    </row>
    <row r="41" spans="1:18" ht="21.75" customHeight="1" x14ac:dyDescent="0.45">
      <c r="A41" s="11"/>
      <c r="B41" s="187"/>
      <c r="C41" s="184"/>
      <c r="D41" s="11"/>
      <c r="E41" s="11"/>
      <c r="F41" s="186"/>
      <c r="G41" s="11"/>
      <c r="H41" s="11"/>
      <c r="I41" s="11"/>
      <c r="J41" s="11"/>
      <c r="K41" s="11"/>
    </row>
    <row r="42" spans="1:18" ht="21.75" customHeight="1" x14ac:dyDescent="0.45">
      <c r="A42" s="11"/>
      <c r="B42" s="187"/>
      <c r="C42" s="187"/>
      <c r="D42" s="187"/>
      <c r="E42" s="11"/>
      <c r="F42" s="186"/>
      <c r="G42" s="11"/>
      <c r="H42" s="11"/>
      <c r="I42" s="11"/>
      <c r="J42" s="11"/>
      <c r="K42" s="11"/>
    </row>
    <row r="43" spans="1:18" ht="21.75" customHeight="1" x14ac:dyDescent="0.45">
      <c r="A43" s="11"/>
      <c r="B43" s="187"/>
      <c r="C43" s="188"/>
      <c r="D43" s="11"/>
      <c r="E43" s="11"/>
      <c r="F43" s="186"/>
      <c r="G43" s="11"/>
      <c r="H43" s="11"/>
      <c r="I43" s="11"/>
      <c r="J43" s="11"/>
      <c r="K43" s="11"/>
    </row>
    <row r="44" spans="1:18" ht="21.75" customHeight="1" x14ac:dyDescent="0.45">
      <c r="A44" s="11"/>
      <c r="B44" s="187"/>
      <c r="C44" s="189"/>
      <c r="D44" s="11"/>
      <c r="E44" s="11"/>
      <c r="F44" s="186"/>
      <c r="G44" s="11"/>
      <c r="H44" s="11"/>
      <c r="I44" s="11"/>
      <c r="J44" s="11"/>
      <c r="K44" s="11"/>
    </row>
    <row r="45" spans="1:18" ht="21.75" customHeight="1" x14ac:dyDescent="0.45">
      <c r="A45" s="11"/>
      <c r="B45" s="187"/>
      <c r="C45" s="189"/>
      <c r="D45" s="11"/>
      <c r="E45" s="11"/>
      <c r="F45" s="186"/>
      <c r="G45" s="11"/>
      <c r="H45" s="11"/>
      <c r="I45" s="11"/>
      <c r="J45" s="11"/>
      <c r="K45" s="11"/>
    </row>
    <row r="46" spans="1:18" ht="21.75" customHeight="1" x14ac:dyDescent="0.45">
      <c r="A46" s="11"/>
      <c r="B46" s="187"/>
      <c r="C46" s="189"/>
      <c r="D46" s="11"/>
      <c r="E46" s="11"/>
      <c r="F46" s="186"/>
      <c r="G46" s="11"/>
      <c r="H46" s="11"/>
      <c r="I46" s="11"/>
      <c r="J46" s="11"/>
      <c r="K46" s="11"/>
    </row>
    <row r="47" spans="1:18" ht="21.75" customHeight="1" x14ac:dyDescent="0.45">
      <c r="A47" s="11"/>
      <c r="B47" s="187"/>
      <c r="C47" s="189"/>
      <c r="D47" s="11"/>
      <c r="E47" s="11"/>
      <c r="F47" s="186"/>
      <c r="G47" s="11"/>
      <c r="H47" s="11"/>
      <c r="I47" s="11"/>
      <c r="J47" s="11"/>
      <c r="K47" s="11"/>
    </row>
  </sheetData>
  <sheetProtection algorithmName="SHA-512" hashValue="nH0p+WYMsI1OKiAGzm2lELCJGgZxGUD2dZX5GttiQ6+fxHDWv6IIvw6CYK5+Sii+6Oakt5oyUYTQfWBdGBr+/g==" saltValue="5YyiuHQWae2wLyhnnZ4lew==" spinCount="100000" sheet="1" objects="1" scenarios="1"/>
  <mergeCells count="1">
    <mergeCell ref="F1:I1"/>
  </mergeCells>
  <dataValidations count="10">
    <dataValidation type="list" allowBlank="1" showInputMessage="1" showErrorMessage="1" promptTitle="ระดับการศึกษา" sqref="F3" xr:uid="{00000000-0002-0000-0000-000000000000}">
      <formula1>level_ed</formula1>
    </dataValidation>
    <dataValidation type="list" allowBlank="1" showInputMessage="1" showErrorMessage="1" promptTitle="กรอกชื่อเดือน" sqref="F8" xr:uid="{00000000-0002-0000-0000-000001000000}">
      <formula1>months</formula1>
    </dataValidation>
    <dataValidation type="list" allowBlank="1" showInputMessage="1" showErrorMessage="1" sqref="F7" xr:uid="{00000000-0002-0000-0000-000002000000}">
      <formula1>date</formula1>
    </dataValidation>
    <dataValidation type="list" allowBlank="1" showInputMessage="1" showErrorMessage="1" sqref="C9" xr:uid="{00000000-0002-0000-0000-000003000000}">
      <formula1>level_class</formula1>
    </dataValidation>
    <dataValidation type="list" allowBlank="1" showInputMessage="1" showErrorMessage="1" sqref="C10" xr:uid="{00000000-0002-0000-0000-000004000000}">
      <formula1>groupsara61</formula1>
    </dataValidation>
    <dataValidation type="list" allowBlank="1" showInputMessage="1" showErrorMessage="1" sqref="F18:F19" xr:uid="{00000000-0002-0000-0000-000005000000}">
      <formula1>posit</formula1>
    </dataValidation>
    <dataValidation type="list" allowBlank="1" showInputMessage="1" showErrorMessage="1" sqref="F12" xr:uid="{00000000-0002-0000-0000-000006000000}">
      <formula1>time</formula1>
    </dataValidation>
    <dataValidation type="list" allowBlank="1" showInputMessage="1" showErrorMessage="1" sqref="F14:F17" xr:uid="{00000000-0002-0000-0000-000007000000}">
      <formula1>kroo</formula1>
    </dataValidation>
    <dataValidation type="list" allowBlank="1" showInputMessage="1" showErrorMessage="1" sqref="F5 F9" xr:uid="{00000000-0002-0000-0000-000008000000}">
      <formula1>year_ed</formula1>
    </dataValidation>
    <dataValidation type="list" allowBlank="1" showInputMessage="1" showErrorMessage="1" sqref="F4" xr:uid="{00000000-0002-0000-0000-000009000000}">
      <formula1>section</formula1>
    </dataValidation>
  </dataValidations>
  <hyperlinks>
    <hyperlink ref="I5" location="นักเรียน!A1" display="ข้อมูลนักเรียน" xr:uid="{00000000-0004-0000-0000-000000000000}"/>
    <hyperlink ref="H7" location="ปก!A1" display="ปก ปพ.5" xr:uid="{00000000-0004-0000-0000-000001000000}"/>
    <hyperlink ref="H8" location="เวลาเรียน!A1" display="บันทึกเวลาเรียน" xr:uid="{00000000-0004-0000-0000-000002000000}"/>
    <hyperlink ref="H9" location="คะแนน1!A1" display="บันทึกคะแนนภาคเรียนที่ 1" xr:uid="{00000000-0004-0000-0000-000003000000}"/>
    <hyperlink ref="H10" location="คะแนน2!A1" display="บันทึกคะแนนภาคเรียนที่ 2" xr:uid="{00000000-0004-0000-0000-000004000000}"/>
    <hyperlink ref="H13" location="ตัวชีวัด!A1" display="บันทึกตัวชี้วัด/ผลการเรียนรู้" xr:uid="{00000000-0004-0000-0000-000005000000}"/>
    <hyperlink ref="H11" location="คุณลักษณะรายข้อ!A1" display="ผลประเมินคุณลักษณะฯ รายข้อ" xr:uid="{00000000-0004-0000-0000-000006000000}"/>
    <hyperlink ref="H12" location="คิดวิเคราะห์รายข้อ!A1" display="ผลประเมินอ่านคิดวิเคราะห์ รายข้อ" xr:uid="{00000000-0004-0000-0000-000007000000}"/>
    <hyperlink ref="H18" location="ตัวชี้วัดคุณลักษณะ!A1" display="ตัวชี้วัดการประเมินคุณลักษณะฯ" xr:uid="{00000000-0004-0000-0000-000008000000}"/>
    <hyperlink ref="H19" location="ตัวชี้วัดการอ่าน!A1" display="ตัวชี้วัดการประเมินการอ่านคิดวิเคราะห์ฯ" xr:uid="{00000000-0004-0000-0000-000009000000}"/>
    <hyperlink ref="H17" location="คำอธิบาย!A1" display="คำอธิบายการใช้แบบบันทึกผลการเรียน" xr:uid="{00000000-0004-0000-0000-00000A000000}"/>
    <hyperlink ref="H14" location="คำอธิบาย!A1" display="คำอธิบายการใช้แบบบันทึกผลการเรียน" xr:uid="{00000000-0004-0000-0000-00000B000000}"/>
    <hyperlink ref="H5" location="รายงาน1!A1" display="รายงานส่งครูประจำชั้น" xr:uid="{00000000-0004-0000-0000-00000C000000}"/>
    <hyperlink ref="H16" location="อ่านก่อนทำ!A1" display="อ่านก่อนทำ" xr:uid="{00000000-0004-0000-0000-00000D000000}"/>
    <hyperlink ref="H4" location="บันทึกข้อความ!A1" display="บันทึกเสนอรายงานผล" xr:uid="{00000000-0004-0000-0000-00000E000000}"/>
    <hyperlink ref="I4" location="แผนภูมิ!A1" display="แผนภูมิแสดงผลสัมฤทธิ์" xr:uid="{00000000-0004-0000-0000-00000F000000}"/>
  </hyperlinks>
  <pageMargins left="0.51181102362204722" right="0.11811023622047245" top="0.35433070866141736" bottom="0.35433070866141736" header="0.31496062992125984" footer="0.31496062992125984"/>
  <pageSetup paperSize="9" scale="85" orientation="landscape" blackAndWhite="1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K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6" sqref="F6"/>
    </sheetView>
  </sheetViews>
  <sheetFormatPr defaultColWidth="9.140625" defaultRowHeight="18" customHeight="1" x14ac:dyDescent="0.5"/>
  <cols>
    <col min="1" max="1" width="7.8554687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5" width="3.7109375" style="1" customWidth="1"/>
    <col min="26" max="26" width="3.42578125" style="1" customWidth="1"/>
    <col min="27" max="43" width="3.7109375" style="1" customWidth="1"/>
    <col min="44" max="44" width="6.42578125" style="4" customWidth="1"/>
    <col min="45" max="45" width="8.28515625" style="3" customWidth="1"/>
    <col min="46" max="49" width="4.7109375" style="1" customWidth="1"/>
    <col min="50" max="50" width="5.7109375" style="1" customWidth="1"/>
    <col min="51" max="51" width="5.7109375" style="2" customWidth="1"/>
    <col min="52" max="52" width="6.42578125" style="2" customWidth="1"/>
    <col min="53" max="53" width="11.42578125" style="2" customWidth="1"/>
    <col min="54" max="54" width="10.85546875" style="2" customWidth="1"/>
    <col min="55" max="55" width="10.28515625" style="1" customWidth="1"/>
    <col min="56" max="56" width="9.42578125" style="1" customWidth="1"/>
    <col min="57" max="57" width="2.42578125" style="1" customWidth="1"/>
    <col min="58" max="16384" width="9.140625" style="1"/>
  </cols>
  <sheetData>
    <row r="1" spans="1:63" ht="45.75" customHeight="1" x14ac:dyDescent="0.5">
      <c r="A1" s="435"/>
      <c r="B1" s="455"/>
      <c r="C1" s="455"/>
      <c r="D1" s="435"/>
      <c r="E1" s="435"/>
      <c r="F1" s="659" t="s">
        <v>616</v>
      </c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  <c r="AY1" s="659"/>
      <c r="AZ1" s="659"/>
      <c r="BA1" s="659"/>
      <c r="BB1" s="659"/>
      <c r="BC1" s="659"/>
      <c r="BD1" s="659"/>
      <c r="BE1" s="435"/>
      <c r="BF1" s="459"/>
      <c r="BG1" s="460"/>
      <c r="BH1" s="435"/>
      <c r="BI1" s="435"/>
      <c r="BJ1" s="435"/>
      <c r="BK1" s="435"/>
    </row>
    <row r="2" spans="1:63" ht="18" customHeight="1" thickBot="1" x14ac:dyDescent="0.55000000000000004">
      <c r="A2" s="435"/>
      <c r="B2" s="648" t="s">
        <v>0</v>
      </c>
      <c r="C2" s="648" t="s">
        <v>1</v>
      </c>
      <c r="D2" s="650" t="s">
        <v>2</v>
      </c>
      <c r="E2" s="138"/>
      <c r="F2" s="653" t="str">
        <f>"การวัดผลปลายปี รายวิชา "&amp;Home!C11&amp;" "&amp;Home!C12</f>
        <v xml:space="preserve">การวัดผลปลายปี รายวิชา  </v>
      </c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5"/>
      <c r="AA2" s="653" t="str">
        <f>F2</f>
        <v xml:space="preserve">การวัดผลปลายปี รายวิชา  </v>
      </c>
      <c r="AB2" s="654"/>
      <c r="AC2" s="654"/>
      <c r="AD2" s="654"/>
      <c r="AE2" s="654"/>
      <c r="AF2" s="654"/>
      <c r="AG2" s="654"/>
      <c r="AH2" s="654"/>
      <c r="AI2" s="654"/>
      <c r="AJ2" s="654"/>
      <c r="AK2" s="654"/>
      <c r="AL2" s="654"/>
      <c r="AM2" s="654"/>
      <c r="AN2" s="654"/>
      <c r="AO2" s="654"/>
      <c r="AP2" s="654"/>
      <c r="AQ2" s="654"/>
      <c r="AR2" s="654"/>
      <c r="AS2" s="655"/>
      <c r="AT2" s="668" t="s">
        <v>126</v>
      </c>
      <c r="AU2" s="669"/>
      <c r="AV2" s="669"/>
      <c r="AW2" s="669"/>
      <c r="AX2" s="669"/>
      <c r="AY2" s="669"/>
      <c r="AZ2" s="670"/>
      <c r="BA2" s="665" t="s">
        <v>128</v>
      </c>
      <c r="BB2" s="662" t="s">
        <v>127</v>
      </c>
      <c r="BC2" s="663" t="str">
        <f>IF(เกณฑ์!$N$18="ACT","ผลการประเมิน","ระดับผลการเรียน")</f>
        <v>ระดับผลการเรียน</v>
      </c>
      <c r="BD2" s="660" t="str">
        <f>IF(เกณฑ์!$N$18="ACT","แก้ไขผลการประเมิน","แก้ไขผลการเรียน")</f>
        <v>แก้ไขผลการเรียน</v>
      </c>
      <c r="BE2" s="435"/>
      <c r="BF2" s="461"/>
      <c r="BG2" s="677" t="s">
        <v>652</v>
      </c>
      <c r="BH2" s="457" t="s">
        <v>653</v>
      </c>
      <c r="BI2" s="435"/>
      <c r="BJ2" s="435"/>
      <c r="BK2" s="435"/>
    </row>
    <row r="3" spans="1:63" s="4" customFormat="1" ht="18" customHeight="1" x14ac:dyDescent="0.5">
      <c r="A3" s="455"/>
      <c r="B3" s="648"/>
      <c r="C3" s="648"/>
      <c r="D3" s="650"/>
      <c r="E3" s="139"/>
      <c r="F3" s="656" t="str">
        <f>IF(เกณฑ์!F7="วัดประเมินเป็นหน่วยการเรียนรู้","คะแนนหน่วยการเรียนรู้","คะแนนผลการเรียนรู้ตามตัวชี้วัด")&amp;" ภาคเรียนที่ 2"</f>
        <v>คะแนนผลการเรียนรู้ตามตัวชี้วัด ภาคเรียนที่ 2</v>
      </c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8"/>
      <c r="AA3" s="656" t="str">
        <f>F3</f>
        <v>คะแนนผลการเรียนรู้ตามตัวชี้วัด ภาคเรียนที่ 2</v>
      </c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143" t="s">
        <v>4</v>
      </c>
      <c r="AS3" s="42" t="s">
        <v>5</v>
      </c>
      <c r="AT3" s="671" t="s">
        <v>618</v>
      </c>
      <c r="AU3" s="672"/>
      <c r="AV3" s="672"/>
      <c r="AW3" s="673"/>
      <c r="AX3" s="674" t="s">
        <v>619</v>
      </c>
      <c r="AY3" s="673"/>
      <c r="AZ3" s="346" t="s">
        <v>5</v>
      </c>
      <c r="BA3" s="666"/>
      <c r="BB3" s="662"/>
      <c r="BC3" s="663"/>
      <c r="BD3" s="660"/>
      <c r="BE3" s="455"/>
      <c r="BF3" s="461"/>
      <c r="BG3" s="678"/>
      <c r="BH3" s="457" t="s">
        <v>654</v>
      </c>
      <c r="BI3" s="455"/>
      <c r="BJ3" s="455"/>
      <c r="BK3" s="455"/>
    </row>
    <row r="4" spans="1:63" ht="18" customHeight="1" x14ac:dyDescent="0.5">
      <c r="A4" s="435"/>
      <c r="B4" s="648"/>
      <c r="C4" s="648"/>
      <c r="D4" s="651"/>
      <c r="E4" s="120" t="str">
        <f>คะแนน1!E4</f>
        <v>ข้อที่</v>
      </c>
      <c r="F4" s="324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6"/>
      <c r="AA4" s="324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7"/>
      <c r="AR4" s="144" t="s">
        <v>6</v>
      </c>
      <c r="AS4" s="45" t="s">
        <v>6</v>
      </c>
      <c r="AT4" s="355" t="s">
        <v>7</v>
      </c>
      <c r="AU4" s="356" t="s">
        <v>8</v>
      </c>
      <c r="AV4" s="347" t="s">
        <v>4</v>
      </c>
      <c r="AW4" s="348" t="s">
        <v>5</v>
      </c>
      <c r="AX4" s="348" t="str">
        <f>IF(เกณฑ์!F6="","",เกณฑ์!F6&amp;"%")</f>
        <v/>
      </c>
      <c r="AY4" s="348" t="s">
        <v>5</v>
      </c>
      <c r="AZ4" s="349" t="s">
        <v>6</v>
      </c>
      <c r="BA4" s="667"/>
      <c r="BB4" s="662"/>
      <c r="BC4" s="663"/>
      <c r="BD4" s="660"/>
      <c r="BE4" s="435"/>
      <c r="BF4" s="461"/>
      <c r="BG4" s="678"/>
      <c r="BH4" s="457" t="s">
        <v>655</v>
      </c>
      <c r="BI4" s="435"/>
      <c r="BJ4" s="435"/>
      <c r="BK4" s="435"/>
    </row>
    <row r="5" spans="1:63" ht="18" customHeight="1" thickBot="1" x14ac:dyDescent="0.55000000000000004">
      <c r="A5" s="435"/>
      <c r="B5" s="649"/>
      <c r="C5" s="649"/>
      <c r="D5" s="652"/>
      <c r="E5" s="121" t="s">
        <v>3</v>
      </c>
      <c r="F5" s="328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329"/>
      <c r="AA5" s="328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330"/>
      <c r="AR5" s="145" t="str">
        <f t="shared" ref="AR5" si="0">IF(SUM(F5:AQ5),SUM(F5:AQ5),"")</f>
        <v/>
      </c>
      <c r="AS5" s="46">
        <f>เกณฑ์!F4</f>
        <v>70</v>
      </c>
      <c r="AT5" s="357">
        <v>30</v>
      </c>
      <c r="AU5" s="358"/>
      <c r="AV5" s="350">
        <f>IF(SUM(AT5:AU5),SUM(AT5:AU5),"")</f>
        <v>30</v>
      </c>
      <c r="AW5" s="351">
        <f>(100-เกณฑ์!F6)/100*$AZ$5</f>
        <v>30</v>
      </c>
      <c r="AX5" s="358"/>
      <c r="AY5" s="351" t="str">
        <f>IF(เกณฑ์!F6="","",เกณฑ์!F6/100*$AZ$5)</f>
        <v/>
      </c>
      <c r="AZ5" s="352">
        <f>เกณฑ์!F5</f>
        <v>30</v>
      </c>
      <c r="BA5" s="112">
        <f>SUM(AS5,AZ5)</f>
        <v>100</v>
      </c>
      <c r="BB5" s="141">
        <f>SUM(คะแนน1!BA5,BA5)/2</f>
        <v>100</v>
      </c>
      <c r="BC5" s="664"/>
      <c r="BD5" s="661"/>
      <c r="BE5" s="435"/>
      <c r="BF5" s="461" t="s">
        <v>0</v>
      </c>
      <c r="BG5" s="679"/>
      <c r="BH5" s="462"/>
      <c r="BI5" s="435"/>
      <c r="BJ5" s="435"/>
      <c r="BK5" s="435"/>
    </row>
    <row r="6" spans="1:63" ht="15.75" customHeight="1" x14ac:dyDescent="0.5">
      <c r="A6" s="435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76"/>
      <c r="F6" s="32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331"/>
      <c r="AA6" s="32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332"/>
      <c r="AR6" s="144" t="str">
        <f>IF(นักเรียน!E6="","",SUM(F6:AQ6))</f>
        <v/>
      </c>
      <c r="AS6" s="140" t="str">
        <f t="shared" ref="AS6:AS45" si="1">IF(AR6="","",ROUND(AR6/$AR$5*$AS$5,0))</f>
        <v/>
      </c>
      <c r="AT6" s="359"/>
      <c r="AU6" s="360"/>
      <c r="AV6" s="107" t="str">
        <f>IF(AT6="","",SUM(AT6:AU6))</f>
        <v/>
      </c>
      <c r="AW6" s="119" t="str">
        <f>IF(AV6="","",ROUND(AV6/$AV$5*$AW$5,0))</f>
        <v/>
      </c>
      <c r="AX6" s="360"/>
      <c r="AY6" s="353" t="str">
        <f>IF(AX6="","",ROUND(AX6/$AX$5*$AY$5,0))</f>
        <v/>
      </c>
      <c r="AZ6" s="354" t="str">
        <f>IF(AND(AW6="",AY6=""),"",SUM(AW6,AY6))</f>
        <v/>
      </c>
      <c r="BA6" s="146" t="str">
        <f>IF(D6="","",SUM(AS6,AZ6))</f>
        <v/>
      </c>
      <c r="BB6" s="142" t="str">
        <f>IF(D6="","",ROUND(SUM(คะแนน1!BA6,BA6)/2,0))</f>
        <v/>
      </c>
      <c r="BC6" s="118" t="str">
        <f>IF(OR(BG6="ร",BG6="มส",BG6="มก"),BG6,IF(BB6="","",IF(นักเรียน!Q6="ออก","---ย้าย---",IF(เกณฑ์!$N$18="ACT",VLOOKUP(BB6,gradeact,5,TRUE),VLOOKUP(BB6,grade01,5,TRUE)))))</f>
        <v/>
      </c>
      <c r="BD6" s="258"/>
      <c r="BE6" s="435"/>
      <c r="BF6" s="463" t="str">
        <f>IF(D6="","",B6)</f>
        <v/>
      </c>
      <c r="BG6" s="390"/>
      <c r="BH6" s="435"/>
      <c r="BI6" s="435"/>
      <c r="BJ6" s="435"/>
      <c r="BK6" s="435"/>
    </row>
    <row r="7" spans="1:63" ht="15.75" customHeight="1" x14ac:dyDescent="0.5">
      <c r="A7" s="435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32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333"/>
      <c r="AA7" s="32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334"/>
      <c r="AR7" s="144" t="str">
        <f>IF(นักเรียน!E7="","",SUM(F7:AQ7))</f>
        <v/>
      </c>
      <c r="AS7" s="140" t="str">
        <f t="shared" si="1"/>
        <v/>
      </c>
      <c r="AT7" s="355"/>
      <c r="AU7" s="356"/>
      <c r="AV7" s="347" t="str">
        <f t="shared" ref="AV7:AV55" si="2">IF(AT7="","",SUM(AT7:AU7))</f>
        <v/>
      </c>
      <c r="AW7" s="119" t="str">
        <f t="shared" ref="AW7:AW55" si="3">IF(AV7="","",ROUND(AV7/$AV$5*$AW$5,0))</f>
        <v/>
      </c>
      <c r="AX7" s="356"/>
      <c r="AY7" s="353" t="str">
        <f t="shared" ref="AY7:AY55" si="4">IF(AX7="","",ROUND(AX7/$AX$5*$AY$5,0))</f>
        <v/>
      </c>
      <c r="AZ7" s="354" t="str">
        <f t="shared" ref="AZ7:AZ55" si="5">IF(AND(AW7="",AY7=""),"",SUM(AW7,AY7))</f>
        <v/>
      </c>
      <c r="BA7" s="146" t="str">
        <f t="shared" ref="BA7:BA55" si="6">IF(D7="","",SUM(AS7,AZ7))</f>
        <v/>
      </c>
      <c r="BB7" s="142" t="str">
        <f>IF(D7="","",ROUND(SUM(คะแนน1!BA7,BA7)/2,0))</f>
        <v/>
      </c>
      <c r="BC7" s="118" t="str">
        <f>IF(OR(BG7="ร",BG7="มส",BG7="มก"),BG7,IF(BB7="","",IF(นักเรียน!Q7="ออก","---ย้าย---",IF(เกณฑ์!$N$18="ACT",VLOOKUP(BB7,gradeact,5,TRUE),VLOOKUP(BB7,grade01,5,TRUE)))))</f>
        <v/>
      </c>
      <c r="BD7" s="260"/>
      <c r="BE7" s="435"/>
      <c r="BF7" s="463" t="str">
        <f t="shared" ref="BF7:BF55" si="7">IF(D7="","",B7)</f>
        <v/>
      </c>
      <c r="BG7" s="263"/>
      <c r="BH7" s="435"/>
      <c r="BI7" s="435"/>
      <c r="BJ7" s="435"/>
      <c r="BK7" s="435"/>
    </row>
    <row r="8" spans="1:63" ht="15.75" customHeight="1" x14ac:dyDescent="0.5">
      <c r="A8" s="435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32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333"/>
      <c r="AA8" s="32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334"/>
      <c r="AR8" s="144" t="str">
        <f>IF(นักเรียน!E8="","",SUM(F8:AQ8))</f>
        <v/>
      </c>
      <c r="AS8" s="140" t="str">
        <f t="shared" si="1"/>
        <v/>
      </c>
      <c r="AT8" s="355"/>
      <c r="AU8" s="356"/>
      <c r="AV8" s="347" t="str">
        <f t="shared" si="2"/>
        <v/>
      </c>
      <c r="AW8" s="119" t="str">
        <f t="shared" si="3"/>
        <v/>
      </c>
      <c r="AX8" s="356"/>
      <c r="AY8" s="353" t="str">
        <f t="shared" si="4"/>
        <v/>
      </c>
      <c r="AZ8" s="354" t="str">
        <f t="shared" si="5"/>
        <v/>
      </c>
      <c r="BA8" s="146" t="str">
        <f t="shared" si="6"/>
        <v/>
      </c>
      <c r="BB8" s="142" t="str">
        <f>IF(D8="","",ROUND(SUM(คะแนน1!BA8,BA8)/2,0))</f>
        <v/>
      </c>
      <c r="BC8" s="118" t="str">
        <f>IF(OR(BG8="ร",BG8="มส",BG8="มก"),BG8,IF(BB8="","",IF(นักเรียน!Q8="ออก","---ย้าย---",IF(เกณฑ์!$N$18="ACT",VLOOKUP(BB8,gradeact,5,TRUE),VLOOKUP(BB8,grade01,5,TRUE)))))</f>
        <v/>
      </c>
      <c r="BD8" s="260"/>
      <c r="BE8" s="435"/>
      <c r="BF8" s="463" t="str">
        <f t="shared" si="7"/>
        <v/>
      </c>
      <c r="BG8" s="263"/>
      <c r="BH8" s="435"/>
      <c r="BI8" s="435"/>
      <c r="BJ8" s="435"/>
      <c r="BK8" s="435"/>
    </row>
    <row r="9" spans="1:63" ht="15.75" customHeight="1" x14ac:dyDescent="0.5">
      <c r="A9" s="435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32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333"/>
      <c r="AA9" s="32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334"/>
      <c r="AR9" s="144" t="str">
        <f>IF(นักเรียน!E9="","",SUM(F9:AQ9))</f>
        <v/>
      </c>
      <c r="AS9" s="140" t="str">
        <f t="shared" si="1"/>
        <v/>
      </c>
      <c r="AT9" s="355"/>
      <c r="AU9" s="356"/>
      <c r="AV9" s="347" t="str">
        <f t="shared" si="2"/>
        <v/>
      </c>
      <c r="AW9" s="119" t="str">
        <f t="shared" si="3"/>
        <v/>
      </c>
      <c r="AX9" s="356"/>
      <c r="AY9" s="353" t="str">
        <f t="shared" si="4"/>
        <v/>
      </c>
      <c r="AZ9" s="354" t="str">
        <f t="shared" si="5"/>
        <v/>
      </c>
      <c r="BA9" s="146" t="str">
        <f t="shared" si="6"/>
        <v/>
      </c>
      <c r="BB9" s="142" t="str">
        <f>IF(D9="","",ROUND(SUM(คะแนน1!BA9,BA9)/2,0))</f>
        <v/>
      </c>
      <c r="BC9" s="118" t="str">
        <f>IF(OR(BG9="ร",BG9="มส",BG9="มก"),BG9,IF(BB9="","",IF(นักเรียน!Q9="ออก","---ย้าย---",IF(เกณฑ์!$N$18="ACT",VLOOKUP(BB9,gradeact,5,TRUE),VLOOKUP(BB9,grade01,5,TRUE)))))</f>
        <v/>
      </c>
      <c r="BD9" s="260"/>
      <c r="BE9" s="435"/>
      <c r="BF9" s="463" t="str">
        <f t="shared" si="7"/>
        <v/>
      </c>
      <c r="BG9" s="263"/>
      <c r="BH9" s="435"/>
      <c r="BI9" s="435"/>
      <c r="BJ9" s="435"/>
      <c r="BK9" s="435"/>
    </row>
    <row r="10" spans="1:63" ht="15.75" customHeight="1" x14ac:dyDescent="0.5">
      <c r="A10" s="435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32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333"/>
      <c r="AA10" s="32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334"/>
      <c r="AR10" s="144" t="str">
        <f>IF(นักเรียน!E10="","",SUM(F10:AQ10))</f>
        <v/>
      </c>
      <c r="AS10" s="140" t="str">
        <f t="shared" si="1"/>
        <v/>
      </c>
      <c r="AT10" s="355"/>
      <c r="AU10" s="356"/>
      <c r="AV10" s="347" t="str">
        <f t="shared" si="2"/>
        <v/>
      </c>
      <c r="AW10" s="119" t="str">
        <f t="shared" si="3"/>
        <v/>
      </c>
      <c r="AX10" s="356"/>
      <c r="AY10" s="353" t="str">
        <f t="shared" si="4"/>
        <v/>
      </c>
      <c r="AZ10" s="354" t="str">
        <f t="shared" si="5"/>
        <v/>
      </c>
      <c r="BA10" s="146" t="str">
        <f t="shared" si="6"/>
        <v/>
      </c>
      <c r="BB10" s="142" t="str">
        <f>IF(D10="","",ROUND(SUM(คะแนน1!BA10,BA10)/2,0))</f>
        <v/>
      </c>
      <c r="BC10" s="118" t="str">
        <f>IF(OR(BG10="ร",BG10="มส",BG10="มก"),BG10,IF(BB10="","",IF(นักเรียน!Q10="ออก","---ย้าย---",IF(เกณฑ์!$N$18="ACT",VLOOKUP(BB10,gradeact,5,TRUE),VLOOKUP(BB10,grade01,5,TRUE)))))</f>
        <v/>
      </c>
      <c r="BD10" s="260"/>
      <c r="BE10" s="435"/>
      <c r="BF10" s="463" t="str">
        <f t="shared" si="7"/>
        <v/>
      </c>
      <c r="BG10" s="263"/>
      <c r="BH10" s="435"/>
      <c r="BI10" s="435"/>
      <c r="BJ10" s="435"/>
      <c r="BK10" s="435"/>
    </row>
    <row r="11" spans="1:63" ht="15.75" customHeight="1" x14ac:dyDescent="0.5">
      <c r="A11" s="435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32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333"/>
      <c r="AA11" s="32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334"/>
      <c r="AR11" s="144" t="str">
        <f>IF(นักเรียน!E11="","",SUM(F11:AQ11))</f>
        <v/>
      </c>
      <c r="AS11" s="140" t="str">
        <f t="shared" si="1"/>
        <v/>
      </c>
      <c r="AT11" s="355"/>
      <c r="AU11" s="356"/>
      <c r="AV11" s="347" t="str">
        <f t="shared" si="2"/>
        <v/>
      </c>
      <c r="AW11" s="119" t="str">
        <f t="shared" si="3"/>
        <v/>
      </c>
      <c r="AX11" s="356"/>
      <c r="AY11" s="353" t="str">
        <f t="shared" si="4"/>
        <v/>
      </c>
      <c r="AZ11" s="354" t="str">
        <f t="shared" si="5"/>
        <v/>
      </c>
      <c r="BA11" s="146" t="str">
        <f t="shared" si="6"/>
        <v/>
      </c>
      <c r="BB11" s="142" t="str">
        <f>IF(D11="","",ROUND(SUM(คะแนน1!BA11,BA11)/2,0))</f>
        <v/>
      </c>
      <c r="BC11" s="118" t="str">
        <f>IF(OR(BG11="ร",BG11="มส",BG11="มก"),BG11,IF(BB11="","",IF(นักเรียน!Q11="ออก","---ย้าย---",IF(เกณฑ์!$N$18="ACT",VLOOKUP(BB11,gradeact,5,TRUE),VLOOKUP(BB11,grade01,5,TRUE)))))</f>
        <v/>
      </c>
      <c r="BD11" s="260"/>
      <c r="BE11" s="435"/>
      <c r="BF11" s="463" t="str">
        <f t="shared" si="7"/>
        <v/>
      </c>
      <c r="BG11" s="263"/>
      <c r="BH11" s="435"/>
      <c r="BI11" s="435"/>
      <c r="BJ11" s="435"/>
      <c r="BK11" s="435"/>
    </row>
    <row r="12" spans="1:63" ht="15.75" customHeight="1" x14ac:dyDescent="0.5">
      <c r="A12" s="435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32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333"/>
      <c r="AA12" s="32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334"/>
      <c r="AR12" s="144" t="str">
        <f>IF(นักเรียน!E12="","",SUM(F12:AQ12))</f>
        <v/>
      </c>
      <c r="AS12" s="140" t="str">
        <f t="shared" si="1"/>
        <v/>
      </c>
      <c r="AT12" s="355"/>
      <c r="AU12" s="356"/>
      <c r="AV12" s="347" t="str">
        <f t="shared" si="2"/>
        <v/>
      </c>
      <c r="AW12" s="119" t="str">
        <f t="shared" si="3"/>
        <v/>
      </c>
      <c r="AX12" s="356"/>
      <c r="AY12" s="353" t="str">
        <f t="shared" si="4"/>
        <v/>
      </c>
      <c r="AZ12" s="354" t="str">
        <f t="shared" si="5"/>
        <v/>
      </c>
      <c r="BA12" s="146" t="str">
        <f t="shared" si="6"/>
        <v/>
      </c>
      <c r="BB12" s="142" t="str">
        <f>IF(D12="","",ROUND(SUM(คะแนน1!BA12,BA12)/2,0))</f>
        <v/>
      </c>
      <c r="BC12" s="118" t="str">
        <f>IF(OR(BG12="ร",BG12="มส",BG12="มก"),BG12,IF(BB12="","",IF(นักเรียน!Q12="ออก","---ย้าย---",IF(เกณฑ์!$N$18="ACT",VLOOKUP(BB12,gradeact,5,TRUE),VLOOKUP(BB12,grade01,5,TRUE)))))</f>
        <v/>
      </c>
      <c r="BD12" s="260"/>
      <c r="BE12" s="435"/>
      <c r="BF12" s="463" t="str">
        <f t="shared" si="7"/>
        <v/>
      </c>
      <c r="BG12" s="263"/>
      <c r="BH12" s="435"/>
      <c r="BI12" s="435"/>
      <c r="BJ12" s="435"/>
      <c r="BK12" s="435"/>
    </row>
    <row r="13" spans="1:63" ht="15.75" customHeight="1" x14ac:dyDescent="0.5">
      <c r="A13" s="435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32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333"/>
      <c r="AA13" s="32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334"/>
      <c r="AR13" s="144" t="str">
        <f>IF(นักเรียน!E13="","",SUM(F13:AQ13))</f>
        <v/>
      </c>
      <c r="AS13" s="140" t="str">
        <f t="shared" si="1"/>
        <v/>
      </c>
      <c r="AT13" s="355"/>
      <c r="AU13" s="356"/>
      <c r="AV13" s="347" t="str">
        <f t="shared" si="2"/>
        <v/>
      </c>
      <c r="AW13" s="119" t="str">
        <f t="shared" si="3"/>
        <v/>
      </c>
      <c r="AX13" s="356"/>
      <c r="AY13" s="353" t="str">
        <f t="shared" si="4"/>
        <v/>
      </c>
      <c r="AZ13" s="354" t="str">
        <f t="shared" si="5"/>
        <v/>
      </c>
      <c r="BA13" s="146" t="str">
        <f t="shared" si="6"/>
        <v/>
      </c>
      <c r="BB13" s="142" t="str">
        <f>IF(D13="","",ROUND(SUM(คะแนน1!BA13,BA13)/2,0))</f>
        <v/>
      </c>
      <c r="BC13" s="118" t="str">
        <f>IF(OR(BG13="ร",BG13="มส",BG13="มก"),BG13,IF(BB13="","",IF(นักเรียน!Q13="ออก","---ย้าย---",IF(เกณฑ์!$N$18="ACT",VLOOKUP(BB13,gradeact,5,TRUE),VLOOKUP(BB13,grade01,5,TRUE)))))</f>
        <v/>
      </c>
      <c r="BD13" s="260"/>
      <c r="BE13" s="435"/>
      <c r="BF13" s="463" t="str">
        <f t="shared" si="7"/>
        <v/>
      </c>
      <c r="BG13" s="263"/>
      <c r="BH13" s="435"/>
      <c r="BI13" s="435"/>
      <c r="BJ13" s="435"/>
      <c r="BK13" s="435"/>
    </row>
    <row r="14" spans="1:63" ht="15.75" customHeight="1" x14ac:dyDescent="0.5">
      <c r="A14" s="435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32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333"/>
      <c r="AA14" s="32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334"/>
      <c r="AR14" s="144" t="str">
        <f>IF(นักเรียน!E14="","",SUM(F14:AQ14))</f>
        <v/>
      </c>
      <c r="AS14" s="140" t="str">
        <f t="shared" si="1"/>
        <v/>
      </c>
      <c r="AT14" s="355"/>
      <c r="AU14" s="356"/>
      <c r="AV14" s="347" t="str">
        <f t="shared" si="2"/>
        <v/>
      </c>
      <c r="AW14" s="119" t="str">
        <f t="shared" si="3"/>
        <v/>
      </c>
      <c r="AX14" s="356"/>
      <c r="AY14" s="353" t="str">
        <f t="shared" si="4"/>
        <v/>
      </c>
      <c r="AZ14" s="354" t="str">
        <f t="shared" si="5"/>
        <v/>
      </c>
      <c r="BA14" s="146" t="str">
        <f t="shared" si="6"/>
        <v/>
      </c>
      <c r="BB14" s="142" t="str">
        <f>IF(D14="","",ROUND(SUM(คะแนน1!BA14,BA14)/2,0))</f>
        <v/>
      </c>
      <c r="BC14" s="118" t="str">
        <f>IF(OR(BG14="ร",BG14="มส",BG14="มก"),BG14,IF(BB14="","",IF(นักเรียน!Q14="ออก","---ย้าย---",IF(เกณฑ์!$N$18="ACT",VLOOKUP(BB14,gradeact,5,TRUE),VLOOKUP(BB14,grade01,5,TRUE)))))</f>
        <v/>
      </c>
      <c r="BD14" s="260"/>
      <c r="BE14" s="435"/>
      <c r="BF14" s="463" t="str">
        <f t="shared" si="7"/>
        <v/>
      </c>
      <c r="BG14" s="263"/>
      <c r="BH14" s="435"/>
      <c r="BI14" s="435"/>
      <c r="BJ14" s="435"/>
      <c r="BK14" s="435"/>
    </row>
    <row r="15" spans="1:63" ht="15.75" customHeight="1" x14ac:dyDescent="0.5">
      <c r="A15" s="435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32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333"/>
      <c r="AA15" s="32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334"/>
      <c r="AR15" s="144" t="str">
        <f>IF(นักเรียน!E15="","",SUM(F15:AQ15))</f>
        <v/>
      </c>
      <c r="AS15" s="140" t="str">
        <f t="shared" si="1"/>
        <v/>
      </c>
      <c r="AT15" s="355"/>
      <c r="AU15" s="356"/>
      <c r="AV15" s="347" t="str">
        <f t="shared" si="2"/>
        <v/>
      </c>
      <c r="AW15" s="119" t="str">
        <f t="shared" si="3"/>
        <v/>
      </c>
      <c r="AX15" s="356"/>
      <c r="AY15" s="353" t="str">
        <f t="shared" si="4"/>
        <v/>
      </c>
      <c r="AZ15" s="354" t="str">
        <f t="shared" si="5"/>
        <v/>
      </c>
      <c r="BA15" s="146" t="str">
        <f t="shared" si="6"/>
        <v/>
      </c>
      <c r="BB15" s="142" t="str">
        <f>IF(D15="","",ROUND(SUM(คะแนน1!BA15,BA15)/2,0))</f>
        <v/>
      </c>
      <c r="BC15" s="118" t="str">
        <f>IF(OR(BG15="ร",BG15="มส",BG15="มก"),BG15,IF(BB15="","",IF(นักเรียน!Q15="ออก","---ย้าย---",IF(เกณฑ์!$N$18="ACT",VLOOKUP(BB15,gradeact,5,TRUE),VLOOKUP(BB15,grade01,5,TRUE)))))</f>
        <v/>
      </c>
      <c r="BD15" s="260"/>
      <c r="BE15" s="435"/>
      <c r="BF15" s="463" t="str">
        <f t="shared" si="7"/>
        <v/>
      </c>
      <c r="BG15" s="263"/>
      <c r="BH15" s="435"/>
      <c r="BI15" s="435"/>
      <c r="BJ15" s="435"/>
      <c r="BK15" s="435"/>
    </row>
    <row r="16" spans="1:63" ht="15.75" customHeight="1" x14ac:dyDescent="0.5">
      <c r="A16" s="435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32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333"/>
      <c r="AA16" s="32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334"/>
      <c r="AR16" s="144" t="str">
        <f>IF(นักเรียน!E16="","",SUM(F16:AQ16))</f>
        <v/>
      </c>
      <c r="AS16" s="140" t="str">
        <f t="shared" si="1"/>
        <v/>
      </c>
      <c r="AT16" s="355"/>
      <c r="AU16" s="356"/>
      <c r="AV16" s="347" t="str">
        <f t="shared" si="2"/>
        <v/>
      </c>
      <c r="AW16" s="119" t="str">
        <f t="shared" si="3"/>
        <v/>
      </c>
      <c r="AX16" s="356"/>
      <c r="AY16" s="353" t="str">
        <f t="shared" si="4"/>
        <v/>
      </c>
      <c r="AZ16" s="354" t="str">
        <f t="shared" si="5"/>
        <v/>
      </c>
      <c r="BA16" s="146" t="str">
        <f t="shared" si="6"/>
        <v/>
      </c>
      <c r="BB16" s="142" t="str">
        <f>IF(D16="","",ROUND(SUM(คะแนน1!BA16,BA16)/2,0))</f>
        <v/>
      </c>
      <c r="BC16" s="118" t="str">
        <f>IF(OR(BG16="ร",BG16="มส",BG16="มก"),BG16,IF(BB16="","",IF(นักเรียน!Q16="ออก","---ย้าย---",IF(เกณฑ์!$N$18="ACT",VLOOKUP(BB16,gradeact,5,TRUE),VLOOKUP(BB16,grade01,5,TRUE)))))</f>
        <v/>
      </c>
      <c r="BD16" s="260"/>
      <c r="BE16" s="435"/>
      <c r="BF16" s="463" t="str">
        <f t="shared" si="7"/>
        <v/>
      </c>
      <c r="BG16" s="263"/>
      <c r="BH16" s="435"/>
      <c r="BI16" s="435"/>
      <c r="BJ16" s="435"/>
      <c r="BK16" s="435"/>
    </row>
    <row r="17" spans="1:63" ht="15.75" customHeight="1" x14ac:dyDescent="0.5">
      <c r="A17" s="435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32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333"/>
      <c r="AA17" s="32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334"/>
      <c r="AR17" s="144" t="str">
        <f>IF(นักเรียน!E17="","",SUM(F17:AQ17))</f>
        <v/>
      </c>
      <c r="AS17" s="140" t="str">
        <f t="shared" si="1"/>
        <v/>
      </c>
      <c r="AT17" s="355"/>
      <c r="AU17" s="356"/>
      <c r="AV17" s="347" t="str">
        <f t="shared" si="2"/>
        <v/>
      </c>
      <c r="AW17" s="119" t="str">
        <f t="shared" si="3"/>
        <v/>
      </c>
      <c r="AX17" s="356"/>
      <c r="AY17" s="353" t="str">
        <f t="shared" si="4"/>
        <v/>
      </c>
      <c r="AZ17" s="354" t="str">
        <f t="shared" si="5"/>
        <v/>
      </c>
      <c r="BA17" s="146" t="str">
        <f t="shared" si="6"/>
        <v/>
      </c>
      <c r="BB17" s="142" t="str">
        <f>IF(D17="","",ROUND(SUM(คะแนน1!BA17,BA17)/2,0))</f>
        <v/>
      </c>
      <c r="BC17" s="118" t="str">
        <f>IF(OR(BG17="ร",BG17="มส",BG17="มก"),BG17,IF(BB17="","",IF(นักเรียน!Q17="ออก","---ย้าย---",IF(เกณฑ์!$N$18="ACT",VLOOKUP(BB17,gradeact,5,TRUE),VLOOKUP(BB17,grade01,5,TRUE)))))</f>
        <v/>
      </c>
      <c r="BD17" s="260"/>
      <c r="BE17" s="435"/>
      <c r="BF17" s="463" t="str">
        <f t="shared" si="7"/>
        <v/>
      </c>
      <c r="BG17" s="263"/>
      <c r="BH17" s="435"/>
      <c r="BI17" s="435"/>
      <c r="BJ17" s="435"/>
      <c r="BK17" s="435"/>
    </row>
    <row r="18" spans="1:63" ht="15.75" customHeight="1" x14ac:dyDescent="0.5">
      <c r="A18" s="435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32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333"/>
      <c r="AA18" s="32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334"/>
      <c r="AR18" s="144" t="str">
        <f>IF(นักเรียน!E18="","",SUM(F18:AQ18))</f>
        <v/>
      </c>
      <c r="AS18" s="140" t="str">
        <f t="shared" si="1"/>
        <v/>
      </c>
      <c r="AT18" s="355"/>
      <c r="AU18" s="356"/>
      <c r="AV18" s="347" t="str">
        <f t="shared" si="2"/>
        <v/>
      </c>
      <c r="AW18" s="119" t="str">
        <f t="shared" si="3"/>
        <v/>
      </c>
      <c r="AX18" s="356"/>
      <c r="AY18" s="353" t="str">
        <f t="shared" si="4"/>
        <v/>
      </c>
      <c r="AZ18" s="354" t="str">
        <f t="shared" si="5"/>
        <v/>
      </c>
      <c r="BA18" s="146" t="str">
        <f t="shared" si="6"/>
        <v/>
      </c>
      <c r="BB18" s="142" t="str">
        <f>IF(D18="","",ROUND(SUM(คะแนน1!BA18,BA18)/2,0))</f>
        <v/>
      </c>
      <c r="BC18" s="118" t="str">
        <f>IF(OR(BG18="ร",BG18="มส",BG18="มก"),BG18,IF(BB18="","",IF(นักเรียน!Q18="ออก","---ย้าย---",IF(เกณฑ์!$N$18="ACT",VLOOKUP(BB18,gradeact,5,TRUE),VLOOKUP(BB18,grade01,5,TRUE)))))</f>
        <v/>
      </c>
      <c r="BD18" s="260"/>
      <c r="BE18" s="435"/>
      <c r="BF18" s="463" t="str">
        <f t="shared" si="7"/>
        <v/>
      </c>
      <c r="BG18" s="263"/>
      <c r="BH18" s="435"/>
      <c r="BI18" s="435"/>
      <c r="BJ18" s="435"/>
      <c r="BK18" s="435"/>
    </row>
    <row r="19" spans="1:63" ht="15.75" customHeight="1" x14ac:dyDescent="0.5">
      <c r="A19" s="435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32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333"/>
      <c r="AA19" s="32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334"/>
      <c r="AR19" s="144" t="str">
        <f>IF(นักเรียน!E19="","",SUM(F19:AQ19))</f>
        <v/>
      </c>
      <c r="AS19" s="140" t="str">
        <f t="shared" si="1"/>
        <v/>
      </c>
      <c r="AT19" s="355"/>
      <c r="AU19" s="356"/>
      <c r="AV19" s="347" t="str">
        <f t="shared" si="2"/>
        <v/>
      </c>
      <c r="AW19" s="119" t="str">
        <f t="shared" si="3"/>
        <v/>
      </c>
      <c r="AX19" s="356"/>
      <c r="AY19" s="353" t="str">
        <f t="shared" si="4"/>
        <v/>
      </c>
      <c r="AZ19" s="354" t="str">
        <f t="shared" si="5"/>
        <v/>
      </c>
      <c r="BA19" s="146" t="str">
        <f t="shared" si="6"/>
        <v/>
      </c>
      <c r="BB19" s="142" t="str">
        <f>IF(D19="","",ROUND(SUM(คะแนน1!BA19,BA19)/2,0))</f>
        <v/>
      </c>
      <c r="BC19" s="118" t="str">
        <f>IF(OR(BG19="ร",BG19="มส",BG19="มก"),BG19,IF(BB19="","",IF(นักเรียน!Q19="ออก","---ย้าย---",IF(เกณฑ์!$N$18="ACT",VLOOKUP(BB19,gradeact,5,TRUE),VLOOKUP(BB19,grade01,5,TRUE)))))</f>
        <v/>
      </c>
      <c r="BD19" s="260"/>
      <c r="BE19" s="435"/>
      <c r="BF19" s="463" t="str">
        <f t="shared" si="7"/>
        <v/>
      </c>
      <c r="BG19" s="263"/>
      <c r="BH19" s="435"/>
      <c r="BI19" s="435"/>
      <c r="BJ19" s="435"/>
      <c r="BK19" s="435"/>
    </row>
    <row r="20" spans="1:63" ht="15.75" customHeight="1" x14ac:dyDescent="0.5">
      <c r="A20" s="435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32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333"/>
      <c r="AA20" s="32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334"/>
      <c r="AR20" s="144" t="str">
        <f>IF(นักเรียน!E20="","",SUM(F20:AQ20))</f>
        <v/>
      </c>
      <c r="AS20" s="140" t="str">
        <f t="shared" si="1"/>
        <v/>
      </c>
      <c r="AT20" s="355"/>
      <c r="AU20" s="356"/>
      <c r="AV20" s="347" t="str">
        <f t="shared" si="2"/>
        <v/>
      </c>
      <c r="AW20" s="119" t="str">
        <f t="shared" si="3"/>
        <v/>
      </c>
      <c r="AX20" s="356"/>
      <c r="AY20" s="353" t="str">
        <f t="shared" si="4"/>
        <v/>
      </c>
      <c r="AZ20" s="354" t="str">
        <f t="shared" si="5"/>
        <v/>
      </c>
      <c r="BA20" s="146" t="str">
        <f t="shared" si="6"/>
        <v/>
      </c>
      <c r="BB20" s="142" t="str">
        <f>IF(D20="","",ROUND(SUM(คะแนน1!BA20,BA20)/2,0))</f>
        <v/>
      </c>
      <c r="BC20" s="118" t="str">
        <f>IF(OR(BG20="ร",BG20="มส",BG20="มก"),BG20,IF(BB20="","",IF(นักเรียน!Q20="ออก","---ย้าย---",IF(เกณฑ์!$N$18="ACT",VLOOKUP(BB20,gradeact,5,TRUE),VLOOKUP(BB20,grade01,5,TRUE)))))</f>
        <v/>
      </c>
      <c r="BD20" s="260"/>
      <c r="BE20" s="435"/>
      <c r="BF20" s="463" t="str">
        <f t="shared" si="7"/>
        <v/>
      </c>
      <c r="BG20" s="263"/>
      <c r="BH20" s="435"/>
      <c r="BI20" s="435"/>
      <c r="BJ20" s="435"/>
      <c r="BK20" s="435"/>
    </row>
    <row r="21" spans="1:63" ht="15.75" customHeight="1" x14ac:dyDescent="0.5">
      <c r="A21" s="435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32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333"/>
      <c r="AA21" s="32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334"/>
      <c r="AR21" s="144" t="str">
        <f>IF(นักเรียน!E21="","",SUM(F21:AQ21))</f>
        <v/>
      </c>
      <c r="AS21" s="140" t="str">
        <f t="shared" si="1"/>
        <v/>
      </c>
      <c r="AT21" s="355"/>
      <c r="AU21" s="356"/>
      <c r="AV21" s="347" t="str">
        <f t="shared" si="2"/>
        <v/>
      </c>
      <c r="AW21" s="119" t="str">
        <f t="shared" si="3"/>
        <v/>
      </c>
      <c r="AX21" s="356"/>
      <c r="AY21" s="353" t="str">
        <f t="shared" si="4"/>
        <v/>
      </c>
      <c r="AZ21" s="354" t="str">
        <f t="shared" si="5"/>
        <v/>
      </c>
      <c r="BA21" s="146" t="str">
        <f t="shared" si="6"/>
        <v/>
      </c>
      <c r="BB21" s="142" t="str">
        <f>IF(D21="","",ROUND(SUM(คะแนน1!BA21,BA21)/2,0))</f>
        <v/>
      </c>
      <c r="BC21" s="118" t="str">
        <f>IF(OR(BG21="ร",BG21="มส",BG21="มก"),BG21,IF(BB21="","",IF(นักเรียน!Q21="ออก","---ย้าย---",IF(เกณฑ์!$N$18="ACT",VLOOKUP(BB21,gradeact,5,TRUE),VLOOKUP(BB21,grade01,5,TRUE)))))</f>
        <v/>
      </c>
      <c r="BD21" s="260"/>
      <c r="BE21" s="435"/>
      <c r="BF21" s="463" t="str">
        <f t="shared" si="7"/>
        <v/>
      </c>
      <c r="BG21" s="263"/>
      <c r="BH21" s="435"/>
      <c r="BI21" s="435"/>
      <c r="BJ21" s="435"/>
      <c r="BK21" s="435"/>
    </row>
    <row r="22" spans="1:63" ht="15.75" customHeight="1" x14ac:dyDescent="0.5">
      <c r="A22" s="435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32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333"/>
      <c r="AA22" s="32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334"/>
      <c r="AR22" s="144" t="str">
        <f>IF(นักเรียน!E22="","",SUM(F22:AQ22))</f>
        <v/>
      </c>
      <c r="AS22" s="140" t="str">
        <f t="shared" si="1"/>
        <v/>
      </c>
      <c r="AT22" s="355"/>
      <c r="AU22" s="356"/>
      <c r="AV22" s="347" t="str">
        <f t="shared" si="2"/>
        <v/>
      </c>
      <c r="AW22" s="119" t="str">
        <f t="shared" si="3"/>
        <v/>
      </c>
      <c r="AX22" s="356"/>
      <c r="AY22" s="353" t="str">
        <f t="shared" si="4"/>
        <v/>
      </c>
      <c r="AZ22" s="354" t="str">
        <f t="shared" si="5"/>
        <v/>
      </c>
      <c r="BA22" s="146" t="str">
        <f t="shared" si="6"/>
        <v/>
      </c>
      <c r="BB22" s="142" t="str">
        <f>IF(D22="","",ROUND(SUM(คะแนน1!BA22,BA22)/2,0))</f>
        <v/>
      </c>
      <c r="BC22" s="118" t="str">
        <f>IF(OR(BG22="ร",BG22="มส",BG22="มก"),BG22,IF(BB22="","",IF(นักเรียน!Q22="ออก","---ย้าย---",IF(เกณฑ์!$N$18="ACT",VLOOKUP(BB22,gradeact,5,TRUE),VLOOKUP(BB22,grade01,5,TRUE)))))</f>
        <v/>
      </c>
      <c r="BD22" s="260"/>
      <c r="BE22" s="435"/>
      <c r="BF22" s="463" t="str">
        <f t="shared" si="7"/>
        <v/>
      </c>
      <c r="BG22" s="263"/>
      <c r="BH22" s="435"/>
      <c r="BI22" s="435"/>
      <c r="BJ22" s="435"/>
      <c r="BK22" s="435"/>
    </row>
    <row r="23" spans="1:63" ht="15.75" customHeight="1" x14ac:dyDescent="0.5">
      <c r="A23" s="435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32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333"/>
      <c r="AA23" s="32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334"/>
      <c r="AR23" s="144" t="str">
        <f>IF(นักเรียน!E23="","",SUM(F23:AQ23))</f>
        <v/>
      </c>
      <c r="AS23" s="140" t="str">
        <f t="shared" si="1"/>
        <v/>
      </c>
      <c r="AT23" s="355"/>
      <c r="AU23" s="356"/>
      <c r="AV23" s="347" t="str">
        <f t="shared" si="2"/>
        <v/>
      </c>
      <c r="AW23" s="119" t="str">
        <f t="shared" si="3"/>
        <v/>
      </c>
      <c r="AX23" s="356"/>
      <c r="AY23" s="353" t="str">
        <f t="shared" si="4"/>
        <v/>
      </c>
      <c r="AZ23" s="354" t="str">
        <f t="shared" si="5"/>
        <v/>
      </c>
      <c r="BA23" s="146" t="str">
        <f t="shared" si="6"/>
        <v/>
      </c>
      <c r="BB23" s="142" t="str">
        <f>IF(D23="","",ROUND(SUM(คะแนน1!BA23,BA23)/2,0))</f>
        <v/>
      </c>
      <c r="BC23" s="118" t="str">
        <f>IF(OR(BG23="ร",BG23="มส",BG23="มก"),BG23,IF(BB23="","",IF(นักเรียน!Q23="ออก","---ย้าย---",IF(เกณฑ์!$N$18="ACT",VLOOKUP(BB23,gradeact,5,TRUE),VLOOKUP(BB23,grade01,5,TRUE)))))</f>
        <v/>
      </c>
      <c r="BD23" s="260"/>
      <c r="BE23" s="435"/>
      <c r="BF23" s="463" t="str">
        <f t="shared" si="7"/>
        <v/>
      </c>
      <c r="BG23" s="263"/>
      <c r="BH23" s="435"/>
      <c r="BI23" s="435"/>
      <c r="BJ23" s="435"/>
      <c r="BK23" s="435"/>
    </row>
    <row r="24" spans="1:63" ht="15.75" customHeight="1" x14ac:dyDescent="0.5">
      <c r="A24" s="435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32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333"/>
      <c r="AA24" s="32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334"/>
      <c r="AR24" s="144" t="str">
        <f>IF(นักเรียน!E24="","",SUM(F24:AQ24))</f>
        <v/>
      </c>
      <c r="AS24" s="140" t="str">
        <f t="shared" si="1"/>
        <v/>
      </c>
      <c r="AT24" s="355"/>
      <c r="AU24" s="356"/>
      <c r="AV24" s="347" t="str">
        <f t="shared" si="2"/>
        <v/>
      </c>
      <c r="AW24" s="119" t="str">
        <f t="shared" si="3"/>
        <v/>
      </c>
      <c r="AX24" s="356"/>
      <c r="AY24" s="353" t="str">
        <f t="shared" si="4"/>
        <v/>
      </c>
      <c r="AZ24" s="354" t="str">
        <f t="shared" si="5"/>
        <v/>
      </c>
      <c r="BA24" s="146" t="str">
        <f t="shared" si="6"/>
        <v/>
      </c>
      <c r="BB24" s="142" t="str">
        <f>IF(D24="","",ROUND(SUM(คะแนน1!BA24,BA24)/2,0))</f>
        <v/>
      </c>
      <c r="BC24" s="118" t="str">
        <f>IF(OR(BG24="ร",BG24="มส",BG24="มก"),BG24,IF(BB24="","",IF(นักเรียน!Q24="ออก","---ย้าย---",IF(เกณฑ์!$N$18="ACT",VLOOKUP(BB24,gradeact,5,TRUE),VLOOKUP(BB24,grade01,5,TRUE)))))</f>
        <v/>
      </c>
      <c r="BD24" s="260"/>
      <c r="BE24" s="435"/>
      <c r="BF24" s="463" t="str">
        <f t="shared" si="7"/>
        <v/>
      </c>
      <c r="BG24" s="263"/>
      <c r="BH24" s="435"/>
      <c r="BI24" s="435"/>
      <c r="BJ24" s="435"/>
      <c r="BK24" s="435"/>
    </row>
    <row r="25" spans="1:63" ht="15.75" customHeight="1" x14ac:dyDescent="0.5">
      <c r="A25" s="435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32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333"/>
      <c r="AA25" s="32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334"/>
      <c r="AR25" s="144" t="str">
        <f>IF(นักเรียน!E25="","",SUM(F25:AQ25))</f>
        <v/>
      </c>
      <c r="AS25" s="140" t="str">
        <f t="shared" si="1"/>
        <v/>
      </c>
      <c r="AT25" s="355"/>
      <c r="AU25" s="356"/>
      <c r="AV25" s="347" t="str">
        <f t="shared" si="2"/>
        <v/>
      </c>
      <c r="AW25" s="119" t="str">
        <f t="shared" si="3"/>
        <v/>
      </c>
      <c r="AX25" s="356"/>
      <c r="AY25" s="353" t="str">
        <f t="shared" si="4"/>
        <v/>
      </c>
      <c r="AZ25" s="354" t="str">
        <f t="shared" si="5"/>
        <v/>
      </c>
      <c r="BA25" s="146" t="str">
        <f t="shared" si="6"/>
        <v/>
      </c>
      <c r="BB25" s="142" t="str">
        <f>IF(D25="","",ROUND(SUM(คะแนน1!BA25,BA25)/2,0))</f>
        <v/>
      </c>
      <c r="BC25" s="118" t="str">
        <f>IF(OR(BG25="ร",BG25="มส",BG25="มก"),BG25,IF(BB25="","",IF(นักเรียน!Q25="ออก","---ย้าย---",IF(เกณฑ์!$N$18="ACT",VLOOKUP(BB25,gradeact,5,TRUE),VLOOKUP(BB25,grade01,5,TRUE)))))</f>
        <v/>
      </c>
      <c r="BD25" s="260"/>
      <c r="BE25" s="435"/>
      <c r="BF25" s="463" t="str">
        <f t="shared" si="7"/>
        <v/>
      </c>
      <c r="BG25" s="263"/>
      <c r="BH25" s="435"/>
      <c r="BI25" s="435"/>
      <c r="BJ25" s="435"/>
      <c r="BK25" s="435"/>
    </row>
    <row r="26" spans="1:63" ht="15.75" customHeight="1" x14ac:dyDescent="0.5">
      <c r="A26" s="435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32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333"/>
      <c r="AA26" s="32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334"/>
      <c r="AR26" s="144" t="str">
        <f>IF(นักเรียน!E26="","",SUM(F26:AQ26))</f>
        <v/>
      </c>
      <c r="AS26" s="140" t="str">
        <f t="shared" si="1"/>
        <v/>
      </c>
      <c r="AT26" s="355"/>
      <c r="AU26" s="356"/>
      <c r="AV26" s="347" t="str">
        <f t="shared" si="2"/>
        <v/>
      </c>
      <c r="AW26" s="119" t="str">
        <f t="shared" si="3"/>
        <v/>
      </c>
      <c r="AX26" s="356"/>
      <c r="AY26" s="353" t="str">
        <f t="shared" si="4"/>
        <v/>
      </c>
      <c r="AZ26" s="354" t="str">
        <f t="shared" si="5"/>
        <v/>
      </c>
      <c r="BA26" s="146" t="str">
        <f t="shared" si="6"/>
        <v/>
      </c>
      <c r="BB26" s="142" t="str">
        <f>IF(D26="","",ROUND(SUM(คะแนน1!BA26,BA26)/2,0))</f>
        <v/>
      </c>
      <c r="BC26" s="118" t="str">
        <f>IF(OR(BG26="ร",BG26="มส",BG26="มก"),BG26,IF(BB26="","",IF(นักเรียน!Q26="ออก","---ย้าย---",IF(เกณฑ์!$N$18="ACT",VLOOKUP(BB26,gradeact,5,TRUE),VLOOKUP(BB26,grade01,5,TRUE)))))</f>
        <v/>
      </c>
      <c r="BD26" s="260"/>
      <c r="BE26" s="435"/>
      <c r="BF26" s="463" t="str">
        <f t="shared" si="7"/>
        <v/>
      </c>
      <c r="BG26" s="263"/>
      <c r="BH26" s="435"/>
      <c r="BI26" s="435"/>
      <c r="BJ26" s="435"/>
      <c r="BK26" s="435"/>
    </row>
    <row r="27" spans="1:63" ht="15.75" customHeight="1" x14ac:dyDescent="0.5">
      <c r="A27" s="435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32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333"/>
      <c r="AA27" s="32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334"/>
      <c r="AR27" s="144" t="str">
        <f>IF(นักเรียน!E27="","",SUM(F27:AQ27))</f>
        <v/>
      </c>
      <c r="AS27" s="140" t="str">
        <f t="shared" si="1"/>
        <v/>
      </c>
      <c r="AT27" s="355"/>
      <c r="AU27" s="356"/>
      <c r="AV27" s="347" t="str">
        <f t="shared" si="2"/>
        <v/>
      </c>
      <c r="AW27" s="119" t="str">
        <f t="shared" si="3"/>
        <v/>
      </c>
      <c r="AX27" s="356"/>
      <c r="AY27" s="353" t="str">
        <f t="shared" si="4"/>
        <v/>
      </c>
      <c r="AZ27" s="354" t="str">
        <f t="shared" si="5"/>
        <v/>
      </c>
      <c r="BA27" s="146" t="str">
        <f t="shared" si="6"/>
        <v/>
      </c>
      <c r="BB27" s="142" t="str">
        <f>IF(D27="","",ROUND(SUM(คะแนน1!BA27,BA27)/2,0))</f>
        <v/>
      </c>
      <c r="BC27" s="118" t="str">
        <f>IF(OR(BG27="ร",BG27="มส",BG27="มก"),BG27,IF(BB27="","",IF(นักเรียน!Q27="ออก","---ย้าย---",IF(เกณฑ์!$N$18="ACT",VLOOKUP(BB27,gradeact,5,TRUE),VLOOKUP(BB27,grade01,5,TRUE)))))</f>
        <v/>
      </c>
      <c r="BD27" s="260"/>
      <c r="BE27" s="435"/>
      <c r="BF27" s="463" t="str">
        <f t="shared" si="7"/>
        <v/>
      </c>
      <c r="BG27" s="263"/>
      <c r="BH27" s="435"/>
      <c r="BI27" s="435"/>
      <c r="BJ27" s="435"/>
      <c r="BK27" s="435"/>
    </row>
    <row r="28" spans="1:63" ht="15.75" customHeight="1" x14ac:dyDescent="0.5">
      <c r="A28" s="435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32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333"/>
      <c r="AA28" s="32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334"/>
      <c r="AR28" s="144" t="str">
        <f>IF(นักเรียน!E28="","",SUM(F28:AQ28))</f>
        <v/>
      </c>
      <c r="AS28" s="140" t="str">
        <f t="shared" si="1"/>
        <v/>
      </c>
      <c r="AT28" s="355"/>
      <c r="AU28" s="356"/>
      <c r="AV28" s="347" t="str">
        <f t="shared" si="2"/>
        <v/>
      </c>
      <c r="AW28" s="119" t="str">
        <f t="shared" si="3"/>
        <v/>
      </c>
      <c r="AX28" s="356"/>
      <c r="AY28" s="353" t="str">
        <f t="shared" si="4"/>
        <v/>
      </c>
      <c r="AZ28" s="354" t="str">
        <f t="shared" si="5"/>
        <v/>
      </c>
      <c r="BA28" s="146" t="str">
        <f t="shared" si="6"/>
        <v/>
      </c>
      <c r="BB28" s="142" t="str">
        <f>IF(D28="","",ROUND(SUM(คะแนน1!BA28,BA28)/2,0))</f>
        <v/>
      </c>
      <c r="BC28" s="118" t="str">
        <f>IF(OR(BG28="ร",BG28="มส",BG28="มก"),BG28,IF(BB28="","",IF(นักเรียน!Q28="ออก","---ย้าย---",IF(เกณฑ์!$N$18="ACT",VLOOKUP(BB28,gradeact,5,TRUE),VLOOKUP(BB28,grade01,5,TRUE)))))</f>
        <v/>
      </c>
      <c r="BD28" s="260"/>
      <c r="BE28" s="435"/>
      <c r="BF28" s="463" t="str">
        <f t="shared" si="7"/>
        <v/>
      </c>
      <c r="BG28" s="263"/>
      <c r="BH28" s="435"/>
      <c r="BI28" s="435"/>
      <c r="BJ28" s="435"/>
      <c r="BK28" s="435"/>
    </row>
    <row r="29" spans="1:63" ht="15.75" customHeight="1" x14ac:dyDescent="0.5">
      <c r="A29" s="435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32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333"/>
      <c r="AA29" s="32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334"/>
      <c r="AR29" s="144" t="str">
        <f>IF(นักเรียน!E29="","",SUM(F29:AQ29))</f>
        <v/>
      </c>
      <c r="AS29" s="140" t="str">
        <f t="shared" si="1"/>
        <v/>
      </c>
      <c r="AT29" s="355"/>
      <c r="AU29" s="356"/>
      <c r="AV29" s="347" t="str">
        <f t="shared" si="2"/>
        <v/>
      </c>
      <c r="AW29" s="119" t="str">
        <f t="shared" si="3"/>
        <v/>
      </c>
      <c r="AX29" s="356"/>
      <c r="AY29" s="353" t="str">
        <f t="shared" si="4"/>
        <v/>
      </c>
      <c r="AZ29" s="354" t="str">
        <f t="shared" si="5"/>
        <v/>
      </c>
      <c r="BA29" s="146" t="str">
        <f t="shared" si="6"/>
        <v/>
      </c>
      <c r="BB29" s="142" t="str">
        <f>IF(D29="","",ROUND(SUM(คะแนน1!BA29,BA29)/2,0))</f>
        <v/>
      </c>
      <c r="BC29" s="118" t="str">
        <f>IF(OR(BG29="ร",BG29="มส",BG29="มก"),BG29,IF(BB29="","",IF(นักเรียน!Q29="ออก","---ย้าย---",IF(เกณฑ์!$N$18="ACT",VLOOKUP(BB29,gradeact,5,TRUE),VLOOKUP(BB29,grade01,5,TRUE)))))</f>
        <v/>
      </c>
      <c r="BD29" s="260"/>
      <c r="BE29" s="435"/>
      <c r="BF29" s="463" t="str">
        <f t="shared" si="7"/>
        <v/>
      </c>
      <c r="BG29" s="263"/>
      <c r="BH29" s="435"/>
      <c r="BI29" s="435"/>
      <c r="BJ29" s="435"/>
      <c r="BK29" s="435"/>
    </row>
    <row r="30" spans="1:63" ht="15.75" customHeight="1" x14ac:dyDescent="0.5">
      <c r="A30" s="435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32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333"/>
      <c r="AA30" s="32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334"/>
      <c r="AR30" s="144" t="str">
        <f>IF(นักเรียน!E30="","",SUM(F30:AQ30))</f>
        <v/>
      </c>
      <c r="AS30" s="140" t="str">
        <f t="shared" si="1"/>
        <v/>
      </c>
      <c r="AT30" s="355"/>
      <c r="AU30" s="356"/>
      <c r="AV30" s="347" t="str">
        <f t="shared" si="2"/>
        <v/>
      </c>
      <c r="AW30" s="119" t="str">
        <f t="shared" si="3"/>
        <v/>
      </c>
      <c r="AX30" s="356"/>
      <c r="AY30" s="353" t="str">
        <f t="shared" si="4"/>
        <v/>
      </c>
      <c r="AZ30" s="354" t="str">
        <f t="shared" si="5"/>
        <v/>
      </c>
      <c r="BA30" s="146" t="str">
        <f t="shared" si="6"/>
        <v/>
      </c>
      <c r="BB30" s="142" t="str">
        <f>IF(D30="","",ROUND(SUM(คะแนน1!BA30,BA30)/2,0))</f>
        <v/>
      </c>
      <c r="BC30" s="118" t="str">
        <f>IF(OR(BG30="ร",BG30="มส",BG30="มก"),BG30,IF(BB30="","",IF(นักเรียน!Q30="ออก","---ย้าย---",IF(เกณฑ์!$N$18="ACT",VLOOKUP(BB30,gradeact,5,TRUE),VLOOKUP(BB30,grade01,5,TRUE)))))</f>
        <v/>
      </c>
      <c r="BD30" s="260"/>
      <c r="BE30" s="435"/>
      <c r="BF30" s="463" t="str">
        <f t="shared" si="7"/>
        <v/>
      </c>
      <c r="BG30" s="263"/>
      <c r="BH30" s="435"/>
      <c r="BI30" s="435"/>
      <c r="BJ30" s="435"/>
      <c r="BK30" s="435"/>
    </row>
    <row r="31" spans="1:63" ht="15.75" customHeight="1" x14ac:dyDescent="0.5">
      <c r="A31" s="435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32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333"/>
      <c r="AA31" s="32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334"/>
      <c r="AR31" s="144" t="str">
        <f>IF(นักเรียน!E31="","",SUM(F31:AQ31))</f>
        <v/>
      </c>
      <c r="AS31" s="140" t="str">
        <f t="shared" si="1"/>
        <v/>
      </c>
      <c r="AT31" s="355"/>
      <c r="AU31" s="356"/>
      <c r="AV31" s="347" t="str">
        <f t="shared" si="2"/>
        <v/>
      </c>
      <c r="AW31" s="119" t="str">
        <f t="shared" si="3"/>
        <v/>
      </c>
      <c r="AX31" s="356"/>
      <c r="AY31" s="353" t="str">
        <f t="shared" si="4"/>
        <v/>
      </c>
      <c r="AZ31" s="354" t="str">
        <f t="shared" si="5"/>
        <v/>
      </c>
      <c r="BA31" s="146" t="str">
        <f t="shared" si="6"/>
        <v/>
      </c>
      <c r="BB31" s="142" t="str">
        <f>IF(D31="","",ROUND(SUM(คะแนน1!BA31,BA31)/2,0))</f>
        <v/>
      </c>
      <c r="BC31" s="118" t="str">
        <f>IF(OR(BG31="ร",BG31="มส",BG31="มก"),BG31,IF(BB31="","",IF(นักเรียน!Q31="ออก","---ย้าย---",IF(เกณฑ์!$N$18="ACT",VLOOKUP(BB31,gradeact,5,TRUE),VLOOKUP(BB31,grade01,5,TRUE)))))</f>
        <v/>
      </c>
      <c r="BD31" s="260"/>
      <c r="BE31" s="435"/>
      <c r="BF31" s="463" t="str">
        <f t="shared" si="7"/>
        <v/>
      </c>
      <c r="BG31" s="263"/>
      <c r="BH31" s="435"/>
      <c r="BI31" s="435"/>
      <c r="BJ31" s="435"/>
      <c r="BK31" s="435"/>
    </row>
    <row r="32" spans="1:63" ht="15.75" customHeight="1" x14ac:dyDescent="0.5">
      <c r="A32" s="435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32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333"/>
      <c r="AA32" s="32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334"/>
      <c r="AR32" s="144" t="str">
        <f>IF(นักเรียน!E32="","",SUM(F32:AQ32))</f>
        <v/>
      </c>
      <c r="AS32" s="140" t="str">
        <f t="shared" si="1"/>
        <v/>
      </c>
      <c r="AT32" s="355"/>
      <c r="AU32" s="356"/>
      <c r="AV32" s="347" t="str">
        <f t="shared" si="2"/>
        <v/>
      </c>
      <c r="AW32" s="119" t="str">
        <f t="shared" si="3"/>
        <v/>
      </c>
      <c r="AX32" s="356"/>
      <c r="AY32" s="353" t="str">
        <f t="shared" si="4"/>
        <v/>
      </c>
      <c r="AZ32" s="354" t="str">
        <f t="shared" si="5"/>
        <v/>
      </c>
      <c r="BA32" s="146" t="str">
        <f t="shared" si="6"/>
        <v/>
      </c>
      <c r="BB32" s="142" t="str">
        <f>IF(D32="","",ROUND(SUM(คะแนน1!BA32,BA32)/2,0))</f>
        <v/>
      </c>
      <c r="BC32" s="118" t="str">
        <f>IF(OR(BG32="ร",BG32="มส",BG32="มก"),BG32,IF(BB32="","",IF(นักเรียน!Q32="ออก","---ย้าย---",IF(เกณฑ์!$N$18="ACT",VLOOKUP(BB32,gradeact,5,TRUE),VLOOKUP(BB32,grade01,5,TRUE)))))</f>
        <v/>
      </c>
      <c r="BD32" s="260"/>
      <c r="BE32" s="435"/>
      <c r="BF32" s="463" t="str">
        <f t="shared" si="7"/>
        <v/>
      </c>
      <c r="BG32" s="263"/>
      <c r="BH32" s="435"/>
      <c r="BI32" s="435"/>
      <c r="BJ32" s="435"/>
      <c r="BK32" s="435"/>
    </row>
    <row r="33" spans="1:63" ht="15.75" customHeight="1" x14ac:dyDescent="0.5">
      <c r="A33" s="435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32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333"/>
      <c r="AA33" s="32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334"/>
      <c r="AR33" s="144" t="str">
        <f>IF(นักเรียน!E33="","",SUM(F33:AQ33))</f>
        <v/>
      </c>
      <c r="AS33" s="140" t="str">
        <f t="shared" si="1"/>
        <v/>
      </c>
      <c r="AT33" s="355"/>
      <c r="AU33" s="356"/>
      <c r="AV33" s="347" t="str">
        <f t="shared" si="2"/>
        <v/>
      </c>
      <c r="AW33" s="119" t="str">
        <f t="shared" si="3"/>
        <v/>
      </c>
      <c r="AX33" s="356"/>
      <c r="AY33" s="353" t="str">
        <f t="shared" si="4"/>
        <v/>
      </c>
      <c r="AZ33" s="354" t="str">
        <f t="shared" si="5"/>
        <v/>
      </c>
      <c r="BA33" s="146" t="str">
        <f t="shared" si="6"/>
        <v/>
      </c>
      <c r="BB33" s="142" t="str">
        <f>IF(D33="","",ROUND(SUM(คะแนน1!BA33,BA33)/2,0))</f>
        <v/>
      </c>
      <c r="BC33" s="118" t="str">
        <f>IF(OR(BG33="ร",BG33="มส",BG33="มก"),BG33,IF(BB33="","",IF(นักเรียน!Q33="ออก","---ย้าย---",IF(เกณฑ์!$N$18="ACT",VLOOKUP(BB33,gradeact,5,TRUE),VLOOKUP(BB33,grade01,5,TRUE)))))</f>
        <v/>
      </c>
      <c r="BD33" s="260"/>
      <c r="BE33" s="435"/>
      <c r="BF33" s="463" t="str">
        <f t="shared" si="7"/>
        <v/>
      </c>
      <c r="BG33" s="263"/>
      <c r="BH33" s="435"/>
      <c r="BI33" s="435"/>
      <c r="BJ33" s="435"/>
      <c r="BK33" s="435"/>
    </row>
    <row r="34" spans="1:63" ht="15.75" customHeight="1" x14ac:dyDescent="0.5">
      <c r="A34" s="435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32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333"/>
      <c r="AA34" s="32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334"/>
      <c r="AR34" s="144" t="str">
        <f>IF(นักเรียน!E34="","",SUM(F34:AQ34))</f>
        <v/>
      </c>
      <c r="AS34" s="140" t="str">
        <f t="shared" si="1"/>
        <v/>
      </c>
      <c r="AT34" s="355"/>
      <c r="AU34" s="356"/>
      <c r="AV34" s="347" t="str">
        <f t="shared" si="2"/>
        <v/>
      </c>
      <c r="AW34" s="119" t="str">
        <f t="shared" si="3"/>
        <v/>
      </c>
      <c r="AX34" s="356"/>
      <c r="AY34" s="353" t="str">
        <f t="shared" si="4"/>
        <v/>
      </c>
      <c r="AZ34" s="354" t="str">
        <f t="shared" si="5"/>
        <v/>
      </c>
      <c r="BA34" s="146" t="str">
        <f t="shared" si="6"/>
        <v/>
      </c>
      <c r="BB34" s="142" t="str">
        <f>IF(D34="","",ROUND(SUM(คะแนน1!BA34,BA34)/2,0))</f>
        <v/>
      </c>
      <c r="BC34" s="118" t="str">
        <f>IF(OR(BG34="ร",BG34="มส",BG34="มก"),BG34,IF(BB34="","",IF(นักเรียน!Q34="ออก","---ย้าย---",IF(เกณฑ์!$N$18="ACT",VLOOKUP(BB34,gradeact,5,TRUE),VLOOKUP(BB34,grade01,5,TRUE)))))</f>
        <v/>
      </c>
      <c r="BD34" s="260"/>
      <c r="BE34" s="435"/>
      <c r="BF34" s="463" t="str">
        <f t="shared" si="7"/>
        <v/>
      </c>
      <c r="BG34" s="263"/>
      <c r="BH34" s="435"/>
      <c r="BI34" s="435"/>
      <c r="BJ34" s="435"/>
      <c r="BK34" s="435"/>
    </row>
    <row r="35" spans="1:63" ht="15.75" customHeight="1" x14ac:dyDescent="0.5">
      <c r="A35" s="435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32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333"/>
      <c r="AA35" s="32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334"/>
      <c r="AR35" s="144" t="str">
        <f>IF(นักเรียน!E35="","",SUM(F35:AQ35))</f>
        <v/>
      </c>
      <c r="AS35" s="140" t="str">
        <f t="shared" si="1"/>
        <v/>
      </c>
      <c r="AT35" s="355"/>
      <c r="AU35" s="356"/>
      <c r="AV35" s="347" t="str">
        <f t="shared" si="2"/>
        <v/>
      </c>
      <c r="AW35" s="119" t="str">
        <f t="shared" si="3"/>
        <v/>
      </c>
      <c r="AX35" s="356"/>
      <c r="AY35" s="353" t="str">
        <f t="shared" si="4"/>
        <v/>
      </c>
      <c r="AZ35" s="354" t="str">
        <f t="shared" si="5"/>
        <v/>
      </c>
      <c r="BA35" s="146" t="str">
        <f t="shared" si="6"/>
        <v/>
      </c>
      <c r="BB35" s="142" t="str">
        <f>IF(D35="","",ROUND(SUM(คะแนน1!BA35,BA35)/2,0))</f>
        <v/>
      </c>
      <c r="BC35" s="118" t="str">
        <f>IF(OR(BG35="ร",BG35="มส",BG35="มก"),BG35,IF(BB35="","",IF(นักเรียน!Q35="ออก","---ย้าย---",IF(เกณฑ์!$N$18="ACT",VLOOKUP(BB35,gradeact,5,TRUE),VLOOKUP(BB35,grade01,5,TRUE)))))</f>
        <v/>
      </c>
      <c r="BD35" s="260"/>
      <c r="BE35" s="435"/>
      <c r="BF35" s="463" t="str">
        <f t="shared" si="7"/>
        <v/>
      </c>
      <c r="BG35" s="263"/>
      <c r="BH35" s="435"/>
      <c r="BI35" s="435"/>
      <c r="BJ35" s="435"/>
      <c r="BK35" s="435"/>
    </row>
    <row r="36" spans="1:63" ht="15.75" customHeight="1" x14ac:dyDescent="0.5">
      <c r="A36" s="435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32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333"/>
      <c r="AA36" s="32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334"/>
      <c r="AR36" s="144" t="str">
        <f>IF(นักเรียน!E36="","",SUM(F36:AQ36))</f>
        <v/>
      </c>
      <c r="AS36" s="140" t="str">
        <f t="shared" si="1"/>
        <v/>
      </c>
      <c r="AT36" s="355"/>
      <c r="AU36" s="356"/>
      <c r="AV36" s="347" t="str">
        <f t="shared" si="2"/>
        <v/>
      </c>
      <c r="AW36" s="119" t="str">
        <f t="shared" si="3"/>
        <v/>
      </c>
      <c r="AX36" s="356"/>
      <c r="AY36" s="353" t="str">
        <f t="shared" si="4"/>
        <v/>
      </c>
      <c r="AZ36" s="354" t="str">
        <f t="shared" si="5"/>
        <v/>
      </c>
      <c r="BA36" s="146" t="str">
        <f t="shared" si="6"/>
        <v/>
      </c>
      <c r="BB36" s="142" t="str">
        <f>IF(D36="","",ROUND(SUM(คะแนน1!BA36,BA36)/2,0))</f>
        <v/>
      </c>
      <c r="BC36" s="118" t="str">
        <f>IF(OR(BG36="ร",BG36="มส",BG36="มก"),BG36,IF(BB36="","",IF(นักเรียน!Q36="ออก","---ย้าย---",IF(เกณฑ์!$N$18="ACT",VLOOKUP(BB36,gradeact,5,TRUE),VLOOKUP(BB36,grade01,5,TRUE)))))</f>
        <v/>
      </c>
      <c r="BD36" s="260"/>
      <c r="BE36" s="435"/>
      <c r="BF36" s="463" t="str">
        <f t="shared" si="7"/>
        <v/>
      </c>
      <c r="BG36" s="263"/>
      <c r="BH36" s="435"/>
      <c r="BI36" s="435"/>
      <c r="BJ36" s="435"/>
      <c r="BK36" s="435"/>
    </row>
    <row r="37" spans="1:63" ht="15.75" customHeight="1" x14ac:dyDescent="0.5">
      <c r="A37" s="435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32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333"/>
      <c r="AA37" s="32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334"/>
      <c r="AR37" s="144" t="str">
        <f>IF(นักเรียน!E37="","",SUM(F37:AQ37))</f>
        <v/>
      </c>
      <c r="AS37" s="140" t="str">
        <f t="shared" si="1"/>
        <v/>
      </c>
      <c r="AT37" s="355"/>
      <c r="AU37" s="356"/>
      <c r="AV37" s="347" t="str">
        <f t="shared" si="2"/>
        <v/>
      </c>
      <c r="AW37" s="119" t="str">
        <f t="shared" si="3"/>
        <v/>
      </c>
      <c r="AX37" s="356"/>
      <c r="AY37" s="353" t="str">
        <f t="shared" si="4"/>
        <v/>
      </c>
      <c r="AZ37" s="354" t="str">
        <f t="shared" si="5"/>
        <v/>
      </c>
      <c r="BA37" s="146" t="str">
        <f t="shared" si="6"/>
        <v/>
      </c>
      <c r="BB37" s="142" t="str">
        <f>IF(D37="","",ROUND(SUM(คะแนน1!BA37,BA37)/2,0))</f>
        <v/>
      </c>
      <c r="BC37" s="118" t="str">
        <f>IF(OR(BG37="ร",BG37="มส",BG37="มก"),BG37,IF(BB37="","",IF(นักเรียน!Q37="ออก","---ย้าย---",IF(เกณฑ์!$N$18="ACT",VLOOKUP(BB37,gradeact,5,TRUE),VLOOKUP(BB37,grade01,5,TRUE)))))</f>
        <v/>
      </c>
      <c r="BD37" s="260"/>
      <c r="BE37" s="435"/>
      <c r="BF37" s="463" t="str">
        <f t="shared" si="7"/>
        <v/>
      </c>
      <c r="BG37" s="263"/>
      <c r="BH37" s="435"/>
      <c r="BI37" s="435"/>
      <c r="BJ37" s="435"/>
      <c r="BK37" s="435"/>
    </row>
    <row r="38" spans="1:63" ht="15.75" customHeight="1" x14ac:dyDescent="0.5">
      <c r="A38" s="435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32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333"/>
      <c r="AA38" s="32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334"/>
      <c r="AR38" s="144" t="str">
        <f>IF(นักเรียน!E38="","",SUM(F38:AQ38))</f>
        <v/>
      </c>
      <c r="AS38" s="140" t="str">
        <f t="shared" si="1"/>
        <v/>
      </c>
      <c r="AT38" s="355"/>
      <c r="AU38" s="356"/>
      <c r="AV38" s="347" t="str">
        <f t="shared" si="2"/>
        <v/>
      </c>
      <c r="AW38" s="119" t="str">
        <f t="shared" si="3"/>
        <v/>
      </c>
      <c r="AX38" s="356"/>
      <c r="AY38" s="353" t="str">
        <f t="shared" si="4"/>
        <v/>
      </c>
      <c r="AZ38" s="354" t="str">
        <f t="shared" si="5"/>
        <v/>
      </c>
      <c r="BA38" s="146" t="str">
        <f t="shared" si="6"/>
        <v/>
      </c>
      <c r="BB38" s="142" t="str">
        <f>IF(D38="","",ROUND(SUM(คะแนน1!BA38,BA38)/2,0))</f>
        <v/>
      </c>
      <c r="BC38" s="118" t="str">
        <f>IF(OR(BG38="ร",BG38="มส",BG38="มก"),BG38,IF(BB38="","",IF(นักเรียน!Q38="ออก","---ย้าย---",IF(เกณฑ์!$N$18="ACT",VLOOKUP(BB38,gradeact,5,TRUE),VLOOKUP(BB38,grade01,5,TRUE)))))</f>
        <v/>
      </c>
      <c r="BD38" s="260"/>
      <c r="BE38" s="435"/>
      <c r="BF38" s="463" t="str">
        <f t="shared" si="7"/>
        <v/>
      </c>
      <c r="BG38" s="263"/>
      <c r="BH38" s="435"/>
      <c r="BI38" s="435"/>
      <c r="BJ38" s="435"/>
      <c r="BK38" s="435"/>
    </row>
    <row r="39" spans="1:63" ht="15.75" customHeight="1" x14ac:dyDescent="0.5">
      <c r="A39" s="435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32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333"/>
      <c r="AA39" s="32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334"/>
      <c r="AR39" s="144" t="str">
        <f>IF(นักเรียน!E39="","",SUM(F39:AQ39))</f>
        <v/>
      </c>
      <c r="AS39" s="140" t="str">
        <f t="shared" si="1"/>
        <v/>
      </c>
      <c r="AT39" s="355"/>
      <c r="AU39" s="356"/>
      <c r="AV39" s="347" t="str">
        <f t="shared" si="2"/>
        <v/>
      </c>
      <c r="AW39" s="119" t="str">
        <f t="shared" si="3"/>
        <v/>
      </c>
      <c r="AX39" s="356"/>
      <c r="AY39" s="353" t="str">
        <f t="shared" si="4"/>
        <v/>
      </c>
      <c r="AZ39" s="354" t="str">
        <f t="shared" si="5"/>
        <v/>
      </c>
      <c r="BA39" s="146" t="str">
        <f t="shared" si="6"/>
        <v/>
      </c>
      <c r="BB39" s="142" t="str">
        <f>IF(D39="","",ROUND(SUM(คะแนน1!BA39,BA39)/2,0))</f>
        <v/>
      </c>
      <c r="BC39" s="118" t="str">
        <f>IF(OR(BG39="ร",BG39="มส",BG39="มก"),BG39,IF(BB39="","",IF(นักเรียน!Q39="ออก","---ย้าย---",IF(เกณฑ์!$N$18="ACT",VLOOKUP(BB39,gradeact,5,TRUE),VLOOKUP(BB39,grade01,5,TRUE)))))</f>
        <v/>
      </c>
      <c r="BD39" s="260"/>
      <c r="BE39" s="435"/>
      <c r="BF39" s="463" t="str">
        <f t="shared" si="7"/>
        <v/>
      </c>
      <c r="BG39" s="263"/>
      <c r="BH39" s="435"/>
      <c r="BI39" s="435"/>
      <c r="BJ39" s="435"/>
      <c r="BK39" s="435"/>
    </row>
    <row r="40" spans="1:63" ht="15.75" customHeight="1" x14ac:dyDescent="0.5">
      <c r="A40" s="435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32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333"/>
      <c r="AA40" s="32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334"/>
      <c r="AR40" s="144" t="str">
        <f>IF(นักเรียน!E40="","",SUM(F40:AQ40))</f>
        <v/>
      </c>
      <c r="AS40" s="140" t="str">
        <f t="shared" si="1"/>
        <v/>
      </c>
      <c r="AT40" s="355"/>
      <c r="AU40" s="356"/>
      <c r="AV40" s="347" t="str">
        <f t="shared" si="2"/>
        <v/>
      </c>
      <c r="AW40" s="119" t="str">
        <f t="shared" si="3"/>
        <v/>
      </c>
      <c r="AX40" s="356"/>
      <c r="AY40" s="353" t="str">
        <f t="shared" si="4"/>
        <v/>
      </c>
      <c r="AZ40" s="354" t="str">
        <f t="shared" si="5"/>
        <v/>
      </c>
      <c r="BA40" s="146" t="str">
        <f t="shared" si="6"/>
        <v/>
      </c>
      <c r="BB40" s="142" t="str">
        <f>IF(D40="","",ROUND(SUM(คะแนน1!BA40,BA40)/2,0))</f>
        <v/>
      </c>
      <c r="BC40" s="118" t="str">
        <f>IF(OR(BG40="ร",BG40="มส",BG40="มก"),BG40,IF(BB40="","",IF(นักเรียน!Q40="ออก","---ย้าย---",IF(เกณฑ์!$N$18="ACT",VLOOKUP(BB40,gradeact,5,TRUE),VLOOKUP(BB40,grade01,5,TRUE)))))</f>
        <v/>
      </c>
      <c r="BD40" s="260"/>
      <c r="BE40" s="435"/>
      <c r="BF40" s="463" t="str">
        <f t="shared" si="7"/>
        <v/>
      </c>
      <c r="BG40" s="263"/>
      <c r="BH40" s="435"/>
      <c r="BI40" s="435"/>
      <c r="BJ40" s="435"/>
      <c r="BK40" s="435"/>
    </row>
    <row r="41" spans="1:63" ht="15.75" customHeight="1" x14ac:dyDescent="0.5">
      <c r="A41" s="435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32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333"/>
      <c r="AA41" s="32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334"/>
      <c r="AR41" s="144" t="str">
        <f>IF(นักเรียน!E41="","",SUM(F41:AQ41))</f>
        <v/>
      </c>
      <c r="AS41" s="140" t="str">
        <f t="shared" si="1"/>
        <v/>
      </c>
      <c r="AT41" s="355"/>
      <c r="AU41" s="356"/>
      <c r="AV41" s="347" t="str">
        <f t="shared" si="2"/>
        <v/>
      </c>
      <c r="AW41" s="119" t="str">
        <f t="shared" si="3"/>
        <v/>
      </c>
      <c r="AX41" s="356"/>
      <c r="AY41" s="353" t="str">
        <f t="shared" si="4"/>
        <v/>
      </c>
      <c r="AZ41" s="354" t="str">
        <f t="shared" si="5"/>
        <v/>
      </c>
      <c r="BA41" s="146" t="str">
        <f t="shared" si="6"/>
        <v/>
      </c>
      <c r="BB41" s="142" t="str">
        <f>IF(D41="","",ROUND(SUM(คะแนน1!BA41,BA41)/2,0))</f>
        <v/>
      </c>
      <c r="BC41" s="118" t="str">
        <f>IF(OR(BG41="ร",BG41="มส",BG41="มก"),BG41,IF(BB41="","",IF(นักเรียน!Q41="ออก","---ย้าย---",IF(เกณฑ์!$N$18="ACT",VLOOKUP(BB41,gradeact,5,TRUE),VLOOKUP(BB41,grade01,5,TRUE)))))</f>
        <v/>
      </c>
      <c r="BD41" s="260"/>
      <c r="BE41" s="435"/>
      <c r="BF41" s="463" t="str">
        <f t="shared" si="7"/>
        <v/>
      </c>
      <c r="BG41" s="263"/>
      <c r="BH41" s="435"/>
      <c r="BI41" s="435"/>
      <c r="BJ41" s="435"/>
      <c r="BK41" s="435"/>
    </row>
    <row r="42" spans="1:63" ht="15.75" customHeight="1" x14ac:dyDescent="0.5">
      <c r="A42" s="435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32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333"/>
      <c r="AA42" s="32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334"/>
      <c r="AR42" s="144" t="str">
        <f>IF(นักเรียน!E42="","",SUM(F42:AQ42))</f>
        <v/>
      </c>
      <c r="AS42" s="140" t="str">
        <f t="shared" si="1"/>
        <v/>
      </c>
      <c r="AT42" s="355"/>
      <c r="AU42" s="356"/>
      <c r="AV42" s="347" t="str">
        <f t="shared" si="2"/>
        <v/>
      </c>
      <c r="AW42" s="119" t="str">
        <f t="shared" si="3"/>
        <v/>
      </c>
      <c r="AX42" s="356"/>
      <c r="AY42" s="353" t="str">
        <f t="shared" si="4"/>
        <v/>
      </c>
      <c r="AZ42" s="354" t="str">
        <f t="shared" si="5"/>
        <v/>
      </c>
      <c r="BA42" s="146" t="str">
        <f t="shared" si="6"/>
        <v/>
      </c>
      <c r="BB42" s="142" t="str">
        <f>IF(D42="","",ROUND(SUM(คะแนน1!BA42,BA42)/2,0))</f>
        <v/>
      </c>
      <c r="BC42" s="118" t="str">
        <f>IF(OR(BG42="ร",BG42="มส",BG42="มก"),BG42,IF(BB42="","",IF(นักเรียน!Q42="ออก","---ย้าย---",IF(เกณฑ์!$N$18="ACT",VLOOKUP(BB42,gradeact,5,TRUE),VLOOKUP(BB42,grade01,5,TRUE)))))</f>
        <v/>
      </c>
      <c r="BD42" s="260"/>
      <c r="BE42" s="435"/>
      <c r="BF42" s="463" t="str">
        <f t="shared" si="7"/>
        <v/>
      </c>
      <c r="BG42" s="263"/>
      <c r="BH42" s="435"/>
      <c r="BI42" s="435"/>
      <c r="BJ42" s="435"/>
      <c r="BK42" s="435"/>
    </row>
    <row r="43" spans="1:63" ht="15.75" customHeight="1" x14ac:dyDescent="0.5">
      <c r="A43" s="435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32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333"/>
      <c r="AA43" s="32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334"/>
      <c r="AR43" s="144" t="str">
        <f>IF(นักเรียน!E43="","",SUM(F43:AQ43))</f>
        <v/>
      </c>
      <c r="AS43" s="140" t="str">
        <f t="shared" si="1"/>
        <v/>
      </c>
      <c r="AT43" s="355"/>
      <c r="AU43" s="356"/>
      <c r="AV43" s="347" t="str">
        <f t="shared" si="2"/>
        <v/>
      </c>
      <c r="AW43" s="119" t="str">
        <f t="shared" si="3"/>
        <v/>
      </c>
      <c r="AX43" s="356"/>
      <c r="AY43" s="353" t="str">
        <f t="shared" si="4"/>
        <v/>
      </c>
      <c r="AZ43" s="354" t="str">
        <f t="shared" si="5"/>
        <v/>
      </c>
      <c r="BA43" s="146" t="str">
        <f t="shared" si="6"/>
        <v/>
      </c>
      <c r="BB43" s="142" t="str">
        <f>IF(D43="","",ROUND(SUM(คะแนน1!BA43,BA43)/2,0))</f>
        <v/>
      </c>
      <c r="BC43" s="118" t="str">
        <f>IF(OR(BG43="ร",BG43="มส",BG43="มก"),BG43,IF(BB43="","",IF(นักเรียน!Q43="ออก","---ย้าย---",IF(เกณฑ์!$N$18="ACT",VLOOKUP(BB43,gradeact,5,TRUE),VLOOKUP(BB43,grade01,5,TRUE)))))</f>
        <v/>
      </c>
      <c r="BD43" s="260"/>
      <c r="BE43" s="435"/>
      <c r="BF43" s="463" t="str">
        <f t="shared" si="7"/>
        <v/>
      </c>
      <c r="BG43" s="263"/>
      <c r="BH43" s="435"/>
      <c r="BI43" s="435"/>
      <c r="BJ43" s="435"/>
      <c r="BK43" s="435"/>
    </row>
    <row r="44" spans="1:63" ht="15.75" customHeight="1" x14ac:dyDescent="0.5">
      <c r="A44" s="435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32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333"/>
      <c r="AA44" s="32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334"/>
      <c r="AR44" s="144" t="str">
        <f>IF(นักเรียน!E44="","",SUM(F44:AQ44))</f>
        <v/>
      </c>
      <c r="AS44" s="140" t="str">
        <f t="shared" si="1"/>
        <v/>
      </c>
      <c r="AT44" s="355"/>
      <c r="AU44" s="356"/>
      <c r="AV44" s="347" t="str">
        <f t="shared" si="2"/>
        <v/>
      </c>
      <c r="AW44" s="119" t="str">
        <f t="shared" si="3"/>
        <v/>
      </c>
      <c r="AX44" s="356"/>
      <c r="AY44" s="353" t="str">
        <f t="shared" si="4"/>
        <v/>
      </c>
      <c r="AZ44" s="354" t="str">
        <f t="shared" si="5"/>
        <v/>
      </c>
      <c r="BA44" s="146" t="str">
        <f t="shared" si="6"/>
        <v/>
      </c>
      <c r="BB44" s="142" t="str">
        <f>IF(D44="","",ROUND(SUM(คะแนน1!BA44,BA44)/2,0))</f>
        <v/>
      </c>
      <c r="BC44" s="118" t="str">
        <f>IF(OR(BG44="ร",BG44="มส",BG44="มก"),BG44,IF(BB44="","",IF(นักเรียน!Q44="ออก","---ย้าย---",IF(เกณฑ์!$N$18="ACT",VLOOKUP(BB44,gradeact,5,TRUE),VLOOKUP(BB44,grade01,5,TRUE)))))</f>
        <v/>
      </c>
      <c r="BD44" s="260"/>
      <c r="BE44" s="435"/>
      <c r="BF44" s="463" t="str">
        <f t="shared" si="7"/>
        <v/>
      </c>
      <c r="BG44" s="263"/>
      <c r="BH44" s="435"/>
      <c r="BI44" s="435"/>
      <c r="BJ44" s="435"/>
      <c r="BK44" s="435"/>
    </row>
    <row r="45" spans="1:63" ht="15.75" customHeight="1" x14ac:dyDescent="0.5">
      <c r="A45" s="435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32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333"/>
      <c r="AA45" s="32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334"/>
      <c r="AR45" s="144" t="str">
        <f>IF(นักเรียน!E45="","",SUM(F45:AQ45))</f>
        <v/>
      </c>
      <c r="AS45" s="140" t="str">
        <f t="shared" si="1"/>
        <v/>
      </c>
      <c r="AT45" s="355"/>
      <c r="AU45" s="356"/>
      <c r="AV45" s="347" t="str">
        <f t="shared" si="2"/>
        <v/>
      </c>
      <c r="AW45" s="119" t="str">
        <f t="shared" si="3"/>
        <v/>
      </c>
      <c r="AX45" s="356"/>
      <c r="AY45" s="353" t="str">
        <f t="shared" si="4"/>
        <v/>
      </c>
      <c r="AZ45" s="354" t="str">
        <f t="shared" si="5"/>
        <v/>
      </c>
      <c r="BA45" s="146" t="str">
        <f t="shared" si="6"/>
        <v/>
      </c>
      <c r="BB45" s="142" t="str">
        <f>IF(D45="","",ROUND(SUM(คะแนน1!BA45,BA45)/2,0))</f>
        <v/>
      </c>
      <c r="BC45" s="118" t="str">
        <f>IF(OR(BG45="ร",BG45="มส",BG45="มก"),BG45,IF(BB45="","",IF(นักเรียน!Q45="ออก","---ย้าย---",IF(เกณฑ์!$N$18="ACT",VLOOKUP(BB45,gradeact,5,TRUE),VLOOKUP(BB45,grade01,5,TRUE)))))</f>
        <v/>
      </c>
      <c r="BD45" s="260"/>
      <c r="BE45" s="435"/>
      <c r="BF45" s="463" t="str">
        <f t="shared" si="7"/>
        <v/>
      </c>
      <c r="BG45" s="263"/>
      <c r="BH45" s="435"/>
      <c r="BI45" s="435"/>
      <c r="BJ45" s="435"/>
      <c r="BK45" s="435"/>
    </row>
    <row r="46" spans="1:63" ht="15.75" customHeight="1" x14ac:dyDescent="0.5">
      <c r="A46" s="435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32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333"/>
      <c r="AA46" s="32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334"/>
      <c r="AR46" s="144" t="str">
        <f>IF(นักเรียน!E46="","",SUM(F46:AQ46))</f>
        <v/>
      </c>
      <c r="AS46" s="140" t="str">
        <f t="shared" ref="AS46:AS55" si="8">IF(AR46="","",ROUND(AR46/$AR$5*$AS$5,0))</f>
        <v/>
      </c>
      <c r="AT46" s="355"/>
      <c r="AU46" s="356"/>
      <c r="AV46" s="347" t="str">
        <f t="shared" si="2"/>
        <v/>
      </c>
      <c r="AW46" s="119" t="str">
        <f t="shared" si="3"/>
        <v/>
      </c>
      <c r="AX46" s="356"/>
      <c r="AY46" s="353" t="str">
        <f t="shared" si="4"/>
        <v/>
      </c>
      <c r="AZ46" s="354" t="str">
        <f t="shared" si="5"/>
        <v/>
      </c>
      <c r="BA46" s="146" t="str">
        <f t="shared" si="6"/>
        <v/>
      </c>
      <c r="BB46" s="142" t="str">
        <f>IF(D46="","",ROUND(SUM(คะแนน1!BA46,BA46)/2,0))</f>
        <v/>
      </c>
      <c r="BC46" s="118" t="str">
        <f>IF(OR(BG46="ร",BG46="มส",BG46="มก"),BG46,IF(BB46="","",IF(นักเรียน!Q46="ออก","---ย้าย---",IF(เกณฑ์!$N$18="ACT",VLOOKUP(BB46,gradeact,5,TRUE),VLOOKUP(BB46,grade01,5,TRUE)))))</f>
        <v/>
      </c>
      <c r="BD46" s="260"/>
      <c r="BE46" s="435"/>
      <c r="BF46" s="463" t="str">
        <f t="shared" si="7"/>
        <v/>
      </c>
      <c r="BG46" s="263"/>
      <c r="BH46" s="435"/>
      <c r="BI46" s="435"/>
      <c r="BJ46" s="435"/>
      <c r="BK46" s="435"/>
    </row>
    <row r="47" spans="1:63" ht="15.75" customHeight="1" x14ac:dyDescent="0.5">
      <c r="A47" s="435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32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333"/>
      <c r="AA47" s="32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334"/>
      <c r="AR47" s="144" t="str">
        <f>IF(นักเรียน!E47="","",SUM(F47:AQ47))</f>
        <v/>
      </c>
      <c r="AS47" s="140" t="str">
        <f t="shared" si="8"/>
        <v/>
      </c>
      <c r="AT47" s="355"/>
      <c r="AU47" s="356"/>
      <c r="AV47" s="347" t="str">
        <f t="shared" si="2"/>
        <v/>
      </c>
      <c r="AW47" s="119" t="str">
        <f t="shared" si="3"/>
        <v/>
      </c>
      <c r="AX47" s="356"/>
      <c r="AY47" s="353" t="str">
        <f t="shared" si="4"/>
        <v/>
      </c>
      <c r="AZ47" s="354" t="str">
        <f t="shared" si="5"/>
        <v/>
      </c>
      <c r="BA47" s="146" t="str">
        <f t="shared" si="6"/>
        <v/>
      </c>
      <c r="BB47" s="142" t="str">
        <f>IF(D47="","",ROUND(SUM(คะแนน1!BA47,BA47)/2,0))</f>
        <v/>
      </c>
      <c r="BC47" s="118" t="str">
        <f>IF(OR(BG47="ร",BG47="มส",BG47="มก"),BG47,IF(BB47="","",IF(นักเรียน!Q47="ออก","---ย้าย---",IF(เกณฑ์!$N$18="ACT",VLOOKUP(BB47,gradeact,5,TRUE),VLOOKUP(BB47,grade01,5,TRUE)))))</f>
        <v/>
      </c>
      <c r="BD47" s="260"/>
      <c r="BE47" s="435"/>
      <c r="BF47" s="463" t="str">
        <f t="shared" si="7"/>
        <v/>
      </c>
      <c r="BG47" s="263"/>
      <c r="BH47" s="435"/>
      <c r="BI47" s="435"/>
      <c r="BJ47" s="435"/>
      <c r="BK47" s="435"/>
    </row>
    <row r="48" spans="1:63" ht="15.75" customHeight="1" x14ac:dyDescent="0.5">
      <c r="A48" s="435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32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333"/>
      <c r="AA48" s="32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334"/>
      <c r="AR48" s="144" t="str">
        <f>IF(นักเรียน!E48="","",SUM(F48:AQ48))</f>
        <v/>
      </c>
      <c r="AS48" s="140" t="str">
        <f t="shared" si="8"/>
        <v/>
      </c>
      <c r="AT48" s="355"/>
      <c r="AU48" s="356"/>
      <c r="AV48" s="347" t="str">
        <f t="shared" si="2"/>
        <v/>
      </c>
      <c r="AW48" s="119" t="str">
        <f t="shared" si="3"/>
        <v/>
      </c>
      <c r="AX48" s="356"/>
      <c r="AY48" s="353" t="str">
        <f t="shared" si="4"/>
        <v/>
      </c>
      <c r="AZ48" s="354" t="str">
        <f t="shared" si="5"/>
        <v/>
      </c>
      <c r="BA48" s="146" t="str">
        <f t="shared" si="6"/>
        <v/>
      </c>
      <c r="BB48" s="142" t="str">
        <f>IF(D48="","",ROUND(SUM(คะแนน1!BA48,BA48)/2,0))</f>
        <v/>
      </c>
      <c r="BC48" s="118" t="str">
        <f>IF(OR(BG48="ร",BG48="มส",BG48="มก"),BG48,IF(BB48="","",IF(นักเรียน!Q48="ออก","---ย้าย---",IF(เกณฑ์!$N$18="ACT",VLOOKUP(BB48,gradeact,5,TRUE),VLOOKUP(BB48,grade01,5,TRUE)))))</f>
        <v/>
      </c>
      <c r="BD48" s="260"/>
      <c r="BE48" s="435"/>
      <c r="BF48" s="463" t="str">
        <f t="shared" si="7"/>
        <v/>
      </c>
      <c r="BG48" s="263"/>
      <c r="BH48" s="435"/>
      <c r="BI48" s="435"/>
      <c r="BJ48" s="435"/>
      <c r="BK48" s="435"/>
    </row>
    <row r="49" spans="1:63" ht="15.75" customHeight="1" x14ac:dyDescent="0.5">
      <c r="A49" s="435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32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333"/>
      <c r="AA49" s="32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334"/>
      <c r="AR49" s="144" t="str">
        <f>IF(นักเรียน!E49="","",SUM(F49:AQ49))</f>
        <v/>
      </c>
      <c r="AS49" s="140" t="str">
        <f t="shared" si="8"/>
        <v/>
      </c>
      <c r="AT49" s="355"/>
      <c r="AU49" s="356"/>
      <c r="AV49" s="347" t="str">
        <f t="shared" si="2"/>
        <v/>
      </c>
      <c r="AW49" s="119" t="str">
        <f t="shared" si="3"/>
        <v/>
      </c>
      <c r="AX49" s="356"/>
      <c r="AY49" s="353" t="str">
        <f t="shared" si="4"/>
        <v/>
      </c>
      <c r="AZ49" s="354" t="str">
        <f t="shared" si="5"/>
        <v/>
      </c>
      <c r="BA49" s="146" t="str">
        <f t="shared" si="6"/>
        <v/>
      </c>
      <c r="BB49" s="142" t="str">
        <f>IF(D49="","",ROUND(SUM(คะแนน1!BA49,BA49)/2,0))</f>
        <v/>
      </c>
      <c r="BC49" s="118" t="str">
        <f>IF(OR(BG49="ร",BG49="มส",BG49="มก"),BG49,IF(BB49="","",IF(นักเรียน!Q49="ออก","---ย้าย---",IF(เกณฑ์!$N$18="ACT",VLOOKUP(BB49,gradeact,5,TRUE),VLOOKUP(BB49,grade01,5,TRUE)))))</f>
        <v/>
      </c>
      <c r="BD49" s="260"/>
      <c r="BE49" s="435"/>
      <c r="BF49" s="463" t="str">
        <f t="shared" si="7"/>
        <v/>
      </c>
      <c r="BG49" s="263"/>
      <c r="BH49" s="435"/>
      <c r="BI49" s="435"/>
      <c r="BJ49" s="435"/>
      <c r="BK49" s="435"/>
    </row>
    <row r="50" spans="1:63" ht="15.75" customHeight="1" x14ac:dyDescent="0.5">
      <c r="A50" s="435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32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333"/>
      <c r="AA50" s="32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334"/>
      <c r="AR50" s="144" t="str">
        <f>IF(นักเรียน!E50="","",SUM(F50:AQ50))</f>
        <v/>
      </c>
      <c r="AS50" s="140" t="str">
        <f t="shared" si="8"/>
        <v/>
      </c>
      <c r="AT50" s="355"/>
      <c r="AU50" s="356"/>
      <c r="AV50" s="347" t="str">
        <f t="shared" si="2"/>
        <v/>
      </c>
      <c r="AW50" s="119" t="str">
        <f t="shared" si="3"/>
        <v/>
      </c>
      <c r="AX50" s="356"/>
      <c r="AY50" s="353" t="str">
        <f t="shared" si="4"/>
        <v/>
      </c>
      <c r="AZ50" s="354" t="str">
        <f t="shared" si="5"/>
        <v/>
      </c>
      <c r="BA50" s="146" t="str">
        <f t="shared" si="6"/>
        <v/>
      </c>
      <c r="BB50" s="142" t="str">
        <f>IF(D50="","",ROUND(SUM(คะแนน1!BA50,BA50)/2,0))</f>
        <v/>
      </c>
      <c r="BC50" s="118" t="str">
        <f>IF(OR(BG50="ร",BG50="มส",BG50="มก"),BG50,IF(BB50="","",IF(นักเรียน!Q50="ออก","---ย้าย---",IF(เกณฑ์!$N$18="ACT",VLOOKUP(BB50,gradeact,5,TRUE),VLOOKUP(BB50,grade01,5,TRUE)))))</f>
        <v/>
      </c>
      <c r="BD50" s="260"/>
      <c r="BE50" s="435"/>
      <c r="BF50" s="463" t="str">
        <f t="shared" si="7"/>
        <v/>
      </c>
      <c r="BG50" s="263"/>
      <c r="BH50" s="435"/>
      <c r="BI50" s="435"/>
      <c r="BJ50" s="435"/>
      <c r="BK50" s="435"/>
    </row>
    <row r="51" spans="1:63" ht="15.75" customHeight="1" x14ac:dyDescent="0.5">
      <c r="A51" s="435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32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333"/>
      <c r="AA51" s="32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334"/>
      <c r="AR51" s="144" t="str">
        <f>IF(นักเรียน!E51="","",SUM(F51:AQ51))</f>
        <v/>
      </c>
      <c r="AS51" s="140" t="str">
        <f t="shared" si="8"/>
        <v/>
      </c>
      <c r="AT51" s="355"/>
      <c r="AU51" s="356"/>
      <c r="AV51" s="347" t="str">
        <f t="shared" si="2"/>
        <v/>
      </c>
      <c r="AW51" s="119" t="str">
        <f t="shared" si="3"/>
        <v/>
      </c>
      <c r="AX51" s="356"/>
      <c r="AY51" s="353" t="str">
        <f t="shared" si="4"/>
        <v/>
      </c>
      <c r="AZ51" s="354" t="str">
        <f t="shared" si="5"/>
        <v/>
      </c>
      <c r="BA51" s="146" t="str">
        <f t="shared" si="6"/>
        <v/>
      </c>
      <c r="BB51" s="142" t="str">
        <f>IF(D51="","",ROUND(SUM(คะแนน1!BA51,BA51)/2,0))</f>
        <v/>
      </c>
      <c r="BC51" s="118" t="str">
        <f>IF(OR(BG51="ร",BG51="มส",BG51="มก"),BG51,IF(BB51="","",IF(นักเรียน!Q51="ออก","---ย้าย---",IF(เกณฑ์!$N$18="ACT",VLOOKUP(BB51,gradeact,5,TRUE),VLOOKUP(BB51,grade01,5,TRUE)))))</f>
        <v/>
      </c>
      <c r="BD51" s="260"/>
      <c r="BE51" s="435"/>
      <c r="BF51" s="463" t="str">
        <f t="shared" si="7"/>
        <v/>
      </c>
      <c r="BG51" s="263"/>
      <c r="BH51" s="435"/>
      <c r="BI51" s="435"/>
      <c r="BJ51" s="435"/>
      <c r="BK51" s="435"/>
    </row>
    <row r="52" spans="1:63" ht="15.75" customHeight="1" x14ac:dyDescent="0.5">
      <c r="A52" s="435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32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333"/>
      <c r="AA52" s="32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334"/>
      <c r="AR52" s="144" t="str">
        <f>IF(นักเรียน!E52="","",SUM(F52:AQ52))</f>
        <v/>
      </c>
      <c r="AS52" s="140" t="str">
        <f t="shared" si="8"/>
        <v/>
      </c>
      <c r="AT52" s="355"/>
      <c r="AU52" s="356"/>
      <c r="AV52" s="347" t="str">
        <f t="shared" si="2"/>
        <v/>
      </c>
      <c r="AW52" s="119" t="str">
        <f t="shared" si="3"/>
        <v/>
      </c>
      <c r="AX52" s="356"/>
      <c r="AY52" s="353" t="str">
        <f t="shared" si="4"/>
        <v/>
      </c>
      <c r="AZ52" s="354" t="str">
        <f t="shared" si="5"/>
        <v/>
      </c>
      <c r="BA52" s="146" t="str">
        <f t="shared" si="6"/>
        <v/>
      </c>
      <c r="BB52" s="142" t="str">
        <f>IF(D52="","",ROUND(SUM(คะแนน1!BA52,BA52)/2,0))</f>
        <v/>
      </c>
      <c r="BC52" s="118" t="str">
        <f>IF(OR(BG52="ร",BG52="มส",BG52="มก"),BG52,IF(BB52="","",IF(นักเรียน!Q52="ออก","---ย้าย---",IF(เกณฑ์!$N$18="ACT",VLOOKUP(BB52,gradeact,5,TRUE),VLOOKUP(BB52,grade01,5,TRUE)))))</f>
        <v/>
      </c>
      <c r="BD52" s="260"/>
      <c r="BE52" s="435"/>
      <c r="BF52" s="463" t="str">
        <f t="shared" si="7"/>
        <v/>
      </c>
      <c r="BG52" s="263"/>
      <c r="BH52" s="435"/>
      <c r="BI52" s="435"/>
      <c r="BJ52" s="435"/>
      <c r="BK52" s="435"/>
    </row>
    <row r="53" spans="1:63" ht="15.75" customHeight="1" x14ac:dyDescent="0.5">
      <c r="A53" s="435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32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333"/>
      <c r="AA53" s="32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334"/>
      <c r="AR53" s="144" t="str">
        <f>IF(นักเรียน!E53="","",SUM(F53:AQ53))</f>
        <v/>
      </c>
      <c r="AS53" s="140" t="str">
        <f t="shared" si="8"/>
        <v/>
      </c>
      <c r="AT53" s="355"/>
      <c r="AU53" s="356"/>
      <c r="AV53" s="347" t="str">
        <f t="shared" si="2"/>
        <v/>
      </c>
      <c r="AW53" s="119" t="str">
        <f t="shared" si="3"/>
        <v/>
      </c>
      <c r="AX53" s="356"/>
      <c r="AY53" s="353" t="str">
        <f t="shared" si="4"/>
        <v/>
      </c>
      <c r="AZ53" s="354" t="str">
        <f t="shared" si="5"/>
        <v/>
      </c>
      <c r="BA53" s="146" t="str">
        <f t="shared" si="6"/>
        <v/>
      </c>
      <c r="BB53" s="142" t="str">
        <f>IF(D53="","",ROUND(SUM(คะแนน1!BA53,BA53)/2,0))</f>
        <v/>
      </c>
      <c r="BC53" s="118" t="str">
        <f>IF(OR(BG53="ร",BG53="มส",BG53="มก"),BG53,IF(BB53="","",IF(นักเรียน!Q53="ออก","---ย้าย---",IF(เกณฑ์!$N$18="ACT",VLOOKUP(BB53,gradeact,5,TRUE),VLOOKUP(BB53,grade01,5,TRUE)))))</f>
        <v/>
      </c>
      <c r="BD53" s="260"/>
      <c r="BE53" s="435"/>
      <c r="BF53" s="463" t="str">
        <f t="shared" si="7"/>
        <v/>
      </c>
      <c r="BG53" s="263"/>
      <c r="BH53" s="435"/>
      <c r="BI53" s="435"/>
      <c r="BJ53" s="435"/>
      <c r="BK53" s="435"/>
    </row>
    <row r="54" spans="1:63" ht="15.75" customHeight="1" x14ac:dyDescent="0.5">
      <c r="A54" s="435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32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333"/>
      <c r="AA54" s="32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334"/>
      <c r="AR54" s="144" t="str">
        <f>IF(นักเรียน!E54="","",SUM(F54:AQ54))</f>
        <v/>
      </c>
      <c r="AS54" s="140" t="str">
        <f t="shared" si="8"/>
        <v/>
      </c>
      <c r="AT54" s="355"/>
      <c r="AU54" s="356"/>
      <c r="AV54" s="347" t="str">
        <f t="shared" si="2"/>
        <v/>
      </c>
      <c r="AW54" s="119" t="str">
        <f t="shared" si="3"/>
        <v/>
      </c>
      <c r="AX54" s="356"/>
      <c r="AY54" s="353" t="str">
        <f t="shared" si="4"/>
        <v/>
      </c>
      <c r="AZ54" s="354" t="str">
        <f t="shared" si="5"/>
        <v/>
      </c>
      <c r="BA54" s="146" t="str">
        <f t="shared" si="6"/>
        <v/>
      </c>
      <c r="BB54" s="142" t="str">
        <f>IF(D54="","",ROUND(SUM(คะแนน1!BA54,BA54)/2,0))</f>
        <v/>
      </c>
      <c r="BC54" s="118" t="str">
        <f>IF(OR(BG54="ร",BG54="มส",BG54="มก"),BG54,IF(BB54="","",IF(นักเรียน!Q54="ออก","---ย้าย---",IF(เกณฑ์!$N$18="ACT",VLOOKUP(BB54,gradeact,5,TRUE),VLOOKUP(BB54,grade01,5,TRUE)))))</f>
        <v/>
      </c>
      <c r="BD54" s="260"/>
      <c r="BE54" s="435"/>
      <c r="BF54" s="463" t="str">
        <f t="shared" si="7"/>
        <v/>
      </c>
      <c r="BG54" s="263"/>
      <c r="BH54" s="435"/>
      <c r="BI54" s="435"/>
      <c r="BJ54" s="435"/>
      <c r="BK54" s="435"/>
    </row>
    <row r="55" spans="1:63" ht="15.75" customHeight="1" x14ac:dyDescent="0.5">
      <c r="A55" s="435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32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333"/>
      <c r="AA55" s="32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334"/>
      <c r="AR55" s="144" t="str">
        <f>IF(นักเรียน!E55="","",SUM(F55:AQ55))</f>
        <v/>
      </c>
      <c r="AS55" s="140" t="str">
        <f t="shared" si="8"/>
        <v/>
      </c>
      <c r="AT55" s="355"/>
      <c r="AU55" s="356"/>
      <c r="AV55" s="347" t="str">
        <f t="shared" si="2"/>
        <v/>
      </c>
      <c r="AW55" s="119" t="str">
        <f t="shared" si="3"/>
        <v/>
      </c>
      <c r="AX55" s="356"/>
      <c r="AY55" s="353" t="str">
        <f t="shared" si="4"/>
        <v/>
      </c>
      <c r="AZ55" s="354" t="str">
        <f t="shared" si="5"/>
        <v/>
      </c>
      <c r="BA55" s="146" t="str">
        <f t="shared" si="6"/>
        <v/>
      </c>
      <c r="BB55" s="142" t="str">
        <f>IF(D55="","",ROUND(SUM(คะแนน1!BA55,BA55)/2,0))</f>
        <v/>
      </c>
      <c r="BC55" s="118" t="str">
        <f>IF(OR(BG55="ร",BG55="มส",BG55="มก"),BG55,IF(BB55="","",IF(นักเรียน!Q55="ออก","---ย้าย---",IF(เกณฑ์!$N$18="ACT",VLOOKUP(BB55,gradeact,5,TRUE),VLOOKUP(BB55,grade01,5,TRUE)))))</f>
        <v/>
      </c>
      <c r="BD55" s="260"/>
      <c r="BE55" s="435"/>
      <c r="BF55" s="463" t="str">
        <f t="shared" si="7"/>
        <v/>
      </c>
      <c r="BG55" s="263"/>
      <c r="BH55" s="435"/>
      <c r="BI55" s="435"/>
      <c r="BJ55" s="435"/>
      <c r="BK55" s="435"/>
    </row>
    <row r="56" spans="1:63" ht="18" customHeight="1" x14ac:dyDescent="0.5">
      <c r="A56" s="435"/>
      <c r="B56" s="455"/>
      <c r="C56" s="455"/>
      <c r="D56" s="435"/>
      <c r="E56" s="43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55"/>
      <c r="AR56" s="455"/>
      <c r="AS56" s="457"/>
      <c r="AT56" s="457"/>
      <c r="AU56" s="457"/>
      <c r="AV56" s="457"/>
      <c r="AW56" s="457"/>
      <c r="AX56" s="457"/>
      <c r="AY56" s="457"/>
      <c r="AZ56" s="457"/>
      <c r="BA56" s="464"/>
      <c r="BB56" s="464"/>
      <c r="BC56" s="435"/>
      <c r="BD56" s="435"/>
      <c r="BE56" s="435"/>
      <c r="BF56" s="435"/>
      <c r="BG56" s="435"/>
      <c r="BH56" s="435"/>
      <c r="BI56" s="435"/>
      <c r="BJ56" s="435"/>
      <c r="BK56" s="435"/>
    </row>
    <row r="57" spans="1:63" ht="18" customHeight="1" x14ac:dyDescent="0.5">
      <c r="A57" s="435"/>
      <c r="B57" s="455"/>
      <c r="C57" s="455"/>
      <c r="D57" s="435"/>
      <c r="E57" s="43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7"/>
      <c r="AT57" s="457"/>
      <c r="AU57" s="457"/>
      <c r="AV57" s="457"/>
      <c r="AW57" s="457"/>
      <c r="AX57" s="457"/>
      <c r="AY57" s="457"/>
      <c r="AZ57" s="457"/>
      <c r="BA57" s="464"/>
      <c r="BB57" s="464"/>
      <c r="BC57" s="435"/>
      <c r="BD57" s="435"/>
      <c r="BE57" s="435"/>
      <c r="BF57" s="435"/>
      <c r="BG57" s="435"/>
      <c r="BH57" s="435"/>
      <c r="BI57" s="435"/>
      <c r="BJ57" s="435"/>
      <c r="BK57" s="435"/>
    </row>
    <row r="58" spans="1:63" ht="18" customHeight="1" x14ac:dyDescent="0.5">
      <c r="A58" s="435"/>
      <c r="B58" s="455"/>
      <c r="C58" s="455"/>
      <c r="D58" s="435"/>
      <c r="E58" s="43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  <c r="AO58" s="455"/>
      <c r="AP58" s="455"/>
      <c r="AQ58" s="455"/>
      <c r="AR58" s="455"/>
      <c r="AS58" s="457"/>
      <c r="AT58" s="457"/>
      <c r="AU58" s="457"/>
      <c r="AV58" s="457"/>
      <c r="AW58" s="457"/>
      <c r="AX58" s="457"/>
      <c r="AY58" s="457"/>
      <c r="AZ58" s="457"/>
      <c r="BA58" s="464"/>
      <c r="BB58" s="464"/>
      <c r="BC58" s="435"/>
      <c r="BD58" s="435"/>
      <c r="BE58" s="435"/>
      <c r="BF58" s="435"/>
      <c r="BG58" s="435"/>
      <c r="BH58" s="435"/>
      <c r="BI58" s="435"/>
      <c r="BJ58" s="435"/>
      <c r="BK58" s="435"/>
    </row>
    <row r="59" spans="1:63" ht="18" customHeight="1" x14ac:dyDescent="0.5">
      <c r="A59" s="435"/>
      <c r="B59" s="455"/>
      <c r="C59" s="455"/>
      <c r="D59" s="435"/>
      <c r="E59" s="43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5"/>
      <c r="AD59" s="455"/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7"/>
      <c r="AT59" s="457"/>
      <c r="AU59" s="457"/>
      <c r="AV59" s="457"/>
      <c r="AW59" s="457"/>
      <c r="AX59" s="457"/>
      <c r="AY59" s="457"/>
      <c r="AZ59" s="457"/>
      <c r="BA59" s="464"/>
      <c r="BB59" s="464"/>
      <c r="BC59" s="435"/>
      <c r="BD59" s="435"/>
      <c r="BE59" s="435"/>
      <c r="BF59" s="435"/>
      <c r="BG59" s="435"/>
      <c r="BH59" s="435"/>
      <c r="BI59" s="435"/>
      <c r="BJ59" s="435"/>
      <c r="BK59" s="435"/>
    </row>
    <row r="60" spans="1:63" ht="18" customHeight="1" x14ac:dyDescent="0.5">
      <c r="A60" s="435"/>
      <c r="B60" s="455"/>
      <c r="C60" s="455"/>
      <c r="D60" s="435"/>
      <c r="E60" s="43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455"/>
      <c r="AL60" s="455"/>
      <c r="AM60" s="455"/>
      <c r="AN60" s="455"/>
      <c r="AO60" s="455"/>
      <c r="AP60" s="455"/>
      <c r="AQ60" s="455"/>
      <c r="AR60" s="455"/>
      <c r="AS60" s="457"/>
      <c r="AT60" s="457"/>
      <c r="AU60" s="457"/>
      <c r="AV60" s="457"/>
      <c r="AW60" s="457"/>
      <c r="AX60" s="457"/>
      <c r="AY60" s="457"/>
      <c r="AZ60" s="457"/>
      <c r="BA60" s="464"/>
      <c r="BB60" s="464"/>
      <c r="BC60" s="435"/>
      <c r="BD60" s="435"/>
      <c r="BE60" s="435"/>
      <c r="BF60" s="435"/>
      <c r="BG60" s="435"/>
      <c r="BH60" s="435"/>
      <c r="BI60" s="435"/>
      <c r="BJ60" s="435"/>
      <c r="BK60" s="435"/>
    </row>
    <row r="61" spans="1:63" ht="18" customHeight="1" x14ac:dyDescent="0.5">
      <c r="A61" s="435"/>
      <c r="B61" s="455"/>
      <c r="C61" s="455"/>
      <c r="D61" s="435"/>
      <c r="E61" s="43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455"/>
      <c r="AL61" s="455"/>
      <c r="AM61" s="455"/>
      <c r="AN61" s="455"/>
      <c r="AO61" s="455"/>
      <c r="AP61" s="455"/>
      <c r="AQ61" s="455"/>
      <c r="AR61" s="455"/>
      <c r="AS61" s="457"/>
      <c r="AT61" s="457"/>
      <c r="AU61" s="457"/>
      <c r="AV61" s="457"/>
      <c r="AW61" s="457"/>
      <c r="AX61" s="457"/>
      <c r="AY61" s="457"/>
      <c r="AZ61" s="457"/>
      <c r="BA61" s="464"/>
      <c r="BB61" s="464"/>
      <c r="BC61" s="435"/>
      <c r="BD61" s="435"/>
      <c r="BE61" s="435"/>
      <c r="BF61" s="435"/>
      <c r="BG61" s="435"/>
      <c r="BH61" s="435"/>
      <c r="BI61" s="435"/>
      <c r="BJ61" s="435"/>
      <c r="BK61" s="435"/>
    </row>
    <row r="62" spans="1:63" ht="18" customHeight="1" x14ac:dyDescent="0.5">
      <c r="A62" s="435"/>
      <c r="B62" s="455"/>
      <c r="C62" s="455"/>
      <c r="D62" s="435"/>
      <c r="E62" s="43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  <c r="AJ62" s="455"/>
      <c r="AK62" s="455"/>
      <c r="AL62" s="455"/>
      <c r="AM62" s="455"/>
      <c r="AN62" s="455"/>
      <c r="AO62" s="455"/>
      <c r="AP62" s="455"/>
      <c r="AQ62" s="455"/>
      <c r="AR62" s="455"/>
      <c r="AS62" s="457"/>
      <c r="AT62" s="457"/>
      <c r="AU62" s="457"/>
      <c r="AV62" s="457"/>
      <c r="AW62" s="457"/>
      <c r="AX62" s="457"/>
      <c r="AY62" s="457"/>
      <c r="AZ62" s="457"/>
      <c r="BA62" s="464"/>
      <c r="BB62" s="464"/>
      <c r="BC62" s="435"/>
      <c r="BD62" s="435"/>
      <c r="BE62" s="435"/>
      <c r="BF62" s="435"/>
      <c r="BG62" s="435"/>
      <c r="BH62" s="435"/>
      <c r="BI62" s="435"/>
      <c r="BJ62" s="435"/>
      <c r="BK62" s="435"/>
    </row>
    <row r="63" spans="1:63" ht="18" customHeight="1" x14ac:dyDescent="0.5">
      <c r="A63" s="435"/>
      <c r="B63" s="455"/>
      <c r="C63" s="455"/>
      <c r="D63" s="435"/>
      <c r="E63" s="43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5"/>
      <c r="AH63" s="455"/>
      <c r="AI63" s="455"/>
      <c r="AJ63" s="455"/>
      <c r="AK63" s="455"/>
      <c r="AL63" s="455"/>
      <c r="AM63" s="455"/>
      <c r="AN63" s="455"/>
      <c r="AO63" s="455"/>
      <c r="AP63" s="455"/>
      <c r="AQ63" s="455"/>
      <c r="AR63" s="455"/>
      <c r="AS63" s="457"/>
      <c r="AT63" s="435"/>
      <c r="AU63" s="435"/>
      <c r="AV63" s="435"/>
      <c r="AW63" s="435"/>
      <c r="AX63" s="435"/>
      <c r="AY63" s="464"/>
      <c r="AZ63" s="464"/>
      <c r="BA63" s="464"/>
      <c r="BB63" s="464"/>
      <c r="BC63" s="435"/>
      <c r="BD63" s="435"/>
      <c r="BE63" s="435"/>
      <c r="BF63" s="435"/>
      <c r="BG63" s="435"/>
      <c r="BH63" s="435"/>
      <c r="BI63" s="435"/>
      <c r="BJ63" s="435"/>
      <c r="BK63" s="435"/>
    </row>
    <row r="64" spans="1:63" ht="18" customHeight="1" x14ac:dyDescent="0.5">
      <c r="A64" s="435"/>
      <c r="B64" s="455"/>
      <c r="C64" s="455"/>
      <c r="D64" s="435"/>
      <c r="E64" s="43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455"/>
      <c r="AI64" s="455"/>
      <c r="AJ64" s="455"/>
      <c r="AK64" s="455"/>
      <c r="AL64" s="455"/>
      <c r="AM64" s="455"/>
      <c r="AN64" s="455"/>
      <c r="AO64" s="455"/>
      <c r="AP64" s="455"/>
      <c r="AQ64" s="455"/>
      <c r="AR64" s="455"/>
      <c r="AS64" s="457"/>
      <c r="AT64" s="435"/>
      <c r="AU64" s="435"/>
      <c r="AV64" s="435"/>
      <c r="AW64" s="435"/>
      <c r="AX64" s="435"/>
      <c r="AY64" s="464"/>
      <c r="AZ64" s="464"/>
      <c r="BA64" s="464"/>
      <c r="BB64" s="464"/>
      <c r="BC64" s="435"/>
      <c r="BD64" s="435"/>
      <c r="BE64" s="435"/>
      <c r="BF64" s="435"/>
      <c r="BG64" s="435"/>
      <c r="BH64" s="435"/>
      <c r="BI64" s="435"/>
      <c r="BJ64" s="435"/>
      <c r="BK64" s="435"/>
    </row>
    <row r="65" spans="1:63" ht="18" customHeight="1" x14ac:dyDescent="0.5">
      <c r="A65" s="435"/>
      <c r="B65" s="455"/>
      <c r="C65" s="455"/>
      <c r="D65" s="435"/>
      <c r="E65" s="43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5"/>
      <c r="AR65" s="455"/>
      <c r="AS65" s="457"/>
      <c r="AT65" s="435"/>
      <c r="AU65" s="435"/>
      <c r="AV65" s="435"/>
      <c r="AW65" s="435"/>
      <c r="AX65" s="435"/>
      <c r="AY65" s="464"/>
      <c r="AZ65" s="464"/>
      <c r="BA65" s="464"/>
      <c r="BB65" s="464"/>
      <c r="BC65" s="435"/>
      <c r="BD65" s="435"/>
      <c r="BE65" s="435"/>
      <c r="BF65" s="435"/>
      <c r="BG65" s="435"/>
      <c r="BH65" s="435"/>
      <c r="BI65" s="435"/>
      <c r="BJ65" s="435"/>
      <c r="BK65" s="435"/>
    </row>
    <row r="66" spans="1:63" ht="18" customHeight="1" x14ac:dyDescent="0.5">
      <c r="A66" s="435"/>
      <c r="B66" s="455"/>
      <c r="C66" s="455"/>
      <c r="D66" s="435"/>
      <c r="E66" s="43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5"/>
      <c r="AI66" s="455"/>
      <c r="AJ66" s="455"/>
      <c r="AK66" s="455"/>
      <c r="AL66" s="455"/>
      <c r="AM66" s="455"/>
      <c r="AN66" s="455"/>
      <c r="AO66" s="455"/>
      <c r="AP66" s="455"/>
      <c r="AQ66" s="455"/>
      <c r="AR66" s="455"/>
      <c r="AS66" s="457"/>
      <c r="AT66" s="435"/>
      <c r="AU66" s="435"/>
      <c r="AV66" s="435"/>
      <c r="AW66" s="435"/>
      <c r="AX66" s="435"/>
      <c r="AY66" s="464"/>
      <c r="AZ66" s="464"/>
      <c r="BA66" s="464"/>
      <c r="BB66" s="464"/>
      <c r="BC66" s="435"/>
      <c r="BD66" s="435"/>
      <c r="BE66" s="435"/>
      <c r="BF66" s="435"/>
      <c r="BG66" s="435"/>
      <c r="BH66" s="435"/>
      <c r="BI66" s="435"/>
      <c r="BJ66" s="435"/>
      <c r="BK66" s="435"/>
    </row>
    <row r="67" spans="1:63" ht="18" customHeight="1" x14ac:dyDescent="0.5">
      <c r="A67" s="435"/>
      <c r="B67" s="455"/>
      <c r="C67" s="455"/>
      <c r="D67" s="435"/>
      <c r="E67" s="43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  <c r="AK67" s="455"/>
      <c r="AL67" s="455"/>
      <c r="AM67" s="455"/>
      <c r="AN67" s="455"/>
      <c r="AO67" s="455"/>
      <c r="AP67" s="455"/>
      <c r="AQ67" s="455"/>
      <c r="AR67" s="455"/>
      <c r="AS67" s="457"/>
      <c r="AT67" s="435"/>
      <c r="AU67" s="435"/>
      <c r="AV67" s="435"/>
      <c r="AW67" s="435"/>
      <c r="AX67" s="435"/>
      <c r="AY67" s="464"/>
      <c r="AZ67" s="464"/>
      <c r="BA67" s="464"/>
      <c r="BB67" s="464"/>
      <c r="BC67" s="435"/>
      <c r="BD67" s="435"/>
      <c r="BE67" s="435"/>
      <c r="BF67" s="435"/>
      <c r="BG67" s="435"/>
      <c r="BH67" s="435"/>
      <c r="BI67" s="435"/>
      <c r="BJ67" s="435"/>
      <c r="BK67" s="435"/>
    </row>
    <row r="68" spans="1:63" ht="18" customHeight="1" x14ac:dyDescent="0.5">
      <c r="A68" s="435"/>
      <c r="B68" s="455"/>
      <c r="C68" s="455"/>
      <c r="D68" s="435"/>
      <c r="E68" s="43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455"/>
      <c r="AO68" s="455"/>
      <c r="AP68" s="455"/>
      <c r="AQ68" s="455"/>
      <c r="AR68" s="455"/>
      <c r="AS68" s="457"/>
      <c r="AT68" s="435"/>
      <c r="AU68" s="435"/>
      <c r="AV68" s="435"/>
      <c r="AW68" s="435"/>
      <c r="AX68" s="435"/>
      <c r="AY68" s="464"/>
      <c r="AZ68" s="464"/>
      <c r="BA68" s="464"/>
      <c r="BB68" s="464"/>
      <c r="BC68" s="435"/>
      <c r="BD68" s="435"/>
      <c r="BE68" s="435"/>
      <c r="BF68" s="435"/>
      <c r="BG68" s="435"/>
      <c r="BH68" s="435"/>
      <c r="BI68" s="435"/>
      <c r="BJ68" s="435"/>
      <c r="BK68" s="435"/>
    </row>
    <row r="69" spans="1:63" ht="18" customHeight="1" x14ac:dyDescent="0.5">
      <c r="A69" s="435"/>
      <c r="B69" s="455"/>
      <c r="C69" s="455"/>
      <c r="D69" s="435"/>
      <c r="E69" s="43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  <c r="AK69" s="455"/>
      <c r="AL69" s="455"/>
      <c r="AM69" s="455"/>
      <c r="AN69" s="455"/>
      <c r="AO69" s="455"/>
      <c r="AP69" s="455"/>
      <c r="AQ69" s="455"/>
      <c r="AR69" s="455"/>
      <c r="AS69" s="457"/>
      <c r="AT69" s="435"/>
      <c r="AU69" s="435"/>
      <c r="AV69" s="435"/>
      <c r="AW69" s="435"/>
      <c r="AX69" s="435"/>
      <c r="AY69" s="464"/>
      <c r="AZ69" s="464"/>
      <c r="BA69" s="464"/>
      <c r="BB69" s="464"/>
      <c r="BC69" s="435"/>
      <c r="BD69" s="435"/>
      <c r="BE69" s="435"/>
      <c r="BF69" s="435"/>
      <c r="BG69" s="435"/>
      <c r="BH69" s="435"/>
      <c r="BI69" s="435"/>
      <c r="BJ69" s="435"/>
      <c r="BK69" s="435"/>
    </row>
    <row r="70" spans="1:63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6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</sheetData>
  <sheetProtection sheet="1" objects="1" scenarios="1" formatCells="0" formatColumns="0" formatRows="0"/>
  <mergeCells count="66">
    <mergeCell ref="D11:E11"/>
    <mergeCell ref="D12:E12"/>
    <mergeCell ref="BG2:BG5"/>
    <mergeCell ref="D46:E46"/>
    <mergeCell ref="D47:E47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6:E6"/>
    <mergeCell ref="D7:E7"/>
    <mergeCell ref="D8:E8"/>
    <mergeCell ref="D9:E9"/>
    <mergeCell ref="D10:E10"/>
    <mergeCell ref="F1:BD1"/>
    <mergeCell ref="BD2:BD5"/>
    <mergeCell ref="BB2:BB4"/>
    <mergeCell ref="BC2:BC5"/>
    <mergeCell ref="BA2:BA4"/>
    <mergeCell ref="AT2:AZ2"/>
    <mergeCell ref="AT3:AW3"/>
    <mergeCell ref="AX3:AY3"/>
    <mergeCell ref="B2:B5"/>
    <mergeCell ref="C2:C5"/>
    <mergeCell ref="D2:D5"/>
    <mergeCell ref="F2:Z2"/>
    <mergeCell ref="AA2:AS2"/>
    <mergeCell ref="F3:Z3"/>
    <mergeCell ref="AA3:AQ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54:E54"/>
    <mergeCell ref="D55:E55"/>
    <mergeCell ref="D44:E44"/>
    <mergeCell ref="D45:E45"/>
    <mergeCell ref="D51:E51"/>
    <mergeCell ref="D52:E52"/>
    <mergeCell ref="D53:E53"/>
    <mergeCell ref="D50:E50"/>
    <mergeCell ref="D48:E48"/>
    <mergeCell ref="D49:E49"/>
  </mergeCells>
  <conditionalFormatting sqref="F6:AQ55">
    <cfRule type="cellIs" dxfId="71" priority="19" operator="lessThan">
      <formula>50%*F$5</formula>
    </cfRule>
  </conditionalFormatting>
  <conditionalFormatting sqref="AS6:AS55">
    <cfRule type="cellIs" dxfId="70" priority="16" operator="lessThan">
      <formula>50%*$AS$5</formula>
    </cfRule>
  </conditionalFormatting>
  <conditionalFormatting sqref="AT6:AX55">
    <cfRule type="cellIs" dxfId="69" priority="10" operator="lessThan">
      <formula>50%*AT$5</formula>
    </cfRule>
  </conditionalFormatting>
  <conditionalFormatting sqref="AZ6:AZ55">
    <cfRule type="cellIs" dxfId="68" priority="9" operator="lessThan">
      <formula>50%*$AZ$5</formula>
    </cfRule>
  </conditionalFormatting>
  <conditionalFormatting sqref="BA6:BA55">
    <cfRule type="cellIs" dxfId="67" priority="15" operator="lessThan">
      <formula>50%*$BA$5</formula>
    </cfRule>
  </conditionalFormatting>
  <conditionalFormatting sqref="BB6:BB55">
    <cfRule type="cellIs" dxfId="66" priority="14" operator="lessThan">
      <formula>50%*$BB$5</formula>
    </cfRule>
  </conditionalFormatting>
  <conditionalFormatting sqref="BC6:BC55">
    <cfRule type="containsText" dxfId="65" priority="1" operator="containsText" text="มส">
      <formula>NOT(ISERROR(SEARCH("มส",BC6)))</formula>
    </cfRule>
    <cfRule type="containsText" dxfId="64" priority="2" operator="containsText" text="ร">
      <formula>NOT(ISERROR(SEARCH("ร",BC6)))</formula>
    </cfRule>
    <cfRule type="containsText" dxfId="63" priority="11" operator="containsText" text="ไม่ผ่าน">
      <formula>NOT(ISERROR(SEARCH("ไม่ผ่าน",BC6)))</formula>
    </cfRule>
    <cfRule type="containsText" dxfId="62" priority="12" operator="containsText" text="ย้าย">
      <formula>NOT(ISERROR(SEARCH("ย้าย",BC6)))</formula>
    </cfRule>
    <cfRule type="containsText" dxfId="61" priority="13" operator="containsText" text="0">
      <formula>NOT(ISERROR(SEARCH("0",BC6)))</formula>
    </cfRule>
  </conditionalFormatting>
  <conditionalFormatting sqref="BF6:BF55">
    <cfRule type="containsText" dxfId="60" priority="3" operator="containsText" text="มส">
      <formula>NOT(ISERROR(SEARCH("มส",BF6)))</formula>
    </cfRule>
    <cfRule type="containsText" dxfId="59" priority="4" operator="containsText" text="ร">
      <formula>NOT(ISERROR(SEARCH("ร",BF6)))</formula>
    </cfRule>
    <cfRule type="containsText" dxfId="58" priority="5" operator="containsText" text="ย้าย">
      <formula>NOT(ISERROR(SEARCH("ย้าย",BF6)))</formula>
    </cfRule>
    <cfRule type="containsText" dxfId="57" priority="6" operator="containsText" text="ไม่ผ่าน">
      <formula>NOT(ISERROR(SEARCH("ไม่ผ่าน",BF6)))</formula>
    </cfRule>
    <cfRule type="containsText" dxfId="56" priority="7" operator="containsText" text="F">
      <formula>NOT(ISERROR(SEARCH("F",BF6)))</formula>
    </cfRule>
    <cfRule type="containsText" dxfId="55" priority="8" operator="containsText" text="0">
      <formula>NOT(ISERROR(SEARCH("0",BF6)))</formula>
    </cfRule>
  </conditionalFormatting>
  <dataValidations count="2">
    <dataValidation type="whole" operator="lessThanOrEqual" allowBlank="1" showInputMessage="1" showErrorMessage="1" error="คะแนนที่ได้ต้องไม่เกินค่าของคะแนนเต็ม" sqref="F6:AQ55 AT6:AU55 AW6:AX55" xr:uid="{00000000-0002-0000-0900-000000000000}">
      <formula1>F$5</formula1>
    </dataValidation>
    <dataValidation type="list" allowBlank="1" showInputMessage="1" showErrorMessage="1" sqref="BG6:BG55" xr:uid="{00000000-0002-0000-0900-000001000000}">
      <formula1>$BH$2:$BH$5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26" min="1" max="54" man="1"/>
    <brk id="45" min="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AO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5" sqref="F5:W5"/>
    </sheetView>
  </sheetViews>
  <sheetFormatPr defaultColWidth="9.140625" defaultRowHeight="18" customHeight="1" x14ac:dyDescent="0.5"/>
  <cols>
    <col min="1" max="1" width="7.8554687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7" width="4.28515625" style="1" customWidth="1"/>
    <col min="28" max="28" width="10.5703125" style="4" customWidth="1"/>
    <col min="29" max="29" width="10.42578125" style="3" customWidth="1"/>
    <col min="30" max="30" width="9.85546875" style="3" customWidth="1"/>
    <col min="31" max="31" width="11.5703125" style="1" customWidth="1"/>
    <col min="32" max="32" width="11" style="1" customWidth="1"/>
    <col min="33" max="33" width="6.85546875" style="1" customWidth="1"/>
    <col min="34" max="34" width="1.85546875" style="1" customWidth="1"/>
    <col min="35" max="39" width="8.140625" style="1" customWidth="1"/>
    <col min="40" max="16384" width="9.140625" style="1"/>
  </cols>
  <sheetData>
    <row r="1" spans="1:41" ht="41.25" customHeight="1" x14ac:dyDescent="0.5">
      <c r="A1" s="435"/>
      <c r="B1" s="455"/>
      <c r="C1" s="455"/>
      <c r="D1" s="435"/>
      <c r="E1" s="435"/>
      <c r="F1" s="456" t="s">
        <v>614</v>
      </c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55"/>
      <c r="AC1" s="457"/>
      <c r="AD1" s="457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</row>
    <row r="2" spans="1:41" ht="18" customHeight="1" x14ac:dyDescent="0.5">
      <c r="A2" s="435"/>
      <c r="B2" s="648" t="s">
        <v>0</v>
      </c>
      <c r="C2" s="648" t="s">
        <v>1</v>
      </c>
      <c r="D2" s="650" t="s">
        <v>2</v>
      </c>
      <c r="E2" s="109"/>
      <c r="F2" s="691" t="s">
        <v>63</v>
      </c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3"/>
      <c r="X2" s="172"/>
      <c r="Y2" s="172"/>
      <c r="Z2" s="172"/>
      <c r="AA2" s="173"/>
      <c r="AB2" s="685" t="str">
        <f>F2</f>
        <v>ผลการประเมินคุณลักษณะอันพึงประสงค์</v>
      </c>
      <c r="AC2" s="685"/>
      <c r="AD2" s="685"/>
      <c r="AE2" s="685"/>
      <c r="AF2" s="685"/>
      <c r="AG2" s="682" t="s">
        <v>51</v>
      </c>
      <c r="AH2" s="435"/>
      <c r="AI2" s="435"/>
      <c r="AJ2" s="435"/>
      <c r="AK2" s="435"/>
      <c r="AL2" s="435"/>
      <c r="AM2" s="435"/>
      <c r="AN2" s="435"/>
      <c r="AO2" s="435"/>
    </row>
    <row r="3" spans="1:41" s="4" customFormat="1" ht="18" customHeight="1" x14ac:dyDescent="0.5">
      <c r="A3" s="455"/>
      <c r="B3" s="648"/>
      <c r="C3" s="648"/>
      <c r="D3" s="650"/>
      <c r="E3" s="38" t="s">
        <v>10</v>
      </c>
      <c r="F3" s="686">
        <v>1</v>
      </c>
      <c r="G3" s="686"/>
      <c r="H3" s="686"/>
      <c r="I3" s="686"/>
      <c r="J3" s="686">
        <v>2</v>
      </c>
      <c r="K3" s="686"/>
      <c r="L3" s="41">
        <v>3</v>
      </c>
      <c r="M3" s="686">
        <v>4</v>
      </c>
      <c r="N3" s="686"/>
      <c r="O3" s="686">
        <v>5</v>
      </c>
      <c r="P3" s="686"/>
      <c r="Q3" s="686">
        <v>6</v>
      </c>
      <c r="R3" s="686"/>
      <c r="S3" s="686">
        <v>7</v>
      </c>
      <c r="T3" s="686"/>
      <c r="U3" s="686"/>
      <c r="V3" s="689">
        <v>8</v>
      </c>
      <c r="W3" s="690"/>
      <c r="X3" s="689">
        <v>9</v>
      </c>
      <c r="Y3" s="690"/>
      <c r="Z3" s="686">
        <v>10</v>
      </c>
      <c r="AA3" s="686"/>
      <c r="AB3" s="685" t="s">
        <v>9</v>
      </c>
      <c r="AC3" s="685" t="s">
        <v>130</v>
      </c>
      <c r="AD3" s="663" t="s">
        <v>61</v>
      </c>
      <c r="AE3" s="663" t="s">
        <v>132</v>
      </c>
      <c r="AF3" s="687" t="s">
        <v>141</v>
      </c>
      <c r="AG3" s="683"/>
      <c r="AH3" s="455"/>
      <c r="AI3" s="455"/>
      <c r="AJ3" s="455"/>
      <c r="AK3" s="455"/>
      <c r="AL3" s="455"/>
      <c r="AM3" s="455"/>
      <c r="AN3" s="455"/>
      <c r="AO3" s="455"/>
    </row>
    <row r="4" spans="1:41" ht="18" customHeight="1" x14ac:dyDescent="0.5">
      <c r="A4" s="435"/>
      <c r="B4" s="648"/>
      <c r="C4" s="648"/>
      <c r="D4" s="651"/>
      <c r="E4" s="38" t="s">
        <v>129</v>
      </c>
      <c r="F4" s="171">
        <v>1.1000000000000001</v>
      </c>
      <c r="G4" s="171">
        <v>1.2</v>
      </c>
      <c r="H4" s="171">
        <v>1.3</v>
      </c>
      <c r="I4" s="171">
        <v>1.4</v>
      </c>
      <c r="J4" s="171">
        <v>2.1</v>
      </c>
      <c r="K4" s="171">
        <v>2.2000000000000002</v>
      </c>
      <c r="L4" s="171">
        <v>3.1</v>
      </c>
      <c r="M4" s="171">
        <v>4.0999999999999996</v>
      </c>
      <c r="N4" s="171">
        <v>4.2</v>
      </c>
      <c r="O4" s="171">
        <v>5.0999999999999996</v>
      </c>
      <c r="P4" s="171">
        <v>5.2</v>
      </c>
      <c r="Q4" s="171">
        <v>6.1</v>
      </c>
      <c r="R4" s="171">
        <v>6.2</v>
      </c>
      <c r="S4" s="171">
        <v>7.1</v>
      </c>
      <c r="T4" s="171">
        <v>7.2</v>
      </c>
      <c r="U4" s="171">
        <v>7.3</v>
      </c>
      <c r="V4" s="171">
        <v>8.1</v>
      </c>
      <c r="W4" s="171">
        <v>8.1999999999999993</v>
      </c>
      <c r="X4" s="171">
        <v>9.1</v>
      </c>
      <c r="Y4" s="171">
        <v>9.1999999999999993</v>
      </c>
      <c r="Z4" s="171">
        <v>10.1</v>
      </c>
      <c r="AA4" s="171">
        <v>10.199999999999999</v>
      </c>
      <c r="AB4" s="685"/>
      <c r="AC4" s="685"/>
      <c r="AD4" s="663"/>
      <c r="AE4" s="663"/>
      <c r="AF4" s="687"/>
      <c r="AG4" s="683"/>
      <c r="AH4" s="435"/>
      <c r="AI4" s="435"/>
      <c r="AJ4" s="435"/>
      <c r="AK4" s="435"/>
      <c r="AL4" s="435"/>
      <c r="AM4" s="435"/>
      <c r="AN4" s="435"/>
      <c r="AO4" s="435"/>
    </row>
    <row r="5" spans="1:41" ht="18" customHeight="1" thickBot="1" x14ac:dyDescent="0.55000000000000004">
      <c r="A5" s="435"/>
      <c r="B5" s="649"/>
      <c r="C5" s="649"/>
      <c r="D5" s="652"/>
      <c r="E5" s="39" t="s">
        <v>3</v>
      </c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49" t="str">
        <f>IF(F5="","",SUM(F5:AA5))</f>
        <v/>
      </c>
      <c r="AC5" s="43">
        <v>100</v>
      </c>
      <c r="AD5" s="664"/>
      <c r="AE5" s="664"/>
      <c r="AF5" s="688"/>
      <c r="AG5" s="684"/>
      <c r="AH5" s="435"/>
      <c r="AI5" s="435"/>
      <c r="AJ5" s="435"/>
      <c r="AK5" s="435"/>
      <c r="AL5" s="435"/>
      <c r="AM5" s="435"/>
      <c r="AN5" s="435"/>
      <c r="AO5" s="435"/>
    </row>
    <row r="6" spans="1:41" ht="15.75" customHeight="1" x14ac:dyDescent="0.5">
      <c r="A6" s="435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81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40" t="str">
        <f>IF(นักเรียน!E6="","",SUM(F6:AA6))</f>
        <v/>
      </c>
      <c r="AC6" s="44" t="str">
        <f>IF(AB6="","",ROUND(AB6/$AB$5*$AC$5,0))</f>
        <v/>
      </c>
      <c r="AD6" s="117" t="str">
        <f>IF(AC6="","",IF(นักเรียน!Q6="ออก","---ย้าย---",VLOOKUP(AC6,grad2,5,TRUE)))</f>
        <v/>
      </c>
      <c r="AE6" s="118" t="str">
        <f>IF(AC6="","",IF(นักเรียน!Q6="ออก","---ย้าย---",VLOOKUP(AC6,grad2,4,TRUE)))</f>
        <v/>
      </c>
      <c r="AF6" s="257"/>
      <c r="AG6" s="258"/>
      <c r="AH6" s="435"/>
      <c r="AI6" s="435"/>
      <c r="AJ6" s="435"/>
      <c r="AK6" s="435"/>
      <c r="AL6" s="435"/>
      <c r="AM6" s="435"/>
      <c r="AN6" s="435"/>
      <c r="AO6" s="435"/>
    </row>
    <row r="7" spans="1:41" ht="15.75" customHeight="1" x14ac:dyDescent="0.5">
      <c r="A7" s="435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80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40" t="str">
        <f>IF(นักเรียน!E7="","",SUM(F7:AA7))</f>
        <v/>
      </c>
      <c r="AC7" s="44" t="str">
        <f t="shared" ref="AC7:AC55" si="0">IF(AB7="","",ROUND(AB7/$AB$5*$AC$5,0))</f>
        <v/>
      </c>
      <c r="AD7" s="117" t="str">
        <f>IF(AC7="","",IF(นักเรียน!Q7="ออก","---ย้าย---",VLOOKUP(AC7,grad2,5,TRUE)))</f>
        <v/>
      </c>
      <c r="AE7" s="118" t="str">
        <f>IF(AC7="","",IF(นักเรียน!Q7="ออก","---ย้าย---",VLOOKUP(AC7,grad2,4,TRUE)))</f>
        <v/>
      </c>
      <c r="AF7" s="259"/>
      <c r="AG7" s="260"/>
      <c r="AH7" s="435"/>
      <c r="AI7" s="435"/>
      <c r="AJ7" s="435"/>
      <c r="AK7" s="435"/>
      <c r="AL7" s="435"/>
      <c r="AM7" s="435"/>
      <c r="AN7" s="435"/>
      <c r="AO7" s="435"/>
    </row>
    <row r="8" spans="1:41" ht="15.75" customHeight="1" x14ac:dyDescent="0.5">
      <c r="A8" s="435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80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40" t="str">
        <f>IF(นักเรียน!E8="","",SUM(F8:AA8))</f>
        <v/>
      </c>
      <c r="AC8" s="44" t="str">
        <f t="shared" si="0"/>
        <v/>
      </c>
      <c r="AD8" s="117" t="str">
        <f>IF(AC8="","",IF(นักเรียน!Q8="ออก","---ย้าย---",VLOOKUP(AC8,grad2,5,TRUE)))</f>
        <v/>
      </c>
      <c r="AE8" s="118" t="str">
        <f>IF(AC8="","",IF(นักเรียน!Q8="ออก","---ย้าย---",VLOOKUP(AC8,grad2,4,TRUE)))</f>
        <v/>
      </c>
      <c r="AF8" s="259"/>
      <c r="AG8" s="260"/>
      <c r="AH8" s="435"/>
      <c r="AI8" s="435"/>
      <c r="AJ8" s="435"/>
      <c r="AK8" s="435"/>
      <c r="AL8" s="435"/>
      <c r="AM8" s="435"/>
      <c r="AN8" s="435"/>
      <c r="AO8" s="435"/>
    </row>
    <row r="9" spans="1:41" ht="15.75" customHeight="1" x14ac:dyDescent="0.5">
      <c r="A9" s="435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80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40" t="str">
        <f>IF(นักเรียน!E9="","",SUM(F9:AA9))</f>
        <v/>
      </c>
      <c r="AC9" s="44" t="str">
        <f t="shared" si="0"/>
        <v/>
      </c>
      <c r="AD9" s="117" t="str">
        <f>IF(AC9="","",IF(นักเรียน!Q9="ออก","---ย้าย---",VLOOKUP(AC9,grad2,5,TRUE)))</f>
        <v/>
      </c>
      <c r="AE9" s="118" t="str">
        <f>IF(AC9="","",IF(นักเรียน!Q9="ออก","---ย้าย---",VLOOKUP(AC9,grad2,4,TRUE)))</f>
        <v/>
      </c>
      <c r="AF9" s="259"/>
      <c r="AG9" s="260"/>
      <c r="AH9" s="435"/>
      <c r="AI9" s="435"/>
      <c r="AJ9" s="435"/>
      <c r="AK9" s="435"/>
      <c r="AL9" s="435"/>
      <c r="AM9" s="435"/>
      <c r="AN9" s="435"/>
      <c r="AO9" s="435"/>
    </row>
    <row r="10" spans="1:41" ht="15.75" customHeight="1" x14ac:dyDescent="0.5">
      <c r="A10" s="435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80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40" t="str">
        <f>IF(นักเรียน!E10="","",SUM(F10:AA10))</f>
        <v/>
      </c>
      <c r="AC10" s="44" t="str">
        <f t="shared" si="0"/>
        <v/>
      </c>
      <c r="AD10" s="117" t="str">
        <f>IF(AC10="","",IF(นักเรียน!Q10="ออก","---ย้าย---",VLOOKUP(AC10,grad2,5,TRUE)))</f>
        <v/>
      </c>
      <c r="AE10" s="118" t="str">
        <f>IF(AC10="","",IF(นักเรียน!Q10="ออก","---ย้าย---",VLOOKUP(AC10,grad2,4,TRUE)))</f>
        <v/>
      </c>
      <c r="AF10" s="259"/>
      <c r="AG10" s="260"/>
      <c r="AH10" s="435"/>
      <c r="AI10" s="435"/>
      <c r="AJ10" s="435"/>
      <c r="AK10" s="435"/>
      <c r="AL10" s="435"/>
      <c r="AM10" s="435"/>
      <c r="AN10" s="435"/>
      <c r="AO10" s="435"/>
    </row>
    <row r="11" spans="1:41" ht="15.75" customHeight="1" x14ac:dyDescent="0.5">
      <c r="A11" s="435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80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40" t="str">
        <f>IF(นักเรียน!E11="","",SUM(F11:AA11))</f>
        <v/>
      </c>
      <c r="AC11" s="44" t="str">
        <f t="shared" si="0"/>
        <v/>
      </c>
      <c r="AD11" s="117" t="str">
        <f>IF(AC11="","",IF(นักเรียน!Q11="ออก","---ย้าย---",VLOOKUP(AC11,grad2,5,TRUE)))</f>
        <v/>
      </c>
      <c r="AE11" s="118" t="str">
        <f>IF(AC11="","",IF(นักเรียน!Q11="ออก","---ย้าย---",VLOOKUP(AC11,grad2,4,TRUE)))</f>
        <v/>
      </c>
      <c r="AF11" s="259"/>
      <c r="AG11" s="260"/>
      <c r="AH11" s="435"/>
      <c r="AI11" s="435"/>
      <c r="AJ11" s="435"/>
      <c r="AK11" s="435"/>
      <c r="AL11" s="435"/>
      <c r="AM11" s="435"/>
      <c r="AN11" s="435"/>
      <c r="AO11" s="435"/>
    </row>
    <row r="12" spans="1:41" ht="15.75" customHeight="1" x14ac:dyDescent="0.5">
      <c r="A12" s="435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80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40" t="str">
        <f>IF(นักเรียน!E12="","",SUM(F12:AA12))</f>
        <v/>
      </c>
      <c r="AC12" s="44" t="str">
        <f t="shared" si="0"/>
        <v/>
      </c>
      <c r="AD12" s="117" t="str">
        <f>IF(AC12="","",IF(นักเรียน!Q12="ออก","---ย้าย---",VLOOKUP(AC12,grad2,5,TRUE)))</f>
        <v/>
      </c>
      <c r="AE12" s="118" t="str">
        <f>IF(AC12="","",IF(นักเรียน!Q12="ออก","---ย้าย---",VLOOKUP(AC12,grad2,4,TRUE)))</f>
        <v/>
      </c>
      <c r="AF12" s="259"/>
      <c r="AG12" s="260"/>
      <c r="AH12" s="435"/>
      <c r="AI12" s="435"/>
      <c r="AJ12" s="435"/>
      <c r="AK12" s="435"/>
      <c r="AL12" s="435"/>
      <c r="AM12" s="435"/>
      <c r="AN12" s="435"/>
      <c r="AO12" s="435"/>
    </row>
    <row r="13" spans="1:41" ht="15.75" customHeight="1" x14ac:dyDescent="0.5">
      <c r="A13" s="435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80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40" t="str">
        <f>IF(นักเรียน!E13="","",SUM(F13:AA13))</f>
        <v/>
      </c>
      <c r="AC13" s="44" t="str">
        <f t="shared" si="0"/>
        <v/>
      </c>
      <c r="AD13" s="117" t="str">
        <f>IF(AC13="","",IF(นักเรียน!Q13="ออก","---ย้าย---",VLOOKUP(AC13,grad2,5,TRUE)))</f>
        <v/>
      </c>
      <c r="AE13" s="118" t="str">
        <f>IF(AC13="","",IF(นักเรียน!Q13="ออก","---ย้าย---",VLOOKUP(AC13,grad2,4,TRUE)))</f>
        <v/>
      </c>
      <c r="AF13" s="259"/>
      <c r="AG13" s="260"/>
      <c r="AH13" s="435"/>
      <c r="AI13" s="435"/>
      <c r="AJ13" s="435"/>
      <c r="AK13" s="435"/>
      <c r="AL13" s="435"/>
      <c r="AM13" s="435"/>
      <c r="AN13" s="435"/>
      <c r="AO13" s="435"/>
    </row>
    <row r="14" spans="1:41" ht="15.75" customHeight="1" x14ac:dyDescent="0.5">
      <c r="A14" s="435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80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40" t="str">
        <f>IF(นักเรียน!E14="","",SUM(F14:AA14))</f>
        <v/>
      </c>
      <c r="AC14" s="44" t="str">
        <f t="shared" si="0"/>
        <v/>
      </c>
      <c r="AD14" s="117" t="str">
        <f>IF(AC14="","",IF(นักเรียน!Q14="ออก","---ย้าย---",VLOOKUP(AC14,grad2,5,TRUE)))</f>
        <v/>
      </c>
      <c r="AE14" s="118" t="str">
        <f>IF(AC14="","",IF(นักเรียน!Q14="ออก","---ย้าย---",VLOOKUP(AC14,grad2,4,TRUE)))</f>
        <v/>
      </c>
      <c r="AF14" s="259"/>
      <c r="AG14" s="260"/>
      <c r="AH14" s="435"/>
      <c r="AI14" s="435"/>
      <c r="AJ14" s="435"/>
      <c r="AK14" s="435"/>
      <c r="AL14" s="435"/>
      <c r="AM14" s="435"/>
      <c r="AN14" s="435"/>
      <c r="AO14" s="435"/>
    </row>
    <row r="15" spans="1:41" ht="15.75" customHeight="1" x14ac:dyDescent="0.5">
      <c r="A15" s="435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80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40" t="str">
        <f>IF(นักเรียน!E15="","",SUM(F15:AA15))</f>
        <v/>
      </c>
      <c r="AC15" s="44" t="str">
        <f t="shared" si="0"/>
        <v/>
      </c>
      <c r="AD15" s="117" t="str">
        <f>IF(AC15="","",IF(นักเรียน!Q15="ออก","---ย้าย---",VLOOKUP(AC15,grad2,5,TRUE)))</f>
        <v/>
      </c>
      <c r="AE15" s="118" t="str">
        <f>IF(AC15="","",IF(นักเรียน!Q15="ออก","---ย้าย---",VLOOKUP(AC15,grad2,4,TRUE)))</f>
        <v/>
      </c>
      <c r="AF15" s="259"/>
      <c r="AG15" s="260"/>
      <c r="AH15" s="435"/>
      <c r="AI15" s="435"/>
      <c r="AJ15" s="435"/>
      <c r="AK15" s="435"/>
      <c r="AL15" s="435"/>
      <c r="AM15" s="435"/>
      <c r="AN15" s="435"/>
      <c r="AO15" s="435"/>
    </row>
    <row r="16" spans="1:41" ht="15.75" customHeight="1" x14ac:dyDescent="0.5">
      <c r="A16" s="435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80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40" t="str">
        <f>IF(นักเรียน!E16="","",SUM(F16:AA16))</f>
        <v/>
      </c>
      <c r="AC16" s="44" t="str">
        <f t="shared" si="0"/>
        <v/>
      </c>
      <c r="AD16" s="117" t="str">
        <f>IF(AC16="","",IF(นักเรียน!Q16="ออก","---ย้าย---",VLOOKUP(AC16,grad2,5,TRUE)))</f>
        <v/>
      </c>
      <c r="AE16" s="118" t="str">
        <f>IF(AC16="","",IF(นักเรียน!Q16="ออก","---ย้าย---",VLOOKUP(AC16,grad2,4,TRUE)))</f>
        <v/>
      </c>
      <c r="AF16" s="259"/>
      <c r="AG16" s="260"/>
      <c r="AH16" s="435"/>
      <c r="AI16" s="435"/>
      <c r="AJ16" s="435"/>
      <c r="AK16" s="435"/>
      <c r="AL16" s="435"/>
      <c r="AM16" s="435"/>
      <c r="AN16" s="435"/>
      <c r="AO16" s="435"/>
    </row>
    <row r="17" spans="1:41" ht="15.75" customHeight="1" x14ac:dyDescent="0.5">
      <c r="A17" s="435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80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40" t="str">
        <f>IF(นักเรียน!E17="","",SUM(F17:AA17))</f>
        <v/>
      </c>
      <c r="AC17" s="44" t="str">
        <f t="shared" si="0"/>
        <v/>
      </c>
      <c r="AD17" s="117" t="str">
        <f>IF(AC17="","",IF(นักเรียน!Q17="ออก","---ย้าย---",VLOOKUP(AC17,grad2,5,TRUE)))</f>
        <v/>
      </c>
      <c r="AE17" s="118" t="str">
        <f>IF(AC17="","",IF(นักเรียน!Q17="ออก","---ย้าย---",VLOOKUP(AC17,grad2,4,TRUE)))</f>
        <v/>
      </c>
      <c r="AF17" s="259"/>
      <c r="AG17" s="260"/>
      <c r="AH17" s="435"/>
      <c r="AI17" s="435"/>
      <c r="AJ17" s="435"/>
      <c r="AK17" s="435"/>
      <c r="AL17" s="435"/>
      <c r="AM17" s="435"/>
      <c r="AN17" s="435"/>
      <c r="AO17" s="435"/>
    </row>
    <row r="18" spans="1:41" ht="15.75" customHeight="1" x14ac:dyDescent="0.5">
      <c r="A18" s="435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80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40" t="str">
        <f>IF(นักเรียน!E18="","",SUM(F18:AA18))</f>
        <v/>
      </c>
      <c r="AC18" s="44" t="str">
        <f t="shared" si="0"/>
        <v/>
      </c>
      <c r="AD18" s="117" t="str">
        <f>IF(AC18="","",IF(นักเรียน!Q18="ออก","---ย้าย---",VLOOKUP(AC18,grad2,5,TRUE)))</f>
        <v/>
      </c>
      <c r="AE18" s="118" t="str">
        <f>IF(AC18="","",IF(นักเรียน!Q18="ออก","---ย้าย---",VLOOKUP(AC18,grad2,4,TRUE)))</f>
        <v/>
      </c>
      <c r="AF18" s="259"/>
      <c r="AG18" s="260"/>
      <c r="AH18" s="435"/>
      <c r="AI18" s="435"/>
      <c r="AJ18" s="435"/>
      <c r="AK18" s="435"/>
      <c r="AL18" s="435"/>
      <c r="AM18" s="435"/>
      <c r="AN18" s="435"/>
      <c r="AO18" s="435"/>
    </row>
    <row r="19" spans="1:41" ht="15.75" customHeight="1" x14ac:dyDescent="0.5">
      <c r="A19" s="435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80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40" t="str">
        <f>IF(นักเรียน!E19="","",SUM(F19:AA19))</f>
        <v/>
      </c>
      <c r="AC19" s="44" t="str">
        <f t="shared" si="0"/>
        <v/>
      </c>
      <c r="AD19" s="117" t="str">
        <f>IF(AC19="","",IF(นักเรียน!Q19="ออก","---ย้าย---",VLOOKUP(AC19,grad2,5,TRUE)))</f>
        <v/>
      </c>
      <c r="AE19" s="118" t="str">
        <f>IF(AC19="","",IF(นักเรียน!Q19="ออก","---ย้าย---",VLOOKUP(AC19,grad2,4,TRUE)))</f>
        <v/>
      </c>
      <c r="AF19" s="259"/>
      <c r="AG19" s="260"/>
      <c r="AH19" s="435"/>
      <c r="AI19" s="435"/>
      <c r="AJ19" s="435"/>
      <c r="AK19" s="435"/>
      <c r="AL19" s="435"/>
      <c r="AM19" s="435"/>
      <c r="AN19" s="435"/>
      <c r="AO19" s="435"/>
    </row>
    <row r="20" spans="1:41" ht="15.75" customHeight="1" x14ac:dyDescent="0.5">
      <c r="A20" s="435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80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40" t="str">
        <f>IF(นักเรียน!E20="","",SUM(F20:AA20))</f>
        <v/>
      </c>
      <c r="AC20" s="44" t="str">
        <f t="shared" si="0"/>
        <v/>
      </c>
      <c r="AD20" s="117" t="str">
        <f>IF(AC20="","",IF(นักเรียน!Q20="ออก","---ย้าย---",VLOOKUP(AC20,grad2,5,TRUE)))</f>
        <v/>
      </c>
      <c r="AE20" s="118" t="str">
        <f>IF(AC20="","",IF(นักเรียน!Q20="ออก","---ย้าย---",VLOOKUP(AC20,grad2,4,TRUE)))</f>
        <v/>
      </c>
      <c r="AF20" s="259"/>
      <c r="AG20" s="260"/>
      <c r="AH20" s="435"/>
      <c r="AI20" s="435"/>
      <c r="AJ20" s="435"/>
      <c r="AK20" s="435"/>
      <c r="AL20" s="435"/>
      <c r="AM20" s="435"/>
      <c r="AN20" s="435"/>
      <c r="AO20" s="435"/>
    </row>
    <row r="21" spans="1:41" ht="15.75" customHeight="1" x14ac:dyDescent="0.5">
      <c r="A21" s="435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80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40" t="str">
        <f>IF(นักเรียน!E21="","",SUM(F21:AA21))</f>
        <v/>
      </c>
      <c r="AC21" s="44" t="str">
        <f t="shared" si="0"/>
        <v/>
      </c>
      <c r="AD21" s="117" t="str">
        <f>IF(AC21="","",IF(นักเรียน!Q21="ออก","---ย้าย---",VLOOKUP(AC21,grad2,5,TRUE)))</f>
        <v/>
      </c>
      <c r="AE21" s="118" t="str">
        <f>IF(AC21="","",IF(นักเรียน!Q21="ออก","---ย้าย---",VLOOKUP(AC21,grad2,4,TRUE)))</f>
        <v/>
      </c>
      <c r="AF21" s="259"/>
      <c r="AG21" s="260"/>
      <c r="AH21" s="435"/>
      <c r="AI21" s="435"/>
      <c r="AJ21" s="435"/>
      <c r="AK21" s="435"/>
      <c r="AL21" s="435"/>
      <c r="AM21" s="435"/>
      <c r="AN21" s="435"/>
      <c r="AO21" s="435"/>
    </row>
    <row r="22" spans="1:41" ht="15.75" customHeight="1" x14ac:dyDescent="0.5">
      <c r="A22" s="435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80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40" t="str">
        <f>IF(นักเรียน!E22="","",SUM(F22:AA22))</f>
        <v/>
      </c>
      <c r="AC22" s="44" t="str">
        <f t="shared" si="0"/>
        <v/>
      </c>
      <c r="AD22" s="117" t="str">
        <f>IF(AC22="","",IF(นักเรียน!Q22="ออก","---ย้าย---",VLOOKUP(AC22,grad2,5,TRUE)))</f>
        <v/>
      </c>
      <c r="AE22" s="118" t="str">
        <f>IF(AC22="","",IF(นักเรียน!Q22="ออก","---ย้าย---",VLOOKUP(AC22,grad2,4,TRUE)))</f>
        <v/>
      </c>
      <c r="AF22" s="259"/>
      <c r="AG22" s="260"/>
      <c r="AH22" s="435"/>
      <c r="AI22" s="435"/>
      <c r="AJ22" s="435"/>
      <c r="AK22" s="435"/>
      <c r="AL22" s="435"/>
      <c r="AM22" s="435"/>
      <c r="AN22" s="435"/>
      <c r="AO22" s="435"/>
    </row>
    <row r="23" spans="1:41" ht="15.75" customHeight="1" x14ac:dyDescent="0.5">
      <c r="A23" s="435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80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40" t="str">
        <f>IF(นักเรียน!E23="","",SUM(F23:AA23))</f>
        <v/>
      </c>
      <c r="AC23" s="44" t="str">
        <f t="shared" si="0"/>
        <v/>
      </c>
      <c r="AD23" s="117" t="str">
        <f>IF(AC23="","",IF(นักเรียน!Q23="ออก","---ย้าย---",VLOOKUP(AC23,grad2,5,TRUE)))</f>
        <v/>
      </c>
      <c r="AE23" s="118" t="str">
        <f>IF(AC23="","",IF(นักเรียน!Q23="ออก","---ย้าย---",VLOOKUP(AC23,grad2,4,TRUE)))</f>
        <v/>
      </c>
      <c r="AF23" s="259"/>
      <c r="AG23" s="260"/>
      <c r="AH23" s="435"/>
      <c r="AI23" s="435"/>
      <c r="AJ23" s="435"/>
      <c r="AK23" s="435"/>
      <c r="AL23" s="435"/>
      <c r="AM23" s="435"/>
      <c r="AN23" s="435"/>
      <c r="AO23" s="435"/>
    </row>
    <row r="24" spans="1:41" ht="15.75" customHeight="1" x14ac:dyDescent="0.5">
      <c r="A24" s="435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80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40" t="str">
        <f>IF(นักเรียน!E24="","",SUM(F24:AA24))</f>
        <v/>
      </c>
      <c r="AC24" s="44" t="str">
        <f t="shared" si="0"/>
        <v/>
      </c>
      <c r="AD24" s="117" t="str">
        <f>IF(AC24="","",IF(นักเรียน!Q24="ออก","---ย้าย---",VLOOKUP(AC24,grad2,5,TRUE)))</f>
        <v/>
      </c>
      <c r="AE24" s="118" t="str">
        <f>IF(AC24="","",IF(นักเรียน!Q24="ออก","---ย้าย---",VLOOKUP(AC24,grad2,4,TRUE)))</f>
        <v/>
      </c>
      <c r="AF24" s="259"/>
      <c r="AG24" s="260"/>
      <c r="AH24" s="435"/>
      <c r="AI24" s="435"/>
      <c r="AJ24" s="435"/>
      <c r="AK24" s="435"/>
      <c r="AL24" s="435"/>
      <c r="AM24" s="435"/>
      <c r="AN24" s="435"/>
      <c r="AO24" s="435"/>
    </row>
    <row r="25" spans="1:41" ht="15.75" customHeight="1" x14ac:dyDescent="0.5">
      <c r="A25" s="435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80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40" t="str">
        <f>IF(นักเรียน!E25="","",SUM(F25:AA25))</f>
        <v/>
      </c>
      <c r="AC25" s="44" t="str">
        <f t="shared" si="0"/>
        <v/>
      </c>
      <c r="AD25" s="117" t="str">
        <f>IF(AC25="","",IF(นักเรียน!Q25="ออก","---ย้าย---",VLOOKUP(AC25,grad2,5,TRUE)))</f>
        <v/>
      </c>
      <c r="AE25" s="118" t="str">
        <f>IF(AC25="","",IF(นักเรียน!Q25="ออก","---ย้าย---",VLOOKUP(AC25,grad2,4,TRUE)))</f>
        <v/>
      </c>
      <c r="AF25" s="259"/>
      <c r="AG25" s="260"/>
      <c r="AH25" s="435"/>
      <c r="AI25" s="435"/>
      <c r="AJ25" s="435"/>
      <c r="AK25" s="435"/>
      <c r="AL25" s="435"/>
      <c r="AM25" s="435"/>
      <c r="AN25" s="435"/>
      <c r="AO25" s="435"/>
    </row>
    <row r="26" spans="1:41" ht="15.75" customHeight="1" x14ac:dyDescent="0.5">
      <c r="A26" s="435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80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40" t="str">
        <f>IF(นักเรียน!E26="","",SUM(F26:AA26))</f>
        <v/>
      </c>
      <c r="AC26" s="44" t="str">
        <f t="shared" si="0"/>
        <v/>
      </c>
      <c r="AD26" s="117" t="str">
        <f>IF(AC26="","",IF(นักเรียน!Q26="ออก","---ย้าย---",VLOOKUP(AC26,grad2,5,TRUE)))</f>
        <v/>
      </c>
      <c r="AE26" s="118" t="str">
        <f>IF(AC26="","",IF(นักเรียน!Q26="ออก","---ย้าย---",VLOOKUP(AC26,grad2,4,TRUE)))</f>
        <v/>
      </c>
      <c r="AF26" s="259"/>
      <c r="AG26" s="260"/>
      <c r="AH26" s="435"/>
      <c r="AI26" s="435"/>
      <c r="AJ26" s="435"/>
      <c r="AK26" s="435"/>
      <c r="AL26" s="435"/>
      <c r="AM26" s="435"/>
      <c r="AN26" s="435"/>
      <c r="AO26" s="435"/>
    </row>
    <row r="27" spans="1:41" ht="15.75" customHeight="1" x14ac:dyDescent="0.5">
      <c r="A27" s="435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80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40" t="str">
        <f>IF(นักเรียน!E27="","",SUM(F27:AA27))</f>
        <v/>
      </c>
      <c r="AC27" s="44" t="str">
        <f t="shared" si="0"/>
        <v/>
      </c>
      <c r="AD27" s="117" t="str">
        <f>IF(AC27="","",IF(นักเรียน!Q27="ออก","---ย้าย---",VLOOKUP(AC27,grad2,5,TRUE)))</f>
        <v/>
      </c>
      <c r="AE27" s="118" t="str">
        <f>IF(AC27="","",IF(นักเรียน!Q27="ออก","---ย้าย---",VLOOKUP(AC27,grad2,4,TRUE)))</f>
        <v/>
      </c>
      <c r="AF27" s="259"/>
      <c r="AG27" s="260"/>
      <c r="AH27" s="435"/>
      <c r="AI27" s="435"/>
      <c r="AJ27" s="435"/>
      <c r="AK27" s="435"/>
      <c r="AL27" s="435"/>
      <c r="AM27" s="435"/>
      <c r="AN27" s="435"/>
      <c r="AO27" s="435"/>
    </row>
    <row r="28" spans="1:41" ht="15.75" customHeight="1" x14ac:dyDescent="0.5">
      <c r="A28" s="435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80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40" t="str">
        <f>IF(นักเรียน!E28="","",SUM(F28:AA28))</f>
        <v/>
      </c>
      <c r="AC28" s="44" t="str">
        <f t="shared" si="0"/>
        <v/>
      </c>
      <c r="AD28" s="117" t="str">
        <f>IF(AC28="","",IF(นักเรียน!Q28="ออก","---ย้าย---",VLOOKUP(AC28,grad2,5,TRUE)))</f>
        <v/>
      </c>
      <c r="AE28" s="118" t="str">
        <f>IF(AC28="","",IF(นักเรียน!Q28="ออก","---ย้าย---",VLOOKUP(AC28,grad2,4,TRUE)))</f>
        <v/>
      </c>
      <c r="AF28" s="259"/>
      <c r="AG28" s="260"/>
      <c r="AH28" s="435"/>
      <c r="AI28" s="435"/>
      <c r="AJ28" s="435"/>
      <c r="AK28" s="435"/>
      <c r="AL28" s="435"/>
      <c r="AM28" s="435"/>
      <c r="AN28" s="435"/>
      <c r="AO28" s="435"/>
    </row>
    <row r="29" spans="1:41" ht="15.75" customHeight="1" x14ac:dyDescent="0.5">
      <c r="A29" s="435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80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40" t="str">
        <f>IF(นักเรียน!E29="","",SUM(F29:AA29))</f>
        <v/>
      </c>
      <c r="AC29" s="44" t="str">
        <f t="shared" si="0"/>
        <v/>
      </c>
      <c r="AD29" s="117" t="str">
        <f>IF(AC29="","",IF(นักเรียน!Q29="ออก","---ย้าย---",VLOOKUP(AC29,grad2,5,TRUE)))</f>
        <v/>
      </c>
      <c r="AE29" s="118" t="str">
        <f>IF(AC29="","",IF(นักเรียน!Q29="ออก","---ย้าย---",VLOOKUP(AC29,grad2,4,TRUE)))</f>
        <v/>
      </c>
      <c r="AF29" s="259"/>
      <c r="AG29" s="260"/>
      <c r="AH29" s="435"/>
      <c r="AI29" s="435"/>
      <c r="AJ29" s="435"/>
      <c r="AK29" s="435"/>
      <c r="AL29" s="435"/>
      <c r="AM29" s="435"/>
      <c r="AN29" s="435"/>
      <c r="AO29" s="435"/>
    </row>
    <row r="30" spans="1:41" ht="15.75" customHeight="1" x14ac:dyDescent="0.5">
      <c r="A30" s="435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80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40" t="str">
        <f>IF(นักเรียน!E30="","",SUM(F30:AA30))</f>
        <v/>
      </c>
      <c r="AC30" s="44" t="str">
        <f t="shared" si="0"/>
        <v/>
      </c>
      <c r="AD30" s="117" t="str">
        <f>IF(AC30="","",IF(นักเรียน!Q30="ออก","---ย้าย---",VLOOKUP(AC30,grad2,5,TRUE)))</f>
        <v/>
      </c>
      <c r="AE30" s="118" t="str">
        <f>IF(AC30="","",IF(นักเรียน!Q30="ออก","---ย้าย---",VLOOKUP(AC30,grad2,4,TRUE)))</f>
        <v/>
      </c>
      <c r="AF30" s="259"/>
      <c r="AG30" s="260"/>
      <c r="AH30" s="435"/>
      <c r="AI30" s="435"/>
      <c r="AJ30" s="435"/>
      <c r="AK30" s="435"/>
      <c r="AL30" s="435"/>
      <c r="AM30" s="435"/>
      <c r="AN30" s="435"/>
      <c r="AO30" s="435"/>
    </row>
    <row r="31" spans="1:41" ht="15.75" customHeight="1" x14ac:dyDescent="0.5">
      <c r="A31" s="435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80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40" t="str">
        <f>IF(นักเรียน!E31="","",SUM(F31:AA31))</f>
        <v/>
      </c>
      <c r="AC31" s="44" t="str">
        <f t="shared" si="0"/>
        <v/>
      </c>
      <c r="AD31" s="117" t="str">
        <f>IF(AC31="","",IF(นักเรียน!Q31="ออก","---ย้าย---",VLOOKUP(AC31,grad2,5,TRUE)))</f>
        <v/>
      </c>
      <c r="AE31" s="118" t="str">
        <f>IF(AC31="","",IF(นักเรียน!Q31="ออก","---ย้าย---",VLOOKUP(AC31,grad2,4,TRUE)))</f>
        <v/>
      </c>
      <c r="AF31" s="259"/>
      <c r="AG31" s="260"/>
      <c r="AH31" s="435"/>
      <c r="AI31" s="435"/>
      <c r="AJ31" s="435"/>
      <c r="AK31" s="435"/>
      <c r="AL31" s="435"/>
      <c r="AM31" s="435"/>
      <c r="AN31" s="435"/>
      <c r="AO31" s="435"/>
    </row>
    <row r="32" spans="1:41" ht="15.75" customHeight="1" x14ac:dyDescent="0.5">
      <c r="A32" s="435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80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40" t="str">
        <f>IF(นักเรียน!E32="","",SUM(F32:AA32))</f>
        <v/>
      </c>
      <c r="AC32" s="44" t="str">
        <f t="shared" si="0"/>
        <v/>
      </c>
      <c r="AD32" s="117" t="str">
        <f>IF(AC32="","",IF(นักเรียน!Q32="ออก","---ย้าย---",VLOOKUP(AC32,grad2,5,TRUE)))</f>
        <v/>
      </c>
      <c r="AE32" s="118" t="str">
        <f>IF(AC32="","",IF(นักเรียน!Q32="ออก","---ย้าย---",VLOOKUP(AC32,grad2,4,TRUE)))</f>
        <v/>
      </c>
      <c r="AF32" s="259"/>
      <c r="AG32" s="260"/>
      <c r="AH32" s="435"/>
      <c r="AI32" s="435"/>
      <c r="AJ32" s="435"/>
      <c r="AK32" s="435"/>
      <c r="AL32" s="435"/>
      <c r="AM32" s="435"/>
      <c r="AN32" s="435"/>
      <c r="AO32" s="435"/>
    </row>
    <row r="33" spans="1:41" ht="15.75" customHeight="1" x14ac:dyDescent="0.5">
      <c r="A33" s="435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80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40" t="str">
        <f>IF(นักเรียน!E33="","",SUM(F33:AA33))</f>
        <v/>
      </c>
      <c r="AC33" s="44" t="str">
        <f t="shared" si="0"/>
        <v/>
      </c>
      <c r="AD33" s="117" t="str">
        <f>IF(AC33="","",IF(นักเรียน!Q33="ออก","---ย้าย---",VLOOKUP(AC33,grad2,5,TRUE)))</f>
        <v/>
      </c>
      <c r="AE33" s="118" t="str">
        <f>IF(AC33="","",IF(นักเรียน!Q33="ออก","---ย้าย---",VLOOKUP(AC33,grad2,4,TRUE)))</f>
        <v/>
      </c>
      <c r="AF33" s="259"/>
      <c r="AG33" s="260"/>
      <c r="AH33" s="435"/>
      <c r="AI33" s="435"/>
      <c r="AJ33" s="435"/>
      <c r="AK33" s="435"/>
      <c r="AL33" s="435"/>
      <c r="AM33" s="435"/>
      <c r="AN33" s="435"/>
      <c r="AO33" s="435"/>
    </row>
    <row r="34" spans="1:41" ht="15.75" customHeight="1" x14ac:dyDescent="0.5">
      <c r="A34" s="435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80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40" t="str">
        <f>IF(นักเรียน!E34="","",SUM(F34:AA34))</f>
        <v/>
      </c>
      <c r="AC34" s="44" t="str">
        <f t="shared" si="0"/>
        <v/>
      </c>
      <c r="AD34" s="117" t="str">
        <f>IF(AC34="","",IF(นักเรียน!Q34="ออก","---ย้าย---",VLOOKUP(AC34,grad2,5,TRUE)))</f>
        <v/>
      </c>
      <c r="AE34" s="118" t="str">
        <f>IF(AC34="","",IF(นักเรียน!Q34="ออก","---ย้าย---",VLOOKUP(AC34,grad2,4,TRUE)))</f>
        <v/>
      </c>
      <c r="AF34" s="259"/>
      <c r="AG34" s="260"/>
      <c r="AH34" s="435"/>
      <c r="AI34" s="435"/>
      <c r="AJ34" s="435"/>
      <c r="AK34" s="435"/>
      <c r="AL34" s="435"/>
      <c r="AM34" s="435"/>
      <c r="AN34" s="435"/>
      <c r="AO34" s="435"/>
    </row>
    <row r="35" spans="1:41" ht="15.75" customHeight="1" x14ac:dyDescent="0.5">
      <c r="A35" s="435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80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40" t="str">
        <f>IF(นักเรียน!E35="","",SUM(F35:AA35))</f>
        <v/>
      </c>
      <c r="AC35" s="44" t="str">
        <f t="shared" si="0"/>
        <v/>
      </c>
      <c r="AD35" s="117" t="str">
        <f>IF(AC35="","",IF(นักเรียน!Q35="ออก","---ย้าย---",VLOOKUP(AC35,grad2,5,TRUE)))</f>
        <v/>
      </c>
      <c r="AE35" s="118" t="str">
        <f>IF(AC35="","",IF(นักเรียน!Q35="ออก","---ย้าย---",VLOOKUP(AC35,grad2,4,TRUE)))</f>
        <v/>
      </c>
      <c r="AF35" s="259"/>
      <c r="AG35" s="260"/>
      <c r="AH35" s="435"/>
      <c r="AI35" s="435"/>
      <c r="AJ35" s="435"/>
      <c r="AK35" s="435"/>
      <c r="AL35" s="435"/>
      <c r="AM35" s="435"/>
      <c r="AN35" s="435"/>
      <c r="AO35" s="435"/>
    </row>
    <row r="36" spans="1:41" ht="15.75" customHeight="1" x14ac:dyDescent="0.5">
      <c r="A36" s="435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80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40" t="str">
        <f>IF(นักเรียน!E36="","",SUM(F36:AA36))</f>
        <v/>
      </c>
      <c r="AC36" s="44" t="str">
        <f t="shared" si="0"/>
        <v/>
      </c>
      <c r="AD36" s="117" t="str">
        <f>IF(AC36="","",IF(นักเรียน!Q36="ออก","---ย้าย---",VLOOKUP(AC36,grad2,5,TRUE)))</f>
        <v/>
      </c>
      <c r="AE36" s="118" t="str">
        <f>IF(AC36="","",IF(นักเรียน!Q36="ออก","---ย้าย---",VLOOKUP(AC36,grad2,4,TRUE)))</f>
        <v/>
      </c>
      <c r="AF36" s="259"/>
      <c r="AG36" s="260"/>
      <c r="AH36" s="435"/>
      <c r="AI36" s="435"/>
      <c r="AJ36" s="435"/>
      <c r="AK36" s="435"/>
      <c r="AL36" s="435"/>
      <c r="AM36" s="435"/>
      <c r="AN36" s="435"/>
      <c r="AO36" s="435"/>
    </row>
    <row r="37" spans="1:41" ht="15.75" customHeight="1" x14ac:dyDescent="0.5">
      <c r="A37" s="435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80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40" t="str">
        <f>IF(นักเรียน!E37="","",SUM(F37:AA37))</f>
        <v/>
      </c>
      <c r="AC37" s="44" t="str">
        <f t="shared" si="0"/>
        <v/>
      </c>
      <c r="AD37" s="117" t="str">
        <f>IF(AC37="","",IF(นักเรียน!Q37="ออก","---ย้าย---",VLOOKUP(AC37,grad2,5,TRUE)))</f>
        <v/>
      </c>
      <c r="AE37" s="118" t="str">
        <f>IF(AC37="","",IF(นักเรียน!Q37="ออก","---ย้าย---",VLOOKUP(AC37,grad2,4,TRUE)))</f>
        <v/>
      </c>
      <c r="AF37" s="259"/>
      <c r="AG37" s="260"/>
      <c r="AH37" s="435"/>
      <c r="AI37" s="435"/>
      <c r="AJ37" s="435"/>
      <c r="AK37" s="435"/>
      <c r="AL37" s="435"/>
      <c r="AM37" s="435"/>
      <c r="AN37" s="435"/>
      <c r="AO37" s="435"/>
    </row>
    <row r="38" spans="1:41" ht="15.75" customHeight="1" x14ac:dyDescent="0.5">
      <c r="A38" s="435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80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40" t="str">
        <f>IF(นักเรียน!E38="","",SUM(F38:AA38))</f>
        <v/>
      </c>
      <c r="AC38" s="44" t="str">
        <f t="shared" si="0"/>
        <v/>
      </c>
      <c r="AD38" s="117" t="str">
        <f>IF(AC38="","",IF(นักเรียน!Q38="ออก","---ย้าย---",VLOOKUP(AC38,grad2,5,TRUE)))</f>
        <v/>
      </c>
      <c r="AE38" s="118" t="str">
        <f>IF(AC38="","",IF(นักเรียน!Q38="ออก","---ย้าย---",VLOOKUP(AC38,grad2,4,TRUE)))</f>
        <v/>
      </c>
      <c r="AF38" s="259"/>
      <c r="AG38" s="260"/>
      <c r="AH38" s="435"/>
      <c r="AI38" s="435"/>
      <c r="AJ38" s="435"/>
      <c r="AK38" s="435"/>
      <c r="AL38" s="435"/>
      <c r="AM38" s="435"/>
      <c r="AN38" s="435"/>
      <c r="AO38" s="435"/>
    </row>
    <row r="39" spans="1:41" ht="15.75" customHeight="1" x14ac:dyDescent="0.5">
      <c r="A39" s="435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80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40" t="str">
        <f>IF(นักเรียน!E39="","",SUM(F39:AA39))</f>
        <v/>
      </c>
      <c r="AC39" s="44" t="str">
        <f t="shared" si="0"/>
        <v/>
      </c>
      <c r="AD39" s="117" t="str">
        <f>IF(AC39="","",IF(นักเรียน!Q39="ออก","---ย้าย---",VLOOKUP(AC39,grad2,5,TRUE)))</f>
        <v/>
      </c>
      <c r="AE39" s="118" t="str">
        <f>IF(AC39="","",IF(นักเรียน!Q39="ออก","---ย้าย---",VLOOKUP(AC39,grad2,4,TRUE)))</f>
        <v/>
      </c>
      <c r="AF39" s="259"/>
      <c r="AG39" s="260"/>
      <c r="AH39" s="435"/>
      <c r="AI39" s="435"/>
      <c r="AJ39" s="435"/>
      <c r="AK39" s="435"/>
      <c r="AL39" s="435"/>
      <c r="AM39" s="435"/>
      <c r="AN39" s="435"/>
      <c r="AO39" s="435"/>
    </row>
    <row r="40" spans="1:41" ht="15.75" customHeight="1" x14ac:dyDescent="0.5">
      <c r="A40" s="435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80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40" t="str">
        <f>IF(นักเรียน!E40="","",SUM(F40:AA40))</f>
        <v/>
      </c>
      <c r="AC40" s="44" t="str">
        <f t="shared" si="0"/>
        <v/>
      </c>
      <c r="AD40" s="117" t="str">
        <f>IF(AC40="","",IF(นักเรียน!Q40="ออก","---ย้าย---",VLOOKUP(AC40,grad2,5,TRUE)))</f>
        <v/>
      </c>
      <c r="AE40" s="118" t="str">
        <f>IF(AC40="","",IF(นักเรียน!Q40="ออก","---ย้าย---",VLOOKUP(AC40,grad2,4,TRUE)))</f>
        <v/>
      </c>
      <c r="AF40" s="259"/>
      <c r="AG40" s="260"/>
      <c r="AH40" s="435"/>
      <c r="AI40" s="435"/>
      <c r="AJ40" s="435"/>
      <c r="AK40" s="435"/>
      <c r="AL40" s="435"/>
      <c r="AM40" s="435"/>
      <c r="AN40" s="435"/>
      <c r="AO40" s="435"/>
    </row>
    <row r="41" spans="1:41" ht="15.75" customHeight="1" x14ac:dyDescent="0.5">
      <c r="A41" s="435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80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40" t="str">
        <f>IF(นักเรียน!E41="","",SUM(F41:AA41))</f>
        <v/>
      </c>
      <c r="AC41" s="44" t="str">
        <f t="shared" si="0"/>
        <v/>
      </c>
      <c r="AD41" s="117" t="str">
        <f>IF(AC41="","",IF(นักเรียน!Q41="ออก","---ย้าย---",VLOOKUP(AC41,grad2,5,TRUE)))</f>
        <v/>
      </c>
      <c r="AE41" s="118" t="str">
        <f>IF(AC41="","",IF(นักเรียน!Q41="ออก","---ย้าย---",VLOOKUP(AC41,grad2,4,TRUE)))</f>
        <v/>
      </c>
      <c r="AF41" s="259"/>
      <c r="AG41" s="260"/>
      <c r="AH41" s="435"/>
      <c r="AI41" s="435"/>
      <c r="AJ41" s="435"/>
      <c r="AK41" s="435"/>
      <c r="AL41" s="435"/>
      <c r="AM41" s="435"/>
      <c r="AN41" s="435"/>
      <c r="AO41" s="435"/>
    </row>
    <row r="42" spans="1:41" ht="15.75" customHeight="1" x14ac:dyDescent="0.5">
      <c r="A42" s="435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80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40" t="str">
        <f>IF(นักเรียน!E42="","",SUM(F42:AA42))</f>
        <v/>
      </c>
      <c r="AC42" s="44" t="str">
        <f t="shared" si="0"/>
        <v/>
      </c>
      <c r="AD42" s="117" t="str">
        <f>IF(AC42="","",IF(นักเรียน!Q42="ออก","---ย้าย---",VLOOKUP(AC42,grad2,5,TRUE)))</f>
        <v/>
      </c>
      <c r="AE42" s="118" t="str">
        <f>IF(AC42="","",IF(นักเรียน!Q42="ออก","---ย้าย---",VLOOKUP(AC42,grad2,4,TRUE)))</f>
        <v/>
      </c>
      <c r="AF42" s="259"/>
      <c r="AG42" s="260"/>
      <c r="AH42" s="435"/>
      <c r="AI42" s="435"/>
      <c r="AJ42" s="435"/>
      <c r="AK42" s="435"/>
      <c r="AL42" s="435"/>
      <c r="AM42" s="435"/>
      <c r="AN42" s="435"/>
      <c r="AO42" s="435"/>
    </row>
    <row r="43" spans="1:41" ht="15.75" customHeight="1" x14ac:dyDescent="0.5">
      <c r="A43" s="435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80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40" t="str">
        <f>IF(นักเรียน!E43="","",SUM(F43:AA43))</f>
        <v/>
      </c>
      <c r="AC43" s="44" t="str">
        <f t="shared" si="0"/>
        <v/>
      </c>
      <c r="AD43" s="117" t="str">
        <f>IF(AC43="","",IF(นักเรียน!Q43="ออก","---ย้าย---",VLOOKUP(AC43,grad2,5,TRUE)))</f>
        <v/>
      </c>
      <c r="AE43" s="118" t="str">
        <f>IF(AC43="","",IF(นักเรียน!Q43="ออก","---ย้าย---",VLOOKUP(AC43,grad2,4,TRUE)))</f>
        <v/>
      </c>
      <c r="AF43" s="259"/>
      <c r="AG43" s="260"/>
      <c r="AH43" s="435"/>
      <c r="AI43" s="435"/>
      <c r="AJ43" s="435"/>
      <c r="AK43" s="435"/>
      <c r="AL43" s="435"/>
      <c r="AM43" s="435"/>
      <c r="AN43" s="435"/>
      <c r="AO43" s="435"/>
    </row>
    <row r="44" spans="1:41" ht="15.75" customHeight="1" x14ac:dyDescent="0.5">
      <c r="A44" s="435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80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40" t="str">
        <f>IF(นักเรียน!E44="","",SUM(F44:AA44))</f>
        <v/>
      </c>
      <c r="AC44" s="44" t="str">
        <f t="shared" si="0"/>
        <v/>
      </c>
      <c r="AD44" s="117" t="str">
        <f>IF(AC44="","",IF(นักเรียน!Q44="ออก","---ย้าย---",VLOOKUP(AC44,grad2,5,TRUE)))</f>
        <v/>
      </c>
      <c r="AE44" s="118" t="str">
        <f>IF(AC44="","",IF(นักเรียน!Q44="ออก","---ย้าย---",VLOOKUP(AC44,grad2,4,TRUE)))</f>
        <v/>
      </c>
      <c r="AF44" s="259"/>
      <c r="AG44" s="260"/>
      <c r="AH44" s="435"/>
      <c r="AI44" s="435"/>
      <c r="AJ44" s="435"/>
      <c r="AK44" s="435"/>
      <c r="AL44" s="435"/>
      <c r="AM44" s="435"/>
      <c r="AN44" s="435"/>
      <c r="AO44" s="435"/>
    </row>
    <row r="45" spans="1:41" ht="15.75" customHeight="1" x14ac:dyDescent="0.5">
      <c r="A45" s="435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80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40" t="str">
        <f>IF(นักเรียน!E45="","",SUM(F45:AA45))</f>
        <v/>
      </c>
      <c r="AC45" s="44" t="str">
        <f t="shared" si="0"/>
        <v/>
      </c>
      <c r="AD45" s="117" t="str">
        <f>IF(AC45="","",IF(นักเรียน!Q45="ออก","---ย้าย---",VLOOKUP(AC45,grad2,5,TRUE)))</f>
        <v/>
      </c>
      <c r="AE45" s="118" t="str">
        <f>IF(AC45="","",IF(นักเรียน!Q45="ออก","---ย้าย---",VLOOKUP(AC45,grad2,4,TRUE)))</f>
        <v/>
      </c>
      <c r="AF45" s="259"/>
      <c r="AG45" s="260"/>
      <c r="AH45" s="435"/>
      <c r="AI45" s="435"/>
      <c r="AJ45" s="435"/>
      <c r="AK45" s="435"/>
      <c r="AL45" s="435"/>
      <c r="AM45" s="435"/>
      <c r="AN45" s="435"/>
      <c r="AO45" s="435"/>
    </row>
    <row r="46" spans="1:41" ht="15.75" customHeight="1" x14ac:dyDescent="0.5">
      <c r="A46" s="435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80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40" t="str">
        <f>IF(นักเรียน!E46="","",SUM(F46:AA46))</f>
        <v/>
      </c>
      <c r="AC46" s="44" t="str">
        <f t="shared" si="0"/>
        <v/>
      </c>
      <c r="AD46" s="117" t="str">
        <f>IF(AC46="","",IF(นักเรียน!Q46="ออก","---ย้าย---",VLOOKUP(AC46,grad2,5,TRUE)))</f>
        <v/>
      </c>
      <c r="AE46" s="118" t="str">
        <f>IF(AC46="","",IF(นักเรียน!Q46="ออก","---ย้าย---",VLOOKUP(AC46,grad2,4,TRUE)))</f>
        <v/>
      </c>
      <c r="AF46" s="259"/>
      <c r="AG46" s="260"/>
      <c r="AH46" s="435"/>
      <c r="AI46" s="435"/>
      <c r="AJ46" s="435"/>
      <c r="AK46" s="435"/>
      <c r="AL46" s="435"/>
      <c r="AM46" s="435"/>
      <c r="AN46" s="435"/>
      <c r="AO46" s="435"/>
    </row>
    <row r="47" spans="1:41" ht="15.75" customHeight="1" x14ac:dyDescent="0.5">
      <c r="A47" s="435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80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40" t="str">
        <f>IF(นักเรียน!E47="","",SUM(F47:AA47))</f>
        <v/>
      </c>
      <c r="AC47" s="44" t="str">
        <f t="shared" si="0"/>
        <v/>
      </c>
      <c r="AD47" s="117" t="str">
        <f>IF(AC47="","",IF(นักเรียน!Q47="ออก","---ย้าย---",VLOOKUP(AC47,grad2,5,TRUE)))</f>
        <v/>
      </c>
      <c r="AE47" s="118" t="str">
        <f>IF(AC47="","",IF(นักเรียน!Q47="ออก","---ย้าย---",VLOOKUP(AC47,grad2,4,TRUE)))</f>
        <v/>
      </c>
      <c r="AF47" s="259"/>
      <c r="AG47" s="260"/>
      <c r="AH47" s="435"/>
      <c r="AI47" s="435"/>
      <c r="AJ47" s="435"/>
      <c r="AK47" s="435"/>
      <c r="AL47" s="435"/>
      <c r="AM47" s="435"/>
      <c r="AN47" s="435"/>
      <c r="AO47" s="435"/>
    </row>
    <row r="48" spans="1:41" ht="15.75" customHeight="1" x14ac:dyDescent="0.5">
      <c r="A48" s="435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80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40" t="str">
        <f>IF(นักเรียน!E48="","",SUM(F48:AA48))</f>
        <v/>
      </c>
      <c r="AC48" s="44" t="str">
        <f t="shared" si="0"/>
        <v/>
      </c>
      <c r="AD48" s="117" t="str">
        <f>IF(AC48="","",IF(นักเรียน!Q48="ออก","---ย้าย---",VLOOKUP(AC48,grad2,5,TRUE)))</f>
        <v/>
      </c>
      <c r="AE48" s="118" t="str">
        <f>IF(AC48="","",IF(นักเรียน!Q48="ออก","---ย้าย---",VLOOKUP(AC48,grad2,4,TRUE)))</f>
        <v/>
      </c>
      <c r="AF48" s="259"/>
      <c r="AG48" s="260"/>
      <c r="AH48" s="435"/>
      <c r="AI48" s="435"/>
      <c r="AJ48" s="435"/>
      <c r="AK48" s="435"/>
      <c r="AL48" s="435"/>
      <c r="AM48" s="435"/>
      <c r="AN48" s="435"/>
      <c r="AO48" s="435"/>
    </row>
    <row r="49" spans="1:41" ht="15.75" customHeight="1" x14ac:dyDescent="0.5">
      <c r="A49" s="435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80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40" t="str">
        <f>IF(นักเรียน!E49="","",SUM(F49:AA49))</f>
        <v/>
      </c>
      <c r="AC49" s="44" t="str">
        <f t="shared" si="0"/>
        <v/>
      </c>
      <c r="AD49" s="117" t="str">
        <f>IF(AC49="","",IF(นักเรียน!Q49="ออก","---ย้าย---",VLOOKUP(AC49,grad2,5,TRUE)))</f>
        <v/>
      </c>
      <c r="AE49" s="118" t="str">
        <f>IF(AC49="","",IF(นักเรียน!Q49="ออก","---ย้าย---",VLOOKUP(AC49,grad2,4,TRUE)))</f>
        <v/>
      </c>
      <c r="AF49" s="259"/>
      <c r="AG49" s="260"/>
      <c r="AH49" s="435"/>
      <c r="AI49" s="435"/>
      <c r="AJ49" s="435"/>
      <c r="AK49" s="435"/>
      <c r="AL49" s="435"/>
      <c r="AM49" s="435"/>
      <c r="AN49" s="435"/>
      <c r="AO49" s="435"/>
    </row>
    <row r="50" spans="1:41" ht="15.75" customHeight="1" x14ac:dyDescent="0.5">
      <c r="A50" s="435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80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40" t="str">
        <f>IF(นักเรียน!E50="","",SUM(F50:AA50))</f>
        <v/>
      </c>
      <c r="AC50" s="44" t="str">
        <f t="shared" si="0"/>
        <v/>
      </c>
      <c r="AD50" s="117" t="str">
        <f>IF(AC50="","",IF(นักเรียน!Q50="ออก","---ย้าย---",VLOOKUP(AC50,grad2,5,TRUE)))</f>
        <v/>
      </c>
      <c r="AE50" s="118" t="str">
        <f>IF(AC50="","",IF(นักเรียน!Q50="ออก","---ย้าย---",VLOOKUP(AC50,grad2,4,TRUE)))</f>
        <v/>
      </c>
      <c r="AF50" s="259"/>
      <c r="AG50" s="260"/>
      <c r="AH50" s="435"/>
      <c r="AI50" s="435"/>
      <c r="AJ50" s="435"/>
      <c r="AK50" s="435"/>
      <c r="AL50" s="435"/>
      <c r="AM50" s="435"/>
      <c r="AN50" s="435"/>
      <c r="AO50" s="435"/>
    </row>
    <row r="51" spans="1:41" ht="15.75" customHeight="1" x14ac:dyDescent="0.5">
      <c r="A51" s="435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80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40" t="str">
        <f>IF(นักเรียน!E51="","",SUM(F51:AA51))</f>
        <v/>
      </c>
      <c r="AC51" s="44" t="str">
        <f t="shared" si="0"/>
        <v/>
      </c>
      <c r="AD51" s="117" t="str">
        <f>IF(AC51="","",IF(นักเรียน!Q51="ออก","---ย้าย---",VLOOKUP(AC51,grad2,5,TRUE)))</f>
        <v/>
      </c>
      <c r="AE51" s="118" t="str">
        <f>IF(AC51="","",IF(นักเรียน!Q51="ออก","---ย้าย---",VLOOKUP(AC51,grad2,4,TRUE)))</f>
        <v/>
      </c>
      <c r="AF51" s="259"/>
      <c r="AG51" s="260"/>
      <c r="AH51" s="435"/>
      <c r="AI51" s="435"/>
      <c r="AJ51" s="435"/>
      <c r="AK51" s="435"/>
      <c r="AL51" s="435"/>
      <c r="AM51" s="435"/>
      <c r="AN51" s="435"/>
      <c r="AO51" s="435"/>
    </row>
    <row r="52" spans="1:41" ht="15.75" customHeight="1" x14ac:dyDescent="0.5">
      <c r="A52" s="435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80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40" t="str">
        <f>IF(นักเรียน!E52="","",SUM(F52:AA52))</f>
        <v/>
      </c>
      <c r="AC52" s="44" t="str">
        <f t="shared" si="0"/>
        <v/>
      </c>
      <c r="AD52" s="117" t="str">
        <f>IF(AC52="","",IF(นักเรียน!Q52="ออก","---ย้าย---",VLOOKUP(AC52,grad2,5,TRUE)))</f>
        <v/>
      </c>
      <c r="AE52" s="118" t="str">
        <f>IF(AC52="","",IF(นักเรียน!Q52="ออก","---ย้าย---",VLOOKUP(AC52,grad2,4,TRUE)))</f>
        <v/>
      </c>
      <c r="AF52" s="259"/>
      <c r="AG52" s="260"/>
      <c r="AH52" s="435"/>
      <c r="AI52" s="435"/>
      <c r="AJ52" s="435"/>
      <c r="AK52" s="435"/>
      <c r="AL52" s="435"/>
      <c r="AM52" s="435"/>
      <c r="AN52" s="435"/>
      <c r="AO52" s="435"/>
    </row>
    <row r="53" spans="1:41" ht="15.75" customHeight="1" x14ac:dyDescent="0.5">
      <c r="A53" s="435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80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40" t="str">
        <f>IF(นักเรียน!E53="","",SUM(F53:AA53))</f>
        <v/>
      </c>
      <c r="AC53" s="44" t="str">
        <f t="shared" si="0"/>
        <v/>
      </c>
      <c r="AD53" s="117" t="str">
        <f>IF(AC53="","",IF(นักเรียน!Q53="ออก","---ย้าย---",VLOOKUP(AC53,grad2,5,TRUE)))</f>
        <v/>
      </c>
      <c r="AE53" s="118" t="str">
        <f>IF(AC53="","",IF(นักเรียน!Q53="ออก","---ย้าย---",VLOOKUP(AC53,grad2,4,TRUE)))</f>
        <v/>
      </c>
      <c r="AF53" s="259"/>
      <c r="AG53" s="260"/>
      <c r="AH53" s="435"/>
      <c r="AI53" s="435"/>
      <c r="AJ53" s="435"/>
      <c r="AK53" s="435"/>
      <c r="AL53" s="435"/>
      <c r="AM53" s="435"/>
      <c r="AN53" s="435"/>
      <c r="AO53" s="435"/>
    </row>
    <row r="54" spans="1:41" ht="15.75" customHeight="1" x14ac:dyDescent="0.5">
      <c r="A54" s="435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80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40" t="str">
        <f>IF(นักเรียน!E54="","",SUM(F54:AA54))</f>
        <v/>
      </c>
      <c r="AC54" s="44" t="str">
        <f t="shared" si="0"/>
        <v/>
      </c>
      <c r="AD54" s="117" t="str">
        <f>IF(AC54="","",IF(นักเรียน!Q54="ออก","---ย้าย---",VLOOKUP(AC54,grad2,5,TRUE)))</f>
        <v/>
      </c>
      <c r="AE54" s="118" t="str">
        <f>IF(AC54="","",IF(นักเรียน!Q54="ออก","---ย้าย---",VLOOKUP(AC54,grad2,4,TRUE)))</f>
        <v/>
      </c>
      <c r="AF54" s="259"/>
      <c r="AG54" s="260"/>
      <c r="AH54" s="435"/>
      <c r="AI54" s="435"/>
      <c r="AJ54" s="435"/>
      <c r="AK54" s="435"/>
      <c r="AL54" s="435"/>
      <c r="AM54" s="435"/>
      <c r="AN54" s="435"/>
      <c r="AO54" s="435"/>
    </row>
    <row r="55" spans="1:41" ht="15.75" customHeight="1" x14ac:dyDescent="0.5">
      <c r="A55" s="435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80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40" t="str">
        <f>IF(นักเรียน!E55="","",SUM(F55:AA55))</f>
        <v/>
      </c>
      <c r="AC55" s="44" t="str">
        <f t="shared" si="0"/>
        <v/>
      </c>
      <c r="AD55" s="117" t="str">
        <f>IF(AC55="","",IF(นักเรียน!Q55="ออก","---ย้าย---",VLOOKUP(AC55,grad2,5,TRUE)))</f>
        <v/>
      </c>
      <c r="AE55" s="118" t="str">
        <f>IF(AC55="","",IF(นักเรียน!Q55="ออก","---ย้าย---",VLOOKUP(AC55,grad2,4,TRUE)))</f>
        <v/>
      </c>
      <c r="AF55" s="259"/>
      <c r="AG55" s="260"/>
      <c r="AH55" s="435"/>
      <c r="AI55" s="435"/>
      <c r="AJ55" s="435"/>
      <c r="AK55" s="435"/>
      <c r="AL55" s="435"/>
      <c r="AM55" s="435"/>
      <c r="AN55" s="435"/>
      <c r="AO55" s="435"/>
    </row>
    <row r="56" spans="1:41" ht="18" customHeight="1" x14ac:dyDescent="0.5">
      <c r="A56" s="435"/>
      <c r="B56" s="455"/>
      <c r="C56" s="455"/>
      <c r="D56" s="435"/>
      <c r="E56" s="43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7"/>
      <c r="AD56" s="457"/>
      <c r="AE56" s="435"/>
      <c r="AF56" s="435"/>
      <c r="AG56" s="435"/>
      <c r="AH56" s="435"/>
      <c r="AI56" s="435"/>
      <c r="AJ56" s="435"/>
      <c r="AK56" s="435"/>
      <c r="AL56" s="435"/>
      <c r="AM56" s="435"/>
      <c r="AN56" s="435"/>
      <c r="AO56" s="435"/>
    </row>
    <row r="57" spans="1:41" ht="18" customHeight="1" x14ac:dyDescent="0.5">
      <c r="A57" s="435"/>
      <c r="B57" s="455"/>
      <c r="C57" s="455"/>
      <c r="D57" s="435"/>
      <c r="E57" s="43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7"/>
      <c r="AD57" s="457"/>
      <c r="AE57" s="435"/>
      <c r="AF57" s="435"/>
      <c r="AG57" s="435"/>
      <c r="AH57" s="435"/>
      <c r="AI57" s="435"/>
      <c r="AJ57" s="435"/>
      <c r="AK57" s="435"/>
      <c r="AL57" s="435"/>
      <c r="AM57" s="435"/>
      <c r="AN57" s="435"/>
      <c r="AO57" s="435"/>
    </row>
    <row r="58" spans="1:41" ht="18" customHeight="1" x14ac:dyDescent="0.5">
      <c r="A58" s="435"/>
      <c r="B58" s="455"/>
      <c r="C58" s="455"/>
      <c r="D58" s="435"/>
      <c r="E58" s="43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7"/>
      <c r="AD58" s="457"/>
      <c r="AE58" s="435"/>
      <c r="AF58" s="435"/>
      <c r="AG58" s="435"/>
      <c r="AH58" s="435"/>
      <c r="AI58" s="435"/>
      <c r="AJ58" s="435"/>
      <c r="AK58" s="435"/>
      <c r="AL58" s="435"/>
      <c r="AM58" s="435"/>
      <c r="AN58" s="435"/>
      <c r="AO58" s="435"/>
    </row>
    <row r="59" spans="1:41" ht="18" customHeight="1" x14ac:dyDescent="0.5">
      <c r="A59" s="435"/>
      <c r="B59" s="455"/>
      <c r="C59" s="455"/>
      <c r="D59" s="435"/>
      <c r="E59" s="43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7"/>
      <c r="AD59" s="457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</row>
    <row r="60" spans="1:41" ht="18" customHeight="1" x14ac:dyDescent="0.5">
      <c r="A60" s="435"/>
      <c r="B60" s="455"/>
      <c r="C60" s="455"/>
      <c r="D60" s="435"/>
      <c r="E60" s="43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7"/>
      <c r="AD60" s="457"/>
      <c r="AE60" s="435"/>
      <c r="AF60" s="435"/>
      <c r="AG60" s="435"/>
      <c r="AH60" s="435"/>
      <c r="AI60" s="435"/>
      <c r="AJ60" s="435"/>
      <c r="AK60" s="435"/>
      <c r="AL60" s="435"/>
      <c r="AM60" s="435"/>
      <c r="AN60" s="435"/>
      <c r="AO60" s="435"/>
    </row>
    <row r="61" spans="1:41" ht="18" customHeight="1" x14ac:dyDescent="0.5">
      <c r="A61" s="435"/>
      <c r="B61" s="455"/>
      <c r="C61" s="455"/>
      <c r="D61" s="435"/>
      <c r="E61" s="43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7"/>
      <c r="AD61" s="457"/>
      <c r="AE61" s="435"/>
      <c r="AF61" s="435"/>
      <c r="AG61" s="435"/>
      <c r="AH61" s="435"/>
      <c r="AI61" s="435"/>
      <c r="AJ61" s="435"/>
      <c r="AK61" s="435"/>
      <c r="AL61" s="435"/>
      <c r="AM61" s="435"/>
      <c r="AN61" s="435"/>
      <c r="AO61" s="435"/>
    </row>
    <row r="62" spans="1:41" ht="18" customHeight="1" x14ac:dyDescent="0.5">
      <c r="A62" s="435"/>
      <c r="B62" s="455"/>
      <c r="C62" s="455"/>
      <c r="D62" s="435"/>
      <c r="E62" s="43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7"/>
      <c r="AD62" s="457"/>
      <c r="AE62" s="435"/>
      <c r="AF62" s="435"/>
      <c r="AG62" s="435"/>
      <c r="AH62" s="435"/>
      <c r="AI62" s="435"/>
      <c r="AJ62" s="435"/>
      <c r="AK62" s="435"/>
      <c r="AL62" s="435"/>
      <c r="AM62" s="435"/>
      <c r="AN62" s="435"/>
      <c r="AO62" s="435"/>
    </row>
    <row r="63" spans="1:41" ht="18" customHeight="1" x14ac:dyDescent="0.5">
      <c r="A63" s="435"/>
      <c r="B63" s="455"/>
      <c r="C63" s="455"/>
      <c r="D63" s="435"/>
      <c r="E63" s="43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7"/>
      <c r="AD63" s="457"/>
      <c r="AE63" s="435"/>
      <c r="AF63" s="435"/>
      <c r="AG63" s="435"/>
      <c r="AH63" s="435"/>
      <c r="AI63" s="435"/>
      <c r="AJ63" s="435"/>
      <c r="AK63" s="435"/>
      <c r="AL63" s="435"/>
      <c r="AM63" s="435"/>
      <c r="AN63" s="435"/>
      <c r="AO63" s="435"/>
    </row>
    <row r="64" spans="1:41" ht="18" customHeight="1" x14ac:dyDescent="0.5">
      <c r="A64" s="435"/>
      <c r="B64" s="455"/>
      <c r="C64" s="455"/>
      <c r="D64" s="435"/>
      <c r="E64" s="43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7"/>
      <c r="AD64" s="457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</row>
    <row r="65" spans="1:41" ht="18" customHeight="1" x14ac:dyDescent="0.5">
      <c r="A65" s="435"/>
      <c r="B65" s="455"/>
      <c r="C65" s="455"/>
      <c r="D65" s="435"/>
      <c r="E65" s="43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7"/>
      <c r="AD65" s="457"/>
      <c r="AE65" s="435"/>
      <c r="AF65" s="435"/>
      <c r="AG65" s="435"/>
      <c r="AH65" s="435"/>
      <c r="AI65" s="435"/>
      <c r="AJ65" s="435"/>
      <c r="AK65" s="435"/>
      <c r="AL65" s="435"/>
      <c r="AM65" s="435"/>
      <c r="AN65" s="435"/>
      <c r="AO65" s="435"/>
    </row>
    <row r="66" spans="1:41" ht="18" customHeight="1" x14ac:dyDescent="0.5">
      <c r="A66" s="435"/>
      <c r="B66" s="455"/>
      <c r="C66" s="455"/>
      <c r="D66" s="435"/>
      <c r="E66" s="43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7"/>
      <c r="AD66" s="457"/>
      <c r="AE66" s="435"/>
      <c r="AF66" s="435"/>
      <c r="AG66" s="435"/>
      <c r="AH66" s="435"/>
      <c r="AI66" s="435"/>
      <c r="AJ66" s="435"/>
      <c r="AK66" s="435"/>
      <c r="AL66" s="435"/>
      <c r="AM66" s="435"/>
      <c r="AN66" s="435"/>
      <c r="AO66" s="435"/>
    </row>
    <row r="67" spans="1:41" ht="18" customHeight="1" x14ac:dyDescent="0.5">
      <c r="A67" s="435"/>
      <c r="B67" s="455"/>
      <c r="C67" s="455"/>
      <c r="D67" s="435"/>
      <c r="E67" s="43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7"/>
      <c r="AD67" s="457"/>
      <c r="AE67" s="435"/>
      <c r="AF67" s="435"/>
      <c r="AG67" s="435"/>
      <c r="AH67" s="435"/>
      <c r="AI67" s="435"/>
      <c r="AJ67" s="435"/>
      <c r="AK67" s="435"/>
      <c r="AL67" s="435"/>
      <c r="AM67" s="435"/>
      <c r="AN67" s="435"/>
      <c r="AO67" s="435"/>
    </row>
    <row r="68" spans="1:41" ht="18" customHeight="1" x14ac:dyDescent="0.5">
      <c r="A68" s="435"/>
      <c r="B68" s="455"/>
      <c r="C68" s="455"/>
      <c r="D68" s="435"/>
      <c r="E68" s="43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7"/>
      <c r="AD68" s="457"/>
      <c r="AE68" s="435"/>
      <c r="AF68" s="435"/>
      <c r="AG68" s="435"/>
      <c r="AH68" s="435"/>
      <c r="AI68" s="435"/>
      <c r="AJ68" s="435"/>
      <c r="AK68" s="435"/>
      <c r="AL68" s="435"/>
      <c r="AM68" s="435"/>
      <c r="AN68" s="435"/>
      <c r="AO68" s="435"/>
    </row>
    <row r="69" spans="1:41" ht="18" customHeight="1" x14ac:dyDescent="0.5">
      <c r="A69" s="435"/>
      <c r="B69" s="455"/>
      <c r="C69" s="455"/>
      <c r="D69" s="435"/>
      <c r="E69" s="43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7"/>
      <c r="AD69" s="457"/>
      <c r="AE69" s="435"/>
      <c r="AF69" s="435"/>
      <c r="AG69" s="435"/>
      <c r="AH69" s="435"/>
      <c r="AI69" s="435"/>
      <c r="AJ69" s="435"/>
      <c r="AK69" s="435"/>
      <c r="AL69" s="435"/>
      <c r="AM69" s="435"/>
      <c r="AN69" s="435"/>
      <c r="AO69" s="435"/>
    </row>
    <row r="70" spans="1:41" ht="18" customHeight="1" x14ac:dyDescent="0.5">
      <c r="A70" s="435"/>
      <c r="B70" s="455"/>
      <c r="C70" s="455"/>
      <c r="D70" s="435"/>
      <c r="E70" s="43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7"/>
      <c r="AD70" s="457"/>
      <c r="AE70" s="435"/>
      <c r="AF70" s="435"/>
      <c r="AG70" s="435"/>
      <c r="AH70" s="435"/>
      <c r="AI70" s="435"/>
      <c r="AJ70" s="435"/>
      <c r="AK70" s="435"/>
      <c r="AL70" s="435"/>
      <c r="AM70" s="435"/>
      <c r="AN70" s="435"/>
      <c r="AO70" s="435"/>
    </row>
    <row r="71" spans="1:41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</sheetData>
  <sheetProtection sheet="1" objects="1" scenarios="1" selectLockedCells="1"/>
  <mergeCells count="70">
    <mergeCell ref="B2:B5"/>
    <mergeCell ref="C2:C5"/>
    <mergeCell ref="D2:D5"/>
    <mergeCell ref="O3:P3"/>
    <mergeCell ref="Q3:R3"/>
    <mergeCell ref="AG2:AG5"/>
    <mergeCell ref="AB3:AB4"/>
    <mergeCell ref="AC3:AC4"/>
    <mergeCell ref="F3:I3"/>
    <mergeCell ref="J3:K3"/>
    <mergeCell ref="M3:N3"/>
    <mergeCell ref="S3:U3"/>
    <mergeCell ref="Z3:AA3"/>
    <mergeCell ref="AD3:AD5"/>
    <mergeCell ref="AE3:AE5"/>
    <mergeCell ref="AF3:AF5"/>
    <mergeCell ref="AB2:AF2"/>
    <mergeCell ref="V3:W3"/>
    <mergeCell ref="X3:Y3"/>
    <mergeCell ref="F2:W2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F6:AA55">
    <cfRule type="cellIs" dxfId="54" priority="7" operator="lessThan">
      <formula>50%*F$5</formula>
    </cfRule>
  </conditionalFormatting>
  <conditionalFormatting sqref="AB6:AB55">
    <cfRule type="cellIs" dxfId="53" priority="6" operator="lessThan">
      <formula>50%*$AB$5</formula>
    </cfRule>
  </conditionalFormatting>
  <conditionalFormatting sqref="AC6:AC55">
    <cfRule type="cellIs" dxfId="52" priority="5" operator="lessThan">
      <formula>50%*$AC$5</formula>
    </cfRule>
  </conditionalFormatting>
  <conditionalFormatting sqref="AD6:AD55">
    <cfRule type="containsText" dxfId="51" priority="4" operator="containsText" text="0">
      <formula>NOT(ISERROR(SEARCH("0",AD6)))</formula>
    </cfRule>
  </conditionalFormatting>
  <conditionalFormatting sqref="AD6:AE55">
    <cfRule type="containsText" dxfId="50" priority="1" operator="containsText" text="ย้าย">
      <formula>NOT(ISERROR(SEARCH("ย้าย",AD6)))</formula>
    </cfRule>
  </conditionalFormatting>
  <conditionalFormatting sqref="AE6:AE55">
    <cfRule type="containsText" dxfId="49" priority="3" operator="containsText" text="ไม่ผ่าน">
      <formula>NOT(ISERROR(SEARCH("ไม่ผ่าน",AE6)))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AA55" xr:uid="{00000000-0002-0000-0A00-000000000000}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23" min="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L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J6" sqref="J6"/>
    </sheetView>
  </sheetViews>
  <sheetFormatPr defaultColWidth="9.140625"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9" width="4.28515625" style="1" customWidth="1"/>
    <col min="10" max="10" width="7.28515625" style="1" customWidth="1"/>
    <col min="11" max="11" width="8" style="1" customWidth="1"/>
    <col min="12" max="12" width="8.7109375" style="1" customWidth="1"/>
    <col min="13" max="13" width="4.7109375" style="1" customWidth="1"/>
    <col min="14" max="14" width="4.85546875" style="1" customWidth="1"/>
    <col min="15" max="15" width="7.28515625" style="1" customWidth="1"/>
    <col min="16" max="16" width="8" style="1" customWidth="1"/>
    <col min="17" max="17" width="8.7109375" style="1" customWidth="1"/>
    <col min="18" max="18" width="6.5703125" style="1" customWidth="1"/>
    <col min="19" max="19" width="7.28515625" style="1" customWidth="1"/>
    <col min="20" max="20" width="8" style="1" customWidth="1"/>
    <col min="21" max="21" width="8.7109375" style="1" customWidth="1"/>
    <col min="22" max="23" width="4.7109375" style="1" customWidth="1"/>
    <col min="24" max="24" width="7.28515625" style="1" customWidth="1"/>
    <col min="25" max="25" width="8" style="1" customWidth="1"/>
    <col min="26" max="26" width="8.7109375" style="1" customWidth="1"/>
    <col min="27" max="28" width="5" style="1" customWidth="1"/>
    <col min="29" max="29" width="7.28515625" style="1" customWidth="1"/>
    <col min="30" max="30" width="8" style="1" customWidth="1"/>
    <col min="31" max="31" width="8.7109375" style="1" customWidth="1"/>
    <col min="32" max="33" width="4.7109375" style="1" customWidth="1"/>
    <col min="34" max="34" width="5.7109375" style="1" customWidth="1"/>
    <col min="35" max="35" width="7.28515625" style="1" customWidth="1"/>
    <col min="36" max="36" width="8.7109375" style="1" customWidth="1"/>
    <col min="37" max="39" width="4.42578125" style="1" customWidth="1"/>
    <col min="40" max="40" width="6.42578125" style="1" customWidth="1"/>
    <col min="41" max="41" width="6.5703125" style="1" customWidth="1"/>
    <col min="42" max="42" width="8.7109375" style="1" customWidth="1"/>
    <col min="43" max="44" width="4.42578125" style="1" customWidth="1"/>
    <col min="45" max="45" width="6.42578125" style="1" customWidth="1"/>
    <col min="46" max="46" width="8" style="1" customWidth="1"/>
    <col min="47" max="47" width="8.7109375" style="1" customWidth="1"/>
    <col min="48" max="49" width="4.42578125" style="1" customWidth="1"/>
    <col min="50" max="50" width="6.42578125" style="1" customWidth="1"/>
    <col min="51" max="51" width="9" style="1" customWidth="1"/>
    <col min="52" max="52" width="10.140625" style="1" customWidth="1"/>
    <col min="53" max="54" width="4.42578125" style="1" customWidth="1"/>
    <col min="55" max="55" width="6.42578125" style="1" customWidth="1"/>
    <col min="56" max="56" width="9" style="1" customWidth="1"/>
    <col min="57" max="57" width="10.140625" style="1" customWidth="1"/>
    <col min="58" max="58" width="13.28515625" style="4" customWidth="1"/>
    <col min="59" max="59" width="14.5703125" style="3" customWidth="1"/>
    <col min="60" max="60" width="13.28515625" style="3" customWidth="1"/>
    <col min="61" max="61" width="14.5703125" style="1" customWidth="1"/>
    <col min="62" max="62" width="18.5703125" style="1" customWidth="1"/>
    <col min="63" max="63" width="48.140625" style="1" customWidth="1"/>
    <col min="64" max="64" width="1.7109375" style="1" customWidth="1"/>
    <col min="65" max="16384" width="9.140625" style="1"/>
  </cols>
  <sheetData>
    <row r="1" spans="1:67" ht="41.25" customHeight="1" x14ac:dyDescent="0.5">
      <c r="A1" s="76"/>
      <c r="B1" s="80"/>
      <c r="C1" s="80"/>
      <c r="D1" s="76"/>
      <c r="E1" s="76"/>
      <c r="F1" s="84" t="s">
        <v>362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80"/>
      <c r="BG1" s="81"/>
      <c r="BH1" s="81"/>
      <c r="BI1" s="76"/>
      <c r="BJ1" s="76"/>
      <c r="BK1" s="76"/>
      <c r="BL1" s="76"/>
      <c r="BM1" s="76"/>
      <c r="BN1" s="76"/>
      <c r="BO1" s="76"/>
    </row>
    <row r="2" spans="1:67" ht="18" customHeight="1" thickBot="1" x14ac:dyDescent="0.55000000000000004">
      <c r="A2" s="76"/>
      <c r="B2" s="648" t="s">
        <v>0</v>
      </c>
      <c r="C2" s="648" t="s">
        <v>1</v>
      </c>
      <c r="D2" s="650" t="s">
        <v>2</v>
      </c>
      <c r="E2" s="163"/>
      <c r="F2" s="669" t="s">
        <v>63</v>
      </c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 t="str">
        <f>F2</f>
        <v>ผลการประเมินคุณลักษณะอันพึงประสงค์</v>
      </c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70" t="str">
        <f>F2</f>
        <v>ผลการประเมินคุณลักษณะอันพึงประสงค์</v>
      </c>
      <c r="AG2" s="654"/>
      <c r="AH2" s="654"/>
      <c r="AI2" s="654"/>
      <c r="AJ2" s="654"/>
      <c r="AK2" s="654"/>
      <c r="AL2" s="654"/>
      <c r="AM2" s="654"/>
      <c r="AN2" s="654"/>
      <c r="AO2" s="654"/>
      <c r="AP2" s="654"/>
      <c r="AQ2" s="654"/>
      <c r="AR2" s="654"/>
      <c r="AS2" s="654"/>
      <c r="AT2" s="654"/>
      <c r="AU2" s="712"/>
      <c r="AV2" s="670" t="str">
        <f>F2</f>
        <v>ผลการประเมินคุณลักษณะอันพึงประสงค์</v>
      </c>
      <c r="AW2" s="654"/>
      <c r="AX2" s="654"/>
      <c r="AY2" s="654"/>
      <c r="AZ2" s="654"/>
      <c r="BA2" s="654"/>
      <c r="BB2" s="654"/>
      <c r="BC2" s="654"/>
      <c r="BD2" s="654"/>
      <c r="BE2" s="654"/>
      <c r="BF2" s="654"/>
      <c r="BG2" s="712"/>
      <c r="BH2" s="654" t="str">
        <f>F2</f>
        <v>ผลการประเมินคุณลักษณะอันพึงประสงค์</v>
      </c>
      <c r="BI2" s="654"/>
      <c r="BJ2" s="712"/>
      <c r="BK2" s="710" t="s">
        <v>51</v>
      </c>
      <c r="BL2" s="76"/>
      <c r="BM2" s="76"/>
      <c r="BN2" s="76"/>
      <c r="BO2" s="76"/>
    </row>
    <row r="3" spans="1:67" s="4" customFormat="1" ht="18" customHeight="1" x14ac:dyDescent="0.5">
      <c r="A3" s="80"/>
      <c r="B3" s="648"/>
      <c r="C3" s="648"/>
      <c r="D3" s="651"/>
      <c r="E3" s="120" t="s">
        <v>10</v>
      </c>
      <c r="F3" s="700" t="str">
        <f>IF(ตัวชีวัด!D5="","1","1."&amp;ตัวชีวัด!D5)</f>
        <v>1.รักชาติ ศาสน์ กษัตริย์</v>
      </c>
      <c r="G3" s="701"/>
      <c r="H3" s="701"/>
      <c r="I3" s="701"/>
      <c r="J3" s="701"/>
      <c r="K3" s="701"/>
      <c r="L3" s="702"/>
      <c r="M3" s="700" t="str">
        <f>IF(ตัวชีวัด!D6="","2","2."&amp;ตัวชีวัด!D6)</f>
        <v>2.ซื่อสัตย์สุจริต</v>
      </c>
      <c r="N3" s="701"/>
      <c r="O3" s="701"/>
      <c r="P3" s="701"/>
      <c r="Q3" s="702"/>
      <c r="R3" s="700" t="str">
        <f>IF(ตัวชีวัด!D7="","3","3."&amp;ตัวชีวัด!D7)</f>
        <v>3.มีวินัย</v>
      </c>
      <c r="S3" s="701"/>
      <c r="T3" s="701"/>
      <c r="U3" s="702"/>
      <c r="V3" s="707" t="str">
        <f>IF(ตัวชีวัด!D8="","4","4."&amp;ตัวชีวัด!D8)</f>
        <v>4.ใฝ่เรียนรู้</v>
      </c>
      <c r="W3" s="708"/>
      <c r="X3" s="708"/>
      <c r="Y3" s="708"/>
      <c r="Z3" s="709"/>
      <c r="AA3" s="700" t="str">
        <f>IF(ตัวชีวัด!D9="","5","5."&amp;ตัวชีวัด!D9)</f>
        <v>5.อยู่อย่างพอเพียง</v>
      </c>
      <c r="AB3" s="701"/>
      <c r="AC3" s="701"/>
      <c r="AD3" s="701"/>
      <c r="AE3" s="702"/>
      <c r="AF3" s="700" t="str">
        <f>IF(ตัวชีวัด!D10="","6","6."&amp;ตัวชีวัด!D10)</f>
        <v>6.มุ่งมั่นในการทำงาน</v>
      </c>
      <c r="AG3" s="701"/>
      <c r="AH3" s="701"/>
      <c r="AI3" s="701"/>
      <c r="AJ3" s="702"/>
      <c r="AK3" s="700" t="str">
        <f>IF(ตัวชีวัด!D11="","7","7."&amp;ตัวชีวัด!D11)</f>
        <v>7.รักความเป็นไทย</v>
      </c>
      <c r="AL3" s="701"/>
      <c r="AM3" s="701"/>
      <c r="AN3" s="701"/>
      <c r="AO3" s="701"/>
      <c r="AP3" s="702"/>
      <c r="AQ3" s="700" t="str">
        <f>IF(ตัวชีวัด!D12="","8","8."&amp;ตัวชีวัด!D12)</f>
        <v>8.มีจิตสาธารณะ</v>
      </c>
      <c r="AR3" s="701"/>
      <c r="AS3" s="701"/>
      <c r="AT3" s="701"/>
      <c r="AU3" s="702"/>
      <c r="AV3" s="700" t="str">
        <f>IF(ตัวชีวัด!D13="","9","9."&amp;ตัวชีวัด!D13)</f>
        <v>9</v>
      </c>
      <c r="AW3" s="701"/>
      <c r="AX3" s="701"/>
      <c r="AY3" s="701"/>
      <c r="AZ3" s="702"/>
      <c r="BA3" s="700" t="str">
        <f>IF(ตัวชีวัด!D14="","10","10."&amp;ตัวชีวัด!D14)</f>
        <v>10</v>
      </c>
      <c r="BB3" s="701"/>
      <c r="BC3" s="701"/>
      <c r="BD3" s="701"/>
      <c r="BE3" s="702"/>
      <c r="BF3" s="696" t="s">
        <v>9</v>
      </c>
      <c r="BG3" s="694" t="s">
        <v>130</v>
      </c>
      <c r="BH3" s="697" t="s">
        <v>61</v>
      </c>
      <c r="BI3" s="699" t="s">
        <v>132</v>
      </c>
      <c r="BJ3" s="713" t="s">
        <v>141</v>
      </c>
      <c r="BK3" s="710"/>
      <c r="BL3" s="80"/>
      <c r="BM3" s="80"/>
      <c r="BN3" s="80"/>
      <c r="BO3" s="80"/>
    </row>
    <row r="4" spans="1:67" ht="18" customHeight="1" x14ac:dyDescent="0.5">
      <c r="A4" s="76"/>
      <c r="B4" s="648"/>
      <c r="C4" s="648"/>
      <c r="D4" s="651"/>
      <c r="E4" s="120" t="s">
        <v>129</v>
      </c>
      <c r="F4" s="126">
        <v>1.1000000000000001</v>
      </c>
      <c r="G4" s="52">
        <v>1.2</v>
      </c>
      <c r="H4" s="52">
        <v>1.3</v>
      </c>
      <c r="I4" s="52">
        <v>1.4</v>
      </c>
      <c r="J4" s="51" t="s">
        <v>4</v>
      </c>
      <c r="K4" s="51" t="s">
        <v>130</v>
      </c>
      <c r="L4" s="703" t="s">
        <v>131</v>
      </c>
      <c r="M4" s="126">
        <v>2.1</v>
      </c>
      <c r="N4" s="52">
        <v>2.2000000000000002</v>
      </c>
      <c r="O4" s="51" t="s">
        <v>4</v>
      </c>
      <c r="P4" s="51" t="s">
        <v>130</v>
      </c>
      <c r="Q4" s="703" t="s">
        <v>131</v>
      </c>
      <c r="R4" s="126">
        <v>3.1</v>
      </c>
      <c r="S4" s="51" t="s">
        <v>4</v>
      </c>
      <c r="T4" s="51" t="s">
        <v>130</v>
      </c>
      <c r="U4" s="703" t="s">
        <v>131</v>
      </c>
      <c r="V4" s="122">
        <v>4.0999999999999996</v>
      </c>
      <c r="W4" s="52">
        <v>4.2</v>
      </c>
      <c r="X4" s="51" t="s">
        <v>4</v>
      </c>
      <c r="Y4" s="51" t="s">
        <v>130</v>
      </c>
      <c r="Z4" s="705" t="s">
        <v>131</v>
      </c>
      <c r="AA4" s="126">
        <v>5.0999999999999996</v>
      </c>
      <c r="AB4" s="52">
        <v>5.2</v>
      </c>
      <c r="AC4" s="51" t="s">
        <v>4</v>
      </c>
      <c r="AD4" s="51" t="s">
        <v>130</v>
      </c>
      <c r="AE4" s="703" t="s">
        <v>131</v>
      </c>
      <c r="AF4" s="126">
        <v>6.1</v>
      </c>
      <c r="AG4" s="52">
        <v>6.2</v>
      </c>
      <c r="AH4" s="51" t="s">
        <v>4</v>
      </c>
      <c r="AI4" s="51" t="s">
        <v>130</v>
      </c>
      <c r="AJ4" s="703" t="s">
        <v>131</v>
      </c>
      <c r="AK4" s="126">
        <v>7.1</v>
      </c>
      <c r="AL4" s="52">
        <v>7.2</v>
      </c>
      <c r="AM4" s="52">
        <v>7.3</v>
      </c>
      <c r="AN4" s="51" t="s">
        <v>4</v>
      </c>
      <c r="AO4" s="51" t="s">
        <v>130</v>
      </c>
      <c r="AP4" s="703" t="s">
        <v>131</v>
      </c>
      <c r="AQ4" s="126">
        <v>8.1</v>
      </c>
      <c r="AR4" s="52">
        <v>8.1999999999999993</v>
      </c>
      <c r="AS4" s="51" t="s">
        <v>4</v>
      </c>
      <c r="AT4" s="51" t="s">
        <v>130</v>
      </c>
      <c r="AU4" s="703" t="s">
        <v>131</v>
      </c>
      <c r="AV4" s="126">
        <v>9.1</v>
      </c>
      <c r="AW4" s="52">
        <v>9.1999999999999993</v>
      </c>
      <c r="AX4" s="51" t="s">
        <v>4</v>
      </c>
      <c r="AY4" s="51" t="s">
        <v>130</v>
      </c>
      <c r="AZ4" s="703" t="s">
        <v>131</v>
      </c>
      <c r="BA4" s="174">
        <v>10.1</v>
      </c>
      <c r="BB4" s="175">
        <v>10.199999999999999</v>
      </c>
      <c r="BC4" s="51" t="s">
        <v>4</v>
      </c>
      <c r="BD4" s="51" t="s">
        <v>130</v>
      </c>
      <c r="BE4" s="703" t="s">
        <v>131</v>
      </c>
      <c r="BF4" s="693"/>
      <c r="BG4" s="695"/>
      <c r="BH4" s="662"/>
      <c r="BI4" s="663"/>
      <c r="BJ4" s="714"/>
      <c r="BK4" s="710"/>
      <c r="BL4" s="76"/>
      <c r="BM4" s="76"/>
      <c r="BN4" s="76"/>
      <c r="BO4" s="76"/>
    </row>
    <row r="5" spans="1:67" ht="18" customHeight="1" thickBot="1" x14ac:dyDescent="0.55000000000000004">
      <c r="A5" s="76"/>
      <c r="B5" s="649"/>
      <c r="C5" s="649"/>
      <c r="D5" s="652"/>
      <c r="E5" s="121" t="s">
        <v>3</v>
      </c>
      <c r="F5" s="127" t="str">
        <f>IF(คุณลักษณะ!F5="","",คุณลักษณะ!F5)</f>
        <v/>
      </c>
      <c r="G5" s="53" t="str">
        <f>IF(คุณลักษณะ!G5="","",คุณลักษณะ!G5)</f>
        <v/>
      </c>
      <c r="H5" s="53" t="str">
        <f>IF(คุณลักษณะ!H5="","",คุณลักษณะ!H5)</f>
        <v/>
      </c>
      <c r="I5" s="53" t="str">
        <f>IF(คุณลักษณะ!I5="","",คุณลักษณะ!I5)</f>
        <v/>
      </c>
      <c r="J5" s="54" t="str">
        <f>IF(SUM(F5:I5),SUM(F5:I5),"")</f>
        <v/>
      </c>
      <c r="K5" s="49">
        <v>100</v>
      </c>
      <c r="L5" s="704"/>
      <c r="M5" s="127" t="str">
        <f>IF(คุณลักษณะ!J5="","",คุณลักษณะ!J5)</f>
        <v/>
      </c>
      <c r="N5" s="53" t="str">
        <f>IF(คุณลักษณะ!K5="","",คุณลักษณะ!K5)</f>
        <v/>
      </c>
      <c r="O5" s="54" t="str">
        <f>IF(SUM(M5:N5),SUM(M5:N5),"")</f>
        <v/>
      </c>
      <c r="P5" s="49">
        <v>100</v>
      </c>
      <c r="Q5" s="704"/>
      <c r="R5" s="127" t="str">
        <f>IF(คุณลักษณะ!L5="","",คุณลักษณะ!L5)</f>
        <v/>
      </c>
      <c r="S5" s="54" t="str">
        <f>IF(SUM(R5:R5),SUM(R5:R5),"")</f>
        <v/>
      </c>
      <c r="T5" s="49">
        <v>100</v>
      </c>
      <c r="U5" s="704"/>
      <c r="V5" s="123" t="str">
        <f>IF(คุณลักษณะ!M5="","",คุณลักษณะ!M5)</f>
        <v/>
      </c>
      <c r="W5" s="53" t="str">
        <f>IF(คุณลักษณะ!N5="","",คุณลักษณะ!N5)</f>
        <v/>
      </c>
      <c r="X5" s="54" t="str">
        <f>IF(SUM(V5:W5),SUM(V5:W5),"")</f>
        <v/>
      </c>
      <c r="Y5" s="49">
        <v>100</v>
      </c>
      <c r="Z5" s="706"/>
      <c r="AA5" s="127" t="str">
        <f>IF(คุณลักษณะ!O5="","",คุณลักษณะ!O5)</f>
        <v/>
      </c>
      <c r="AB5" s="53" t="str">
        <f>IF(คุณลักษณะ!P5="","",คุณลักษณะ!P5)</f>
        <v/>
      </c>
      <c r="AC5" s="54" t="str">
        <f>IF(SUM(AA5:AB5),SUM(AA5:AB5),"")</f>
        <v/>
      </c>
      <c r="AD5" s="49">
        <v>100</v>
      </c>
      <c r="AE5" s="704"/>
      <c r="AF5" s="127" t="str">
        <f>IF(คุณลักษณะ!Q5="","",คุณลักษณะ!Q5)</f>
        <v/>
      </c>
      <c r="AG5" s="53" t="str">
        <f>IF(คุณลักษณะ!R5="","",คุณลักษณะ!R5)</f>
        <v/>
      </c>
      <c r="AH5" s="54" t="str">
        <f>IF(SUM(AF5:AG5),SUM(AF5:AG5),"")</f>
        <v/>
      </c>
      <c r="AI5" s="49">
        <v>100</v>
      </c>
      <c r="AJ5" s="704"/>
      <c r="AK5" s="127" t="str">
        <f>IF(คุณลักษณะ!S5="","",คุณลักษณะ!S5)</f>
        <v/>
      </c>
      <c r="AL5" s="53" t="str">
        <f>IF(คุณลักษณะ!T5="","",คุณลักษณะ!T5)</f>
        <v/>
      </c>
      <c r="AM5" s="53" t="str">
        <f>IF(คุณลักษณะ!U5="","",คุณลักษณะ!U5)</f>
        <v/>
      </c>
      <c r="AN5" s="54" t="str">
        <f>IF(SUM(AK5:AM5),SUM(AK5:AM5),"")</f>
        <v/>
      </c>
      <c r="AO5" s="49">
        <v>100</v>
      </c>
      <c r="AP5" s="704"/>
      <c r="AQ5" s="127" t="str">
        <f>IF(คุณลักษณะ!V5="","",คุณลักษณะ!V5)</f>
        <v/>
      </c>
      <c r="AR5" s="53" t="str">
        <f>IF(คุณลักษณะ!W5="","",คุณลักษณะ!W5)</f>
        <v/>
      </c>
      <c r="AS5" s="54" t="str">
        <f>IF(SUM(AQ5:AR5),SUM(AQ5:AR5),"")</f>
        <v/>
      </c>
      <c r="AT5" s="49">
        <v>100</v>
      </c>
      <c r="AU5" s="704"/>
      <c r="AV5" s="127" t="str">
        <f>IF(คุณลักษณะ!X5="","",คุณลักษณะ!X5)</f>
        <v/>
      </c>
      <c r="AW5" s="53" t="str">
        <f>IF(คุณลักษณะ!Y5="","",คุณลักษณะ!Y5)</f>
        <v/>
      </c>
      <c r="AX5" s="54" t="str">
        <f>IF(SUM(AV5:AW5),SUM(AV5:AW5),"")</f>
        <v/>
      </c>
      <c r="AY5" s="49">
        <v>100</v>
      </c>
      <c r="AZ5" s="704"/>
      <c r="BA5" s="127" t="str">
        <f>IF(คุณลักษณะ!Z5="","",คุณลักษณะ!Z5)</f>
        <v/>
      </c>
      <c r="BB5" s="53" t="str">
        <f>IF(คุณลักษณะ!AA5="","",คุณลักษณะ!AA5)</f>
        <v/>
      </c>
      <c r="BC5" s="54" t="str">
        <f>IF(SUM(BA5:BB5),SUM(BA5:BB5),"")</f>
        <v/>
      </c>
      <c r="BD5" s="49">
        <v>100</v>
      </c>
      <c r="BE5" s="704"/>
      <c r="BF5" s="114" t="str">
        <f>IF(SUM(J5,O5,S5,X5,AC5,AH5,AN5,AS5,AX5,BC5),SUM(J5,O5,S5,X5,AC5,AH5,AN5,AS5,AX5,BC5),"")</f>
        <v/>
      </c>
      <c r="BG5" s="43">
        <v>100</v>
      </c>
      <c r="BH5" s="698"/>
      <c r="BI5" s="664"/>
      <c r="BJ5" s="715"/>
      <c r="BK5" s="711"/>
      <c r="BL5" s="76"/>
      <c r="BM5" s="76"/>
      <c r="BN5" s="76"/>
      <c r="BO5" s="76"/>
    </row>
    <row r="6" spans="1:67" ht="15.75" customHeight="1" x14ac:dyDescent="0.5">
      <c r="A6" s="76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76"/>
      <c r="F6" s="128" t="str">
        <f>IF(คุณลักษณะ!F6="","",คุณลักษณะ!F6)</f>
        <v/>
      </c>
      <c r="G6" s="5" t="str">
        <f>IF(คุณลักษณะ!G6="","",คุณลักษณะ!G6)</f>
        <v/>
      </c>
      <c r="H6" s="5" t="str">
        <f>IF(คุณลักษณะ!H6="","",คุณลักษณะ!H6)</f>
        <v/>
      </c>
      <c r="I6" s="5" t="str">
        <f>IF(คุณลักษณะ!I6="","",คุณลักษณะ!I6)</f>
        <v/>
      </c>
      <c r="J6" s="47" t="str">
        <f>IF(F6="","",SUM(F6:I6))</f>
        <v/>
      </c>
      <c r="K6" s="40" t="str">
        <f>IF(J6="","",ROUND(J6/$J$5*$K$5,0))</f>
        <v/>
      </c>
      <c r="L6" s="129" t="str">
        <f t="shared" ref="L6:L45" si="0">IF(K6="","",VLOOKUP(K6,grad2,4,TRUE))</f>
        <v/>
      </c>
      <c r="M6" s="128" t="str">
        <f>IF(คุณลักษณะ!J6="","",คุณลักษณะ!J6)</f>
        <v/>
      </c>
      <c r="N6" s="5" t="str">
        <f>IF(คุณลักษณะ!K6="","",คุณลักษณะ!K6)</f>
        <v/>
      </c>
      <c r="O6" s="47" t="str">
        <f>IF(M6="","",SUM(M6:N6))</f>
        <v/>
      </c>
      <c r="P6" s="40" t="str">
        <f>IF(O6="","",ROUND(O6/$O$5*$P$5,0))</f>
        <v/>
      </c>
      <c r="Q6" s="129" t="str">
        <f t="shared" ref="Q6:Q45" si="1">IF(P6="","",VLOOKUP(P6,grad2,4,TRUE))</f>
        <v/>
      </c>
      <c r="R6" s="128" t="str">
        <f>IF(คุณลักษณะ!L6="","",คุณลักษณะ!L6)</f>
        <v/>
      </c>
      <c r="S6" s="47" t="str">
        <f>IF(R6="","",SUM(R6:R6))</f>
        <v/>
      </c>
      <c r="T6" s="40" t="str">
        <f>IF(S6="","",ROUND(S6/$S$5*$T$5,0))</f>
        <v/>
      </c>
      <c r="U6" s="129" t="str">
        <f t="shared" ref="U6:U45" si="2">IF(T6="","",VLOOKUP(T6,grad2,4,TRUE))</f>
        <v/>
      </c>
      <c r="V6" s="124" t="str">
        <f>IF(คุณลักษณะ!M6="","",คุณลักษณะ!M6)</f>
        <v/>
      </c>
      <c r="W6" s="5" t="str">
        <f>IF(คุณลักษณะ!N6="","",คุณลักษณะ!N6)</f>
        <v/>
      </c>
      <c r="X6" s="47" t="str">
        <f>IF(V6="","",SUM(V6:W6))</f>
        <v/>
      </c>
      <c r="Y6" s="40" t="str">
        <f>IF(X6="","",ROUND(X6/$X$5*$Y$5,0))</f>
        <v/>
      </c>
      <c r="Z6" s="131" t="str">
        <f t="shared" ref="Z6:Z45" si="3">IF(Y6="","",VLOOKUP(Y6,grad2,4,TRUE))</f>
        <v/>
      </c>
      <c r="AA6" s="128" t="str">
        <f>IF(คุณลักษณะ!O6="","",คุณลักษณะ!O6)</f>
        <v/>
      </c>
      <c r="AB6" s="5" t="str">
        <f>IF(คุณลักษณะ!P6="","",คุณลักษณะ!P6)</f>
        <v/>
      </c>
      <c r="AC6" s="47" t="str">
        <f>IF(AA6="","",SUM(AA6:AB6))</f>
        <v/>
      </c>
      <c r="AD6" s="40" t="str">
        <f>IF(AC6="","",ROUND(AC6/$AC$5*$AD$5,0))</f>
        <v/>
      </c>
      <c r="AE6" s="129" t="str">
        <f t="shared" ref="AE6:AE45" si="4">IF(AD6="","",VLOOKUP(AD6,grad2,4,TRUE))</f>
        <v/>
      </c>
      <c r="AF6" s="128" t="str">
        <f>IF(คุณลักษณะ!Q6="","",คุณลักษณะ!Q6)</f>
        <v/>
      </c>
      <c r="AG6" s="5" t="str">
        <f>IF(คุณลักษณะ!R6="","",คุณลักษณะ!R6)</f>
        <v/>
      </c>
      <c r="AH6" s="47" t="str">
        <f>IF(AF6="","",SUM(AF6:AG6))</f>
        <v/>
      </c>
      <c r="AI6" s="40" t="str">
        <f>IF(AH6="","",ROUND(AH6/$AH$5*$AI$5,0))</f>
        <v/>
      </c>
      <c r="AJ6" s="129" t="str">
        <f t="shared" ref="AJ6:AJ45" si="5">IF(AI6="","",VLOOKUP(AI6,grad2,4,TRUE))</f>
        <v/>
      </c>
      <c r="AK6" s="128" t="str">
        <f>IF(คุณลักษณะ!S6="","",คุณลักษณะ!S6)</f>
        <v/>
      </c>
      <c r="AL6" s="5" t="str">
        <f>IF(คุณลักษณะ!T6="","",คุณลักษณะ!T6)</f>
        <v/>
      </c>
      <c r="AM6" s="5" t="str">
        <f>IF(คุณลักษณะ!U6="","",คุณลักษณะ!U6)</f>
        <v/>
      </c>
      <c r="AN6" s="47" t="str">
        <f>IF(AK6="","",SUM(AK6:AM6))</f>
        <v/>
      </c>
      <c r="AO6" s="50" t="str">
        <f>IF(AN6="","",ROUND(AN6/$AN$5*$AO$5,0))</f>
        <v/>
      </c>
      <c r="AP6" s="129" t="str">
        <f t="shared" ref="AP6:AP45" si="6">IF(AO6="","",VLOOKUP(AO6,grad2,4,TRUE))</f>
        <v/>
      </c>
      <c r="AQ6" s="132" t="str">
        <f>IF(คุณลักษณะ!V6="","",คุณลักษณะ!V6)</f>
        <v/>
      </c>
      <c r="AR6" s="7" t="str">
        <f>IF(คุณลักษณะ!W6="","",คุณลักษณะ!W6)</f>
        <v/>
      </c>
      <c r="AS6" s="55" t="str">
        <f>IF(AQ6="","",SUM(AQ6:AR6))</f>
        <v/>
      </c>
      <c r="AT6" s="40" t="str">
        <f>IF(AS6="","",ROUND(AS6/$AS$5*$AT$5,0))</f>
        <v/>
      </c>
      <c r="AU6" s="129" t="str">
        <f t="shared" ref="AU6:AU55" si="7">IF(AT6="","",VLOOKUP(AT6,grad2,4,TRUE))</f>
        <v/>
      </c>
      <c r="AV6" s="132" t="str">
        <f>IF(คุณลักษณะ!X6="","",คุณลักษณะ!X6)</f>
        <v/>
      </c>
      <c r="AW6" s="7" t="str">
        <f>IF(คุณลักษณะ!Y6="","",คุณลักษณะ!Y6)</f>
        <v/>
      </c>
      <c r="AX6" s="55" t="str">
        <f t="shared" ref="AX6:AX55" si="8">IF(AV6="","",SUM(AV6:AW6))</f>
        <v/>
      </c>
      <c r="AY6" s="40" t="str">
        <f>IF(AX6="","",ROUND(AX6/$AX$5*$AY$5,0))</f>
        <v/>
      </c>
      <c r="AZ6" s="129" t="str">
        <f t="shared" ref="AZ6:AZ55" si="9">IF(AY6="","",VLOOKUP(AY6,grad2,4,TRUE))</f>
        <v/>
      </c>
      <c r="BA6" s="132" t="str">
        <f>IF(คุณลักษณะ!Z6="","",คุณลักษณะ!Z6)</f>
        <v/>
      </c>
      <c r="BB6" s="7" t="str">
        <f>IF(คุณลักษณะ!AA6="","",คุณลักษณะ!AA6)</f>
        <v/>
      </c>
      <c r="BC6" s="55" t="str">
        <f t="shared" ref="BC6:BC55" si="10">IF(BA6="","",SUM(BA6:BB6))</f>
        <v/>
      </c>
      <c r="BD6" s="40" t="str">
        <f>IF(BC6="","",ROUND(BC6/$BC$5*$BD$5,0))</f>
        <v/>
      </c>
      <c r="BE6" s="129" t="str">
        <f t="shared" ref="BE6:BE45" si="11">IF(BD6="","",VLOOKUP(BD6,grad2,4,TRUE))</f>
        <v/>
      </c>
      <c r="BF6" s="113" t="str">
        <f>IF(นักเรียน!E6="","",SUM(J6,O6,S6,X6,AC6,AH6,AN6,AS6,AX6,BC6))</f>
        <v/>
      </c>
      <c r="BG6" s="44" t="str">
        <f>IF(BF6="","",ROUND(BF6/$BF$5*$BG$5,0))</f>
        <v/>
      </c>
      <c r="BH6" s="176" t="str">
        <f>IF(BG6="","",IF(นักเรียน!Q6="ออก","---ย้าย---",VLOOKUP(BG6,grad2,5,TRUE)))</f>
        <v/>
      </c>
      <c r="BI6" s="119" t="str">
        <f>IF(BG6="","",IF(นักเรียน!Q6="ออก","---ย้าย---",VLOOKUP(BG6,grad2,4,TRUE)))</f>
        <v/>
      </c>
      <c r="BJ6" s="5" t="str">
        <f>IF(คุณลักษณะ!AF6="","",คุณลักษณะ!AF6)</f>
        <v/>
      </c>
      <c r="BK6" s="32"/>
      <c r="BL6" s="76"/>
      <c r="BM6" s="76"/>
      <c r="BN6" s="76"/>
      <c r="BO6" s="76"/>
    </row>
    <row r="7" spans="1:67" ht="15.75" customHeight="1" x14ac:dyDescent="0.5">
      <c r="A7" s="76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128" t="str">
        <f>IF(คุณลักษณะ!F7="","",คุณลักษณะ!F7)</f>
        <v/>
      </c>
      <c r="G7" s="5" t="str">
        <f>IF(คุณลักษณะ!G7="","",คุณลักษณะ!G7)</f>
        <v/>
      </c>
      <c r="H7" s="5" t="str">
        <f>IF(คุณลักษณะ!H7="","",คุณลักษณะ!H7)</f>
        <v/>
      </c>
      <c r="I7" s="5" t="str">
        <f>IF(คุณลักษณะ!I7="","",คุณลักษณะ!I7)</f>
        <v/>
      </c>
      <c r="J7" s="47" t="str">
        <f t="shared" ref="J7:J55" si="12">IF(F7="","",SUM(F7:I7))</f>
        <v/>
      </c>
      <c r="K7" s="40" t="str">
        <f t="shared" ref="K7:K45" si="13">IF(J7="","",ROUND(J7/$J$5*$K$5,0))</f>
        <v/>
      </c>
      <c r="L7" s="129" t="str">
        <f t="shared" si="0"/>
        <v/>
      </c>
      <c r="M7" s="128" t="str">
        <f>IF(คุณลักษณะ!J7="","",คุณลักษณะ!J7)</f>
        <v/>
      </c>
      <c r="N7" s="5" t="str">
        <f>IF(คุณลักษณะ!K7="","",คุณลักษณะ!K7)</f>
        <v/>
      </c>
      <c r="O7" s="56" t="str">
        <f t="shared" ref="O7:O55" si="14">IF(M7="","",SUM(M7:N7))</f>
        <v/>
      </c>
      <c r="P7" s="40" t="str">
        <f t="shared" ref="P7:P45" si="15">IF(O7="","",ROUND(O7/$O$5*$P$5,0))</f>
        <v/>
      </c>
      <c r="Q7" s="129" t="str">
        <f t="shared" si="1"/>
        <v/>
      </c>
      <c r="R7" s="130" t="str">
        <f>IF(คุณลักษณะ!L7="","",คุณลักษณะ!L7)</f>
        <v/>
      </c>
      <c r="S7" s="56" t="str">
        <f t="shared" ref="S7:S55" si="16">IF(R7="","",SUM(R7:R7))</f>
        <v/>
      </c>
      <c r="T7" s="40" t="str">
        <f t="shared" ref="T7:T45" si="17">IF(S7="","",ROUND(S7/$S$5*$T$5,0))</f>
        <v/>
      </c>
      <c r="U7" s="129" t="str">
        <f t="shared" si="2"/>
        <v/>
      </c>
      <c r="V7" s="125" t="str">
        <f>IF(คุณลักษณะ!M7="","",คุณลักษณะ!M7)</f>
        <v/>
      </c>
      <c r="W7" s="6" t="str">
        <f>IF(คุณลักษณะ!N7="","",คุณลักษณะ!N7)</f>
        <v/>
      </c>
      <c r="X7" s="56" t="str">
        <f t="shared" ref="X7:X55" si="18">IF(V7="","",SUM(V7:W7))</f>
        <v/>
      </c>
      <c r="Y7" s="40" t="str">
        <f t="shared" ref="Y7:Y45" si="19">IF(X7="","",ROUND(X7/$X$5*$Y$5,0))</f>
        <v/>
      </c>
      <c r="Z7" s="131" t="str">
        <f t="shared" si="3"/>
        <v/>
      </c>
      <c r="AA7" s="130" t="str">
        <f>IF(คุณลักษณะ!O7="","",คุณลักษณะ!O7)</f>
        <v/>
      </c>
      <c r="AB7" s="6" t="str">
        <f>IF(คุณลักษณะ!P7="","",คุณลักษณะ!P7)</f>
        <v/>
      </c>
      <c r="AC7" s="56" t="str">
        <f t="shared" ref="AC7:AC55" si="20">IF(AA7="","",SUM(AA7:AB7))</f>
        <v/>
      </c>
      <c r="AD7" s="40" t="str">
        <f t="shared" ref="AD7:AD45" si="21">IF(AC7="","",ROUND(AC7/$AC$5*$AD$5,0))</f>
        <v/>
      </c>
      <c r="AE7" s="129" t="str">
        <f t="shared" si="4"/>
        <v/>
      </c>
      <c r="AF7" s="130" t="str">
        <f>IF(คุณลักษณะ!Q7="","",คุณลักษณะ!Q7)</f>
        <v/>
      </c>
      <c r="AG7" s="6" t="str">
        <f>IF(คุณลักษณะ!R7="","",คุณลักษณะ!R7)</f>
        <v/>
      </c>
      <c r="AH7" s="56" t="str">
        <f t="shared" ref="AH7:AH55" si="22">IF(AF7="","",SUM(AF7:AG7))</f>
        <v/>
      </c>
      <c r="AI7" s="41" t="str">
        <f t="shared" ref="AI7:AI45" si="23">IF(AH7="","",ROUND(AH7/$AH$5*$AI$5,0))</f>
        <v/>
      </c>
      <c r="AJ7" s="129" t="str">
        <f t="shared" si="5"/>
        <v/>
      </c>
      <c r="AK7" s="130" t="str">
        <f>IF(คุณลักษณะ!S7="","",คุณลักษณะ!S7)</f>
        <v/>
      </c>
      <c r="AL7" s="6" t="str">
        <f>IF(คุณลักษณะ!T7="","",คุณลักษณะ!T7)</f>
        <v/>
      </c>
      <c r="AM7" s="6" t="str">
        <f>IF(คุณลักษณะ!U7="","",คุณลักษณะ!U7)</f>
        <v/>
      </c>
      <c r="AN7" s="56" t="str">
        <f t="shared" ref="AN7:AN55" si="24">IF(AK7="","",SUM(AK7:AM7))</f>
        <v/>
      </c>
      <c r="AO7" s="41" t="str">
        <f t="shared" ref="AO7:AO45" si="25">IF(AN7="","",ROUND(AN7/$AN$5*$AO$5,0))</f>
        <v/>
      </c>
      <c r="AP7" s="129" t="str">
        <f t="shared" si="6"/>
        <v/>
      </c>
      <c r="AQ7" s="130" t="str">
        <f>IF(คุณลักษณะ!V7="","",คุณลักษณะ!V7)</f>
        <v/>
      </c>
      <c r="AR7" s="6" t="str">
        <f>IF(คุณลักษณะ!W7="","",คุณลักษณะ!W7)</f>
        <v/>
      </c>
      <c r="AS7" s="56" t="str">
        <f t="shared" ref="AS7:AS55" si="26">IF(AQ7="","",SUM(AQ7:AR7))</f>
        <v/>
      </c>
      <c r="AT7" s="40" t="str">
        <f t="shared" ref="AT7:AT55" si="27">IF(AS7="","",ROUND(AS7/$AS$5*$AT$5,0))</f>
        <v/>
      </c>
      <c r="AU7" s="129" t="str">
        <f t="shared" si="7"/>
        <v/>
      </c>
      <c r="AV7" s="130" t="str">
        <f>IF(คุณลักษณะ!X7="","",คุณลักษณะ!X7)</f>
        <v/>
      </c>
      <c r="AW7" s="6" t="str">
        <f>IF(คุณลักษณะ!Y7="","",คุณลักษณะ!Y7)</f>
        <v/>
      </c>
      <c r="AX7" s="56" t="str">
        <f t="shared" si="8"/>
        <v/>
      </c>
      <c r="AY7" s="40" t="str">
        <f t="shared" ref="AY7:AY55" si="28">IF(AX7="","",ROUND(AX7/$AX$5*$AY$5,0))</f>
        <v/>
      </c>
      <c r="AZ7" s="129" t="str">
        <f t="shared" si="9"/>
        <v/>
      </c>
      <c r="BA7" s="130" t="str">
        <f>IF(คุณลักษณะ!Z7="","",คุณลักษณะ!Z7)</f>
        <v/>
      </c>
      <c r="BB7" s="6" t="str">
        <f>IF(คุณลักษณะ!AA7="","",คุณลักษณะ!AA7)</f>
        <v/>
      </c>
      <c r="BC7" s="56" t="str">
        <f t="shared" si="10"/>
        <v/>
      </c>
      <c r="BD7" s="41" t="str">
        <f>IF(BC7="","",ROUND(BC7/$BC$5*$BD$5,0))</f>
        <v/>
      </c>
      <c r="BE7" s="129" t="str">
        <f t="shared" si="11"/>
        <v/>
      </c>
      <c r="BF7" s="113" t="str">
        <f>IF(นักเรียน!E7="","",SUM(J7,O7,S7,X7,AC7,AH7,AN7,AS7,AX7,BC7))</f>
        <v/>
      </c>
      <c r="BG7" s="44" t="str">
        <f t="shared" ref="BG7:BG55" si="29">IF(BF7="","",ROUND(BF7/$BF$5*$BG$5,0))</f>
        <v/>
      </c>
      <c r="BH7" s="176" t="str">
        <f>IF(BG7="","",IF(นักเรียน!Q7="ออก","---ย้าย---",VLOOKUP(BG7,grad2,5,TRUE)))</f>
        <v/>
      </c>
      <c r="BI7" s="119" t="str">
        <f>IF(BG7="","",IF(นักเรียน!Q7="ออก","---ย้าย---",VLOOKUP(BG7,grad2,4,TRUE)))</f>
        <v/>
      </c>
      <c r="BJ7" s="5" t="str">
        <f>IF(คุณลักษณะ!AF7="","",คุณลักษณะ!AF7)</f>
        <v/>
      </c>
      <c r="BK7" s="31"/>
      <c r="BL7" s="76"/>
      <c r="BM7" s="76"/>
      <c r="BN7" s="76"/>
      <c r="BO7" s="76"/>
    </row>
    <row r="8" spans="1:67" ht="15.75" customHeight="1" x14ac:dyDescent="0.5">
      <c r="A8" s="76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128" t="str">
        <f>IF(คุณลักษณะ!F8="","",คุณลักษณะ!F8)</f>
        <v/>
      </c>
      <c r="G8" s="5" t="str">
        <f>IF(คุณลักษณะ!G8="","",คุณลักษณะ!G8)</f>
        <v/>
      </c>
      <c r="H8" s="5" t="str">
        <f>IF(คุณลักษณะ!H8="","",คุณลักษณะ!H8)</f>
        <v/>
      </c>
      <c r="I8" s="5" t="str">
        <f>IF(คุณลักษณะ!I8="","",คุณลักษณะ!I8)</f>
        <v/>
      </c>
      <c r="J8" s="47" t="str">
        <f t="shared" si="12"/>
        <v/>
      </c>
      <c r="K8" s="40" t="str">
        <f t="shared" si="13"/>
        <v/>
      </c>
      <c r="L8" s="129" t="str">
        <f t="shared" si="0"/>
        <v/>
      </c>
      <c r="M8" s="128" t="str">
        <f>IF(คุณลักษณะ!J8="","",คุณลักษณะ!J8)</f>
        <v/>
      </c>
      <c r="N8" s="5" t="str">
        <f>IF(คุณลักษณะ!K8="","",คุณลักษณะ!K8)</f>
        <v/>
      </c>
      <c r="O8" s="56" t="str">
        <f t="shared" si="14"/>
        <v/>
      </c>
      <c r="P8" s="40" t="str">
        <f t="shared" si="15"/>
        <v/>
      </c>
      <c r="Q8" s="129" t="str">
        <f t="shared" si="1"/>
        <v/>
      </c>
      <c r="R8" s="130" t="str">
        <f>IF(คุณลักษณะ!L8="","",คุณลักษณะ!L8)</f>
        <v/>
      </c>
      <c r="S8" s="56" t="str">
        <f t="shared" si="16"/>
        <v/>
      </c>
      <c r="T8" s="40" t="str">
        <f t="shared" si="17"/>
        <v/>
      </c>
      <c r="U8" s="129" t="str">
        <f t="shared" si="2"/>
        <v/>
      </c>
      <c r="V8" s="125" t="str">
        <f>IF(คุณลักษณะ!M8="","",คุณลักษณะ!M8)</f>
        <v/>
      </c>
      <c r="W8" s="6" t="str">
        <f>IF(คุณลักษณะ!N8="","",คุณลักษณะ!N8)</f>
        <v/>
      </c>
      <c r="X8" s="56" t="str">
        <f t="shared" si="18"/>
        <v/>
      </c>
      <c r="Y8" s="40" t="str">
        <f t="shared" si="19"/>
        <v/>
      </c>
      <c r="Z8" s="131" t="str">
        <f t="shared" si="3"/>
        <v/>
      </c>
      <c r="AA8" s="130" t="str">
        <f>IF(คุณลักษณะ!O8="","",คุณลักษณะ!O8)</f>
        <v/>
      </c>
      <c r="AB8" s="6" t="str">
        <f>IF(คุณลักษณะ!P8="","",คุณลักษณะ!P8)</f>
        <v/>
      </c>
      <c r="AC8" s="56" t="str">
        <f t="shared" si="20"/>
        <v/>
      </c>
      <c r="AD8" s="40" t="str">
        <f t="shared" si="21"/>
        <v/>
      </c>
      <c r="AE8" s="129" t="str">
        <f t="shared" si="4"/>
        <v/>
      </c>
      <c r="AF8" s="130" t="str">
        <f>IF(คุณลักษณะ!Q8="","",คุณลักษณะ!Q8)</f>
        <v/>
      </c>
      <c r="AG8" s="6" t="str">
        <f>IF(คุณลักษณะ!R8="","",คุณลักษณะ!R8)</f>
        <v/>
      </c>
      <c r="AH8" s="56" t="str">
        <f t="shared" si="22"/>
        <v/>
      </c>
      <c r="AI8" s="41" t="str">
        <f t="shared" si="23"/>
        <v/>
      </c>
      <c r="AJ8" s="129" t="str">
        <f t="shared" si="5"/>
        <v/>
      </c>
      <c r="AK8" s="130" t="str">
        <f>IF(คุณลักษณะ!S8="","",คุณลักษณะ!S8)</f>
        <v/>
      </c>
      <c r="AL8" s="6" t="str">
        <f>IF(คุณลักษณะ!T8="","",คุณลักษณะ!T8)</f>
        <v/>
      </c>
      <c r="AM8" s="6" t="str">
        <f>IF(คุณลักษณะ!U8="","",คุณลักษณะ!U8)</f>
        <v/>
      </c>
      <c r="AN8" s="56" t="str">
        <f t="shared" si="24"/>
        <v/>
      </c>
      <c r="AO8" s="41" t="str">
        <f t="shared" si="25"/>
        <v/>
      </c>
      <c r="AP8" s="129" t="str">
        <f t="shared" si="6"/>
        <v/>
      </c>
      <c r="AQ8" s="130" t="str">
        <f>IF(คุณลักษณะ!V8="","",คุณลักษณะ!V8)</f>
        <v/>
      </c>
      <c r="AR8" s="6" t="str">
        <f>IF(คุณลักษณะ!W8="","",คุณลักษณะ!W8)</f>
        <v/>
      </c>
      <c r="AS8" s="56" t="str">
        <f t="shared" si="26"/>
        <v/>
      </c>
      <c r="AT8" s="40" t="str">
        <f t="shared" si="27"/>
        <v/>
      </c>
      <c r="AU8" s="129" t="str">
        <f t="shared" si="7"/>
        <v/>
      </c>
      <c r="AV8" s="130" t="str">
        <f>IF(คุณลักษณะ!X8="","",คุณลักษณะ!X8)</f>
        <v/>
      </c>
      <c r="AW8" s="6" t="str">
        <f>IF(คุณลักษณะ!Y8="","",คุณลักษณะ!Y8)</f>
        <v/>
      </c>
      <c r="AX8" s="56" t="str">
        <f t="shared" si="8"/>
        <v/>
      </c>
      <c r="AY8" s="40" t="str">
        <f t="shared" si="28"/>
        <v/>
      </c>
      <c r="AZ8" s="129" t="str">
        <f t="shared" si="9"/>
        <v/>
      </c>
      <c r="BA8" s="130" t="str">
        <f>IF(คุณลักษณะ!Z8="","",คุณลักษณะ!Z8)</f>
        <v/>
      </c>
      <c r="BB8" s="6" t="str">
        <f>IF(คุณลักษณะ!AA8="","",คุณลักษณะ!AA8)</f>
        <v/>
      </c>
      <c r="BC8" s="56" t="str">
        <f t="shared" si="10"/>
        <v/>
      </c>
      <c r="BD8" s="41" t="str">
        <f t="shared" ref="BD8:BD45" si="30">IF(BC8="","",ROUND(BC8/$BC$5*$BD$5,0))</f>
        <v/>
      </c>
      <c r="BE8" s="129" t="str">
        <f t="shared" si="11"/>
        <v/>
      </c>
      <c r="BF8" s="113" t="str">
        <f>IF(นักเรียน!E8="","",SUM(J8,O8,S8,X8,AC8,AH8,AN8,AS8,AX8,BC8))</f>
        <v/>
      </c>
      <c r="BG8" s="44" t="str">
        <f t="shared" si="29"/>
        <v/>
      </c>
      <c r="BH8" s="176" t="str">
        <f>IF(BG8="","",IF(นักเรียน!Q8="ออก","---ย้าย---",VLOOKUP(BG8,grad2,5,TRUE)))</f>
        <v/>
      </c>
      <c r="BI8" s="119" t="str">
        <f>IF(BG8="","",IF(นักเรียน!Q8="ออก","---ย้าย---",VLOOKUP(BG8,grad2,4,TRUE)))</f>
        <v/>
      </c>
      <c r="BJ8" s="5" t="str">
        <f>IF(คุณลักษณะ!AF8="","",คุณลักษณะ!AF8)</f>
        <v/>
      </c>
      <c r="BK8" s="31"/>
      <c r="BL8" s="76"/>
      <c r="BM8" s="76"/>
      <c r="BN8" s="76"/>
      <c r="BO8" s="76"/>
    </row>
    <row r="9" spans="1:67" ht="15.75" customHeight="1" x14ac:dyDescent="0.5">
      <c r="A9" s="76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128" t="str">
        <f>IF(คุณลักษณะ!F9="","",คุณลักษณะ!F9)</f>
        <v/>
      </c>
      <c r="G9" s="5" t="str">
        <f>IF(คุณลักษณะ!G9="","",คุณลักษณะ!G9)</f>
        <v/>
      </c>
      <c r="H9" s="5" t="str">
        <f>IF(คุณลักษณะ!H9="","",คุณลักษณะ!H9)</f>
        <v/>
      </c>
      <c r="I9" s="5" t="str">
        <f>IF(คุณลักษณะ!I9="","",คุณลักษณะ!I9)</f>
        <v/>
      </c>
      <c r="J9" s="47" t="str">
        <f t="shared" si="12"/>
        <v/>
      </c>
      <c r="K9" s="40" t="str">
        <f t="shared" si="13"/>
        <v/>
      </c>
      <c r="L9" s="129" t="str">
        <f t="shared" si="0"/>
        <v/>
      </c>
      <c r="M9" s="128" t="str">
        <f>IF(คุณลักษณะ!J9="","",คุณลักษณะ!J9)</f>
        <v/>
      </c>
      <c r="N9" s="5" t="str">
        <f>IF(คุณลักษณะ!K9="","",คุณลักษณะ!K9)</f>
        <v/>
      </c>
      <c r="O9" s="56" t="str">
        <f t="shared" si="14"/>
        <v/>
      </c>
      <c r="P9" s="40" t="str">
        <f t="shared" si="15"/>
        <v/>
      </c>
      <c r="Q9" s="129" t="str">
        <f t="shared" si="1"/>
        <v/>
      </c>
      <c r="R9" s="130" t="str">
        <f>IF(คุณลักษณะ!L9="","",คุณลักษณะ!L9)</f>
        <v/>
      </c>
      <c r="S9" s="56" t="str">
        <f t="shared" si="16"/>
        <v/>
      </c>
      <c r="T9" s="40" t="str">
        <f t="shared" si="17"/>
        <v/>
      </c>
      <c r="U9" s="129" t="str">
        <f t="shared" si="2"/>
        <v/>
      </c>
      <c r="V9" s="125" t="str">
        <f>IF(คุณลักษณะ!M9="","",คุณลักษณะ!M9)</f>
        <v/>
      </c>
      <c r="W9" s="6" t="str">
        <f>IF(คุณลักษณะ!N9="","",คุณลักษณะ!N9)</f>
        <v/>
      </c>
      <c r="X9" s="56" t="str">
        <f t="shared" si="18"/>
        <v/>
      </c>
      <c r="Y9" s="40" t="str">
        <f t="shared" si="19"/>
        <v/>
      </c>
      <c r="Z9" s="131" t="str">
        <f t="shared" si="3"/>
        <v/>
      </c>
      <c r="AA9" s="130" t="str">
        <f>IF(คุณลักษณะ!O9="","",คุณลักษณะ!O9)</f>
        <v/>
      </c>
      <c r="AB9" s="6" t="str">
        <f>IF(คุณลักษณะ!P9="","",คุณลักษณะ!P9)</f>
        <v/>
      </c>
      <c r="AC9" s="56" t="str">
        <f t="shared" si="20"/>
        <v/>
      </c>
      <c r="AD9" s="40" t="str">
        <f t="shared" si="21"/>
        <v/>
      </c>
      <c r="AE9" s="129" t="str">
        <f t="shared" si="4"/>
        <v/>
      </c>
      <c r="AF9" s="130" t="str">
        <f>IF(คุณลักษณะ!Q9="","",คุณลักษณะ!Q9)</f>
        <v/>
      </c>
      <c r="AG9" s="6" t="str">
        <f>IF(คุณลักษณะ!R9="","",คุณลักษณะ!R9)</f>
        <v/>
      </c>
      <c r="AH9" s="56" t="str">
        <f t="shared" si="22"/>
        <v/>
      </c>
      <c r="AI9" s="41" t="str">
        <f t="shared" si="23"/>
        <v/>
      </c>
      <c r="AJ9" s="129" t="str">
        <f t="shared" si="5"/>
        <v/>
      </c>
      <c r="AK9" s="130" t="str">
        <f>IF(คุณลักษณะ!S9="","",คุณลักษณะ!S9)</f>
        <v/>
      </c>
      <c r="AL9" s="6" t="str">
        <f>IF(คุณลักษณะ!T9="","",คุณลักษณะ!T9)</f>
        <v/>
      </c>
      <c r="AM9" s="6" t="str">
        <f>IF(คุณลักษณะ!U9="","",คุณลักษณะ!U9)</f>
        <v/>
      </c>
      <c r="AN9" s="56" t="str">
        <f t="shared" si="24"/>
        <v/>
      </c>
      <c r="AO9" s="41" t="str">
        <f t="shared" si="25"/>
        <v/>
      </c>
      <c r="AP9" s="129" t="str">
        <f t="shared" si="6"/>
        <v/>
      </c>
      <c r="AQ9" s="130" t="str">
        <f>IF(คุณลักษณะ!V9="","",คุณลักษณะ!V9)</f>
        <v/>
      </c>
      <c r="AR9" s="6" t="str">
        <f>IF(คุณลักษณะ!W9="","",คุณลักษณะ!W9)</f>
        <v/>
      </c>
      <c r="AS9" s="56" t="str">
        <f t="shared" si="26"/>
        <v/>
      </c>
      <c r="AT9" s="40" t="str">
        <f t="shared" si="27"/>
        <v/>
      </c>
      <c r="AU9" s="129" t="str">
        <f t="shared" si="7"/>
        <v/>
      </c>
      <c r="AV9" s="130" t="str">
        <f>IF(คุณลักษณะ!X9="","",คุณลักษณะ!X9)</f>
        <v/>
      </c>
      <c r="AW9" s="6" t="str">
        <f>IF(คุณลักษณะ!Y9="","",คุณลักษณะ!Y9)</f>
        <v/>
      </c>
      <c r="AX9" s="56" t="str">
        <f t="shared" si="8"/>
        <v/>
      </c>
      <c r="AY9" s="40" t="str">
        <f t="shared" si="28"/>
        <v/>
      </c>
      <c r="AZ9" s="129" t="str">
        <f t="shared" si="9"/>
        <v/>
      </c>
      <c r="BA9" s="130" t="str">
        <f>IF(คุณลักษณะ!Z9="","",คุณลักษณะ!Z9)</f>
        <v/>
      </c>
      <c r="BB9" s="6" t="str">
        <f>IF(คุณลักษณะ!AA9="","",คุณลักษณะ!AA9)</f>
        <v/>
      </c>
      <c r="BC9" s="56" t="str">
        <f t="shared" si="10"/>
        <v/>
      </c>
      <c r="BD9" s="41" t="str">
        <f t="shared" si="30"/>
        <v/>
      </c>
      <c r="BE9" s="129" t="str">
        <f t="shared" si="11"/>
        <v/>
      </c>
      <c r="BF9" s="113" t="str">
        <f>IF(นักเรียน!E9="","",SUM(J9,O9,S9,X9,AC9,AH9,AN9,AS9,AX9,BC9))</f>
        <v/>
      </c>
      <c r="BG9" s="44" t="str">
        <f t="shared" si="29"/>
        <v/>
      </c>
      <c r="BH9" s="176" t="str">
        <f>IF(BG9="","",IF(นักเรียน!Q9="ออก","---ย้าย---",VLOOKUP(BG9,grad2,5,TRUE)))</f>
        <v/>
      </c>
      <c r="BI9" s="119" t="str">
        <f>IF(BG9="","",IF(นักเรียน!Q9="ออก","---ย้าย---",VLOOKUP(BG9,grad2,4,TRUE)))</f>
        <v/>
      </c>
      <c r="BJ9" s="5" t="str">
        <f>IF(คุณลักษณะ!AF9="","",คุณลักษณะ!AF9)</f>
        <v/>
      </c>
      <c r="BK9" s="31"/>
      <c r="BL9" s="76"/>
      <c r="BM9" s="76"/>
      <c r="BN9" s="76"/>
      <c r="BO9" s="76"/>
    </row>
    <row r="10" spans="1:67" ht="15.75" customHeight="1" x14ac:dyDescent="0.5">
      <c r="A10" s="76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128" t="str">
        <f>IF(คุณลักษณะ!F10="","",คุณลักษณะ!F10)</f>
        <v/>
      </c>
      <c r="G10" s="5" t="str">
        <f>IF(คุณลักษณะ!G10="","",คุณลักษณะ!G10)</f>
        <v/>
      </c>
      <c r="H10" s="5" t="str">
        <f>IF(คุณลักษณะ!H10="","",คุณลักษณะ!H10)</f>
        <v/>
      </c>
      <c r="I10" s="5" t="str">
        <f>IF(คุณลักษณะ!I10="","",คุณลักษณะ!I10)</f>
        <v/>
      </c>
      <c r="J10" s="47" t="str">
        <f t="shared" si="12"/>
        <v/>
      </c>
      <c r="K10" s="40" t="str">
        <f t="shared" si="13"/>
        <v/>
      </c>
      <c r="L10" s="129" t="str">
        <f t="shared" si="0"/>
        <v/>
      </c>
      <c r="M10" s="128" t="str">
        <f>IF(คุณลักษณะ!J10="","",คุณลักษณะ!J10)</f>
        <v/>
      </c>
      <c r="N10" s="5" t="str">
        <f>IF(คุณลักษณะ!K10="","",คุณลักษณะ!K10)</f>
        <v/>
      </c>
      <c r="O10" s="56" t="str">
        <f t="shared" si="14"/>
        <v/>
      </c>
      <c r="P10" s="40" t="str">
        <f t="shared" si="15"/>
        <v/>
      </c>
      <c r="Q10" s="129" t="str">
        <f t="shared" si="1"/>
        <v/>
      </c>
      <c r="R10" s="130" t="str">
        <f>IF(คุณลักษณะ!L10="","",คุณลักษณะ!L10)</f>
        <v/>
      </c>
      <c r="S10" s="56" t="str">
        <f t="shared" si="16"/>
        <v/>
      </c>
      <c r="T10" s="40" t="str">
        <f t="shared" si="17"/>
        <v/>
      </c>
      <c r="U10" s="129" t="str">
        <f t="shared" si="2"/>
        <v/>
      </c>
      <c r="V10" s="125" t="str">
        <f>IF(คุณลักษณะ!M10="","",คุณลักษณะ!M10)</f>
        <v/>
      </c>
      <c r="W10" s="6" t="str">
        <f>IF(คุณลักษณะ!N10="","",คุณลักษณะ!N10)</f>
        <v/>
      </c>
      <c r="X10" s="56" t="str">
        <f t="shared" si="18"/>
        <v/>
      </c>
      <c r="Y10" s="40" t="str">
        <f t="shared" si="19"/>
        <v/>
      </c>
      <c r="Z10" s="131" t="str">
        <f t="shared" si="3"/>
        <v/>
      </c>
      <c r="AA10" s="130" t="str">
        <f>IF(คุณลักษณะ!O10="","",คุณลักษณะ!O10)</f>
        <v/>
      </c>
      <c r="AB10" s="6" t="str">
        <f>IF(คุณลักษณะ!P10="","",คุณลักษณะ!P10)</f>
        <v/>
      </c>
      <c r="AC10" s="56" t="str">
        <f t="shared" si="20"/>
        <v/>
      </c>
      <c r="AD10" s="40" t="str">
        <f t="shared" si="21"/>
        <v/>
      </c>
      <c r="AE10" s="129" t="str">
        <f t="shared" si="4"/>
        <v/>
      </c>
      <c r="AF10" s="130" t="str">
        <f>IF(คุณลักษณะ!Q10="","",คุณลักษณะ!Q10)</f>
        <v/>
      </c>
      <c r="AG10" s="6" t="str">
        <f>IF(คุณลักษณะ!R10="","",คุณลักษณะ!R10)</f>
        <v/>
      </c>
      <c r="AH10" s="56" t="str">
        <f t="shared" si="22"/>
        <v/>
      </c>
      <c r="AI10" s="41" t="str">
        <f t="shared" si="23"/>
        <v/>
      </c>
      <c r="AJ10" s="129" t="str">
        <f t="shared" si="5"/>
        <v/>
      </c>
      <c r="AK10" s="130" t="str">
        <f>IF(คุณลักษณะ!S10="","",คุณลักษณะ!S10)</f>
        <v/>
      </c>
      <c r="AL10" s="6" t="str">
        <f>IF(คุณลักษณะ!T10="","",คุณลักษณะ!T10)</f>
        <v/>
      </c>
      <c r="AM10" s="6" t="str">
        <f>IF(คุณลักษณะ!U10="","",คุณลักษณะ!U10)</f>
        <v/>
      </c>
      <c r="AN10" s="56" t="str">
        <f t="shared" si="24"/>
        <v/>
      </c>
      <c r="AO10" s="41" t="str">
        <f t="shared" si="25"/>
        <v/>
      </c>
      <c r="AP10" s="129" t="str">
        <f t="shared" si="6"/>
        <v/>
      </c>
      <c r="AQ10" s="130" t="str">
        <f>IF(คุณลักษณะ!V10="","",คุณลักษณะ!V10)</f>
        <v/>
      </c>
      <c r="AR10" s="6" t="str">
        <f>IF(คุณลักษณะ!W10="","",คุณลักษณะ!W10)</f>
        <v/>
      </c>
      <c r="AS10" s="56" t="str">
        <f t="shared" si="26"/>
        <v/>
      </c>
      <c r="AT10" s="40" t="str">
        <f t="shared" si="27"/>
        <v/>
      </c>
      <c r="AU10" s="129" t="str">
        <f t="shared" si="7"/>
        <v/>
      </c>
      <c r="AV10" s="130" t="str">
        <f>IF(คุณลักษณะ!X10="","",คุณลักษณะ!X10)</f>
        <v/>
      </c>
      <c r="AW10" s="6" t="str">
        <f>IF(คุณลักษณะ!Y10="","",คุณลักษณะ!Y10)</f>
        <v/>
      </c>
      <c r="AX10" s="56" t="str">
        <f t="shared" si="8"/>
        <v/>
      </c>
      <c r="AY10" s="40" t="str">
        <f t="shared" si="28"/>
        <v/>
      </c>
      <c r="AZ10" s="129" t="str">
        <f t="shared" si="9"/>
        <v/>
      </c>
      <c r="BA10" s="130" t="str">
        <f>IF(คุณลักษณะ!Z10="","",คุณลักษณะ!Z10)</f>
        <v/>
      </c>
      <c r="BB10" s="6" t="str">
        <f>IF(คุณลักษณะ!AA10="","",คุณลักษณะ!AA10)</f>
        <v/>
      </c>
      <c r="BC10" s="56" t="str">
        <f t="shared" si="10"/>
        <v/>
      </c>
      <c r="BD10" s="41" t="str">
        <f t="shared" si="30"/>
        <v/>
      </c>
      <c r="BE10" s="129" t="str">
        <f t="shared" si="11"/>
        <v/>
      </c>
      <c r="BF10" s="113" t="str">
        <f>IF(นักเรียน!E10="","",SUM(J10,O10,S10,X10,AC10,AH10,AN10,AS10,AX10,BC10))</f>
        <v/>
      </c>
      <c r="BG10" s="44" t="str">
        <f t="shared" si="29"/>
        <v/>
      </c>
      <c r="BH10" s="176" t="str">
        <f>IF(BG10="","",IF(นักเรียน!Q10="ออก","---ย้าย---",VLOOKUP(BG10,grad2,5,TRUE)))</f>
        <v/>
      </c>
      <c r="BI10" s="119" t="str">
        <f>IF(BG10="","",IF(นักเรียน!Q10="ออก","---ย้าย---",VLOOKUP(BG10,grad2,4,TRUE)))</f>
        <v/>
      </c>
      <c r="BJ10" s="5" t="str">
        <f>IF(คุณลักษณะ!AF10="","",คุณลักษณะ!AF10)</f>
        <v/>
      </c>
      <c r="BK10" s="31"/>
      <c r="BL10" s="76"/>
      <c r="BM10" s="76"/>
      <c r="BN10" s="76"/>
      <c r="BO10" s="76"/>
    </row>
    <row r="11" spans="1:67" ht="15.75" customHeight="1" x14ac:dyDescent="0.5">
      <c r="A11" s="76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128" t="str">
        <f>IF(คุณลักษณะ!F11="","",คุณลักษณะ!F11)</f>
        <v/>
      </c>
      <c r="G11" s="5" t="str">
        <f>IF(คุณลักษณะ!G11="","",คุณลักษณะ!G11)</f>
        <v/>
      </c>
      <c r="H11" s="5" t="str">
        <f>IF(คุณลักษณะ!H11="","",คุณลักษณะ!H11)</f>
        <v/>
      </c>
      <c r="I11" s="5" t="str">
        <f>IF(คุณลักษณะ!I11="","",คุณลักษณะ!I11)</f>
        <v/>
      </c>
      <c r="J11" s="47" t="str">
        <f t="shared" si="12"/>
        <v/>
      </c>
      <c r="K11" s="40" t="str">
        <f t="shared" si="13"/>
        <v/>
      </c>
      <c r="L11" s="129" t="str">
        <f t="shared" si="0"/>
        <v/>
      </c>
      <c r="M11" s="128" t="str">
        <f>IF(คุณลักษณะ!J11="","",คุณลักษณะ!J11)</f>
        <v/>
      </c>
      <c r="N11" s="5" t="str">
        <f>IF(คุณลักษณะ!K11="","",คุณลักษณะ!K11)</f>
        <v/>
      </c>
      <c r="O11" s="56" t="str">
        <f t="shared" si="14"/>
        <v/>
      </c>
      <c r="P11" s="40" t="str">
        <f t="shared" si="15"/>
        <v/>
      </c>
      <c r="Q11" s="129" t="str">
        <f t="shared" si="1"/>
        <v/>
      </c>
      <c r="R11" s="130" t="str">
        <f>IF(คุณลักษณะ!L11="","",คุณลักษณะ!L11)</f>
        <v/>
      </c>
      <c r="S11" s="56" t="str">
        <f t="shared" si="16"/>
        <v/>
      </c>
      <c r="T11" s="40" t="str">
        <f t="shared" si="17"/>
        <v/>
      </c>
      <c r="U11" s="129" t="str">
        <f t="shared" si="2"/>
        <v/>
      </c>
      <c r="V11" s="125" t="str">
        <f>IF(คุณลักษณะ!M11="","",คุณลักษณะ!M11)</f>
        <v/>
      </c>
      <c r="W11" s="6" t="str">
        <f>IF(คุณลักษณะ!N11="","",คุณลักษณะ!N11)</f>
        <v/>
      </c>
      <c r="X11" s="56" t="str">
        <f t="shared" si="18"/>
        <v/>
      </c>
      <c r="Y11" s="40" t="str">
        <f t="shared" si="19"/>
        <v/>
      </c>
      <c r="Z11" s="131" t="str">
        <f t="shared" si="3"/>
        <v/>
      </c>
      <c r="AA11" s="130" t="str">
        <f>IF(คุณลักษณะ!O11="","",คุณลักษณะ!O11)</f>
        <v/>
      </c>
      <c r="AB11" s="6" t="str">
        <f>IF(คุณลักษณะ!P11="","",คุณลักษณะ!P11)</f>
        <v/>
      </c>
      <c r="AC11" s="56" t="str">
        <f t="shared" si="20"/>
        <v/>
      </c>
      <c r="AD11" s="40" t="str">
        <f t="shared" si="21"/>
        <v/>
      </c>
      <c r="AE11" s="129" t="str">
        <f t="shared" si="4"/>
        <v/>
      </c>
      <c r="AF11" s="130" t="str">
        <f>IF(คุณลักษณะ!Q11="","",คุณลักษณะ!Q11)</f>
        <v/>
      </c>
      <c r="AG11" s="6" t="str">
        <f>IF(คุณลักษณะ!R11="","",คุณลักษณะ!R11)</f>
        <v/>
      </c>
      <c r="AH11" s="56" t="str">
        <f t="shared" si="22"/>
        <v/>
      </c>
      <c r="AI11" s="41" t="str">
        <f t="shared" si="23"/>
        <v/>
      </c>
      <c r="AJ11" s="129" t="str">
        <f t="shared" si="5"/>
        <v/>
      </c>
      <c r="AK11" s="130" t="str">
        <f>IF(คุณลักษณะ!S11="","",คุณลักษณะ!S11)</f>
        <v/>
      </c>
      <c r="AL11" s="6" t="str">
        <f>IF(คุณลักษณะ!T11="","",คุณลักษณะ!T11)</f>
        <v/>
      </c>
      <c r="AM11" s="6" t="str">
        <f>IF(คุณลักษณะ!U11="","",คุณลักษณะ!U11)</f>
        <v/>
      </c>
      <c r="AN11" s="56" t="str">
        <f t="shared" si="24"/>
        <v/>
      </c>
      <c r="AO11" s="41" t="str">
        <f t="shared" si="25"/>
        <v/>
      </c>
      <c r="AP11" s="129" t="str">
        <f t="shared" si="6"/>
        <v/>
      </c>
      <c r="AQ11" s="130" t="str">
        <f>IF(คุณลักษณะ!V11="","",คุณลักษณะ!V11)</f>
        <v/>
      </c>
      <c r="AR11" s="6" t="str">
        <f>IF(คุณลักษณะ!W11="","",คุณลักษณะ!W11)</f>
        <v/>
      </c>
      <c r="AS11" s="56" t="str">
        <f t="shared" si="26"/>
        <v/>
      </c>
      <c r="AT11" s="40" t="str">
        <f t="shared" si="27"/>
        <v/>
      </c>
      <c r="AU11" s="129" t="str">
        <f t="shared" si="7"/>
        <v/>
      </c>
      <c r="AV11" s="130" t="str">
        <f>IF(คุณลักษณะ!X11="","",คุณลักษณะ!X11)</f>
        <v/>
      </c>
      <c r="AW11" s="6" t="str">
        <f>IF(คุณลักษณะ!Y11="","",คุณลักษณะ!Y11)</f>
        <v/>
      </c>
      <c r="AX11" s="56" t="str">
        <f t="shared" si="8"/>
        <v/>
      </c>
      <c r="AY11" s="40" t="str">
        <f t="shared" si="28"/>
        <v/>
      </c>
      <c r="AZ11" s="129" t="str">
        <f t="shared" si="9"/>
        <v/>
      </c>
      <c r="BA11" s="130" t="str">
        <f>IF(คุณลักษณะ!Z11="","",คุณลักษณะ!Z11)</f>
        <v/>
      </c>
      <c r="BB11" s="6" t="str">
        <f>IF(คุณลักษณะ!AA11="","",คุณลักษณะ!AA11)</f>
        <v/>
      </c>
      <c r="BC11" s="56" t="str">
        <f t="shared" si="10"/>
        <v/>
      </c>
      <c r="BD11" s="41" t="str">
        <f t="shared" si="30"/>
        <v/>
      </c>
      <c r="BE11" s="129" t="str">
        <f t="shared" si="11"/>
        <v/>
      </c>
      <c r="BF11" s="113" t="str">
        <f>IF(นักเรียน!E11="","",SUM(J11,O11,S11,X11,AC11,AH11,AN11,AS11,AX11,BC11))</f>
        <v/>
      </c>
      <c r="BG11" s="44" t="str">
        <f t="shared" si="29"/>
        <v/>
      </c>
      <c r="BH11" s="176" t="str">
        <f>IF(BG11="","",IF(นักเรียน!Q11="ออก","---ย้าย---",VLOOKUP(BG11,grad2,5,TRUE)))</f>
        <v/>
      </c>
      <c r="BI11" s="119" t="str">
        <f>IF(BG11="","",IF(นักเรียน!Q11="ออก","---ย้าย---",VLOOKUP(BG11,grad2,4,TRUE)))</f>
        <v/>
      </c>
      <c r="BJ11" s="5" t="str">
        <f>IF(คุณลักษณะ!AF11="","",คุณลักษณะ!AF11)</f>
        <v/>
      </c>
      <c r="BK11" s="31"/>
      <c r="BL11" s="76"/>
      <c r="BM11" s="76"/>
      <c r="BN11" s="76"/>
      <c r="BO11" s="76"/>
    </row>
    <row r="12" spans="1:67" ht="15.75" customHeight="1" x14ac:dyDescent="0.5">
      <c r="A12" s="76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128" t="str">
        <f>IF(คุณลักษณะ!F12="","",คุณลักษณะ!F12)</f>
        <v/>
      </c>
      <c r="G12" s="5" t="str">
        <f>IF(คุณลักษณะ!G12="","",คุณลักษณะ!G12)</f>
        <v/>
      </c>
      <c r="H12" s="5" t="str">
        <f>IF(คุณลักษณะ!H12="","",คุณลักษณะ!H12)</f>
        <v/>
      </c>
      <c r="I12" s="5" t="str">
        <f>IF(คุณลักษณะ!I12="","",คุณลักษณะ!I12)</f>
        <v/>
      </c>
      <c r="J12" s="47" t="str">
        <f t="shared" si="12"/>
        <v/>
      </c>
      <c r="K12" s="40" t="str">
        <f t="shared" si="13"/>
        <v/>
      </c>
      <c r="L12" s="129" t="str">
        <f t="shared" si="0"/>
        <v/>
      </c>
      <c r="M12" s="128" t="str">
        <f>IF(คุณลักษณะ!J12="","",คุณลักษณะ!J12)</f>
        <v/>
      </c>
      <c r="N12" s="5" t="str">
        <f>IF(คุณลักษณะ!K12="","",คุณลักษณะ!K12)</f>
        <v/>
      </c>
      <c r="O12" s="56" t="str">
        <f t="shared" si="14"/>
        <v/>
      </c>
      <c r="P12" s="40" t="str">
        <f t="shared" si="15"/>
        <v/>
      </c>
      <c r="Q12" s="129" t="str">
        <f t="shared" si="1"/>
        <v/>
      </c>
      <c r="R12" s="130" t="str">
        <f>IF(คุณลักษณะ!L12="","",คุณลักษณะ!L12)</f>
        <v/>
      </c>
      <c r="S12" s="56" t="str">
        <f t="shared" si="16"/>
        <v/>
      </c>
      <c r="T12" s="40" t="str">
        <f t="shared" si="17"/>
        <v/>
      </c>
      <c r="U12" s="129" t="str">
        <f t="shared" si="2"/>
        <v/>
      </c>
      <c r="V12" s="125" t="str">
        <f>IF(คุณลักษณะ!M12="","",คุณลักษณะ!M12)</f>
        <v/>
      </c>
      <c r="W12" s="6" t="str">
        <f>IF(คุณลักษณะ!N12="","",คุณลักษณะ!N12)</f>
        <v/>
      </c>
      <c r="X12" s="56" t="str">
        <f t="shared" si="18"/>
        <v/>
      </c>
      <c r="Y12" s="40" t="str">
        <f t="shared" si="19"/>
        <v/>
      </c>
      <c r="Z12" s="131" t="str">
        <f t="shared" si="3"/>
        <v/>
      </c>
      <c r="AA12" s="130" t="str">
        <f>IF(คุณลักษณะ!O12="","",คุณลักษณะ!O12)</f>
        <v/>
      </c>
      <c r="AB12" s="6" t="str">
        <f>IF(คุณลักษณะ!P12="","",คุณลักษณะ!P12)</f>
        <v/>
      </c>
      <c r="AC12" s="56" t="str">
        <f t="shared" si="20"/>
        <v/>
      </c>
      <c r="AD12" s="40" t="str">
        <f t="shared" si="21"/>
        <v/>
      </c>
      <c r="AE12" s="129" t="str">
        <f t="shared" si="4"/>
        <v/>
      </c>
      <c r="AF12" s="130" t="str">
        <f>IF(คุณลักษณะ!Q12="","",คุณลักษณะ!Q12)</f>
        <v/>
      </c>
      <c r="AG12" s="6" t="str">
        <f>IF(คุณลักษณะ!R12="","",คุณลักษณะ!R12)</f>
        <v/>
      </c>
      <c r="AH12" s="56" t="str">
        <f t="shared" si="22"/>
        <v/>
      </c>
      <c r="AI12" s="41" t="str">
        <f t="shared" si="23"/>
        <v/>
      </c>
      <c r="AJ12" s="129" t="str">
        <f t="shared" si="5"/>
        <v/>
      </c>
      <c r="AK12" s="130" t="str">
        <f>IF(คุณลักษณะ!S12="","",คุณลักษณะ!S12)</f>
        <v/>
      </c>
      <c r="AL12" s="6" t="str">
        <f>IF(คุณลักษณะ!T12="","",คุณลักษณะ!T12)</f>
        <v/>
      </c>
      <c r="AM12" s="6" t="str">
        <f>IF(คุณลักษณะ!U12="","",คุณลักษณะ!U12)</f>
        <v/>
      </c>
      <c r="AN12" s="56" t="str">
        <f t="shared" si="24"/>
        <v/>
      </c>
      <c r="AO12" s="41" t="str">
        <f t="shared" si="25"/>
        <v/>
      </c>
      <c r="AP12" s="129" t="str">
        <f t="shared" si="6"/>
        <v/>
      </c>
      <c r="AQ12" s="130" t="str">
        <f>IF(คุณลักษณะ!V12="","",คุณลักษณะ!V12)</f>
        <v/>
      </c>
      <c r="AR12" s="6" t="str">
        <f>IF(คุณลักษณะ!W12="","",คุณลักษณะ!W12)</f>
        <v/>
      </c>
      <c r="AS12" s="56" t="str">
        <f t="shared" si="26"/>
        <v/>
      </c>
      <c r="AT12" s="40" t="str">
        <f t="shared" si="27"/>
        <v/>
      </c>
      <c r="AU12" s="129" t="str">
        <f t="shared" si="7"/>
        <v/>
      </c>
      <c r="AV12" s="130" t="str">
        <f>IF(คุณลักษณะ!X12="","",คุณลักษณะ!X12)</f>
        <v/>
      </c>
      <c r="AW12" s="6" t="str">
        <f>IF(คุณลักษณะ!Y12="","",คุณลักษณะ!Y12)</f>
        <v/>
      </c>
      <c r="AX12" s="56" t="str">
        <f t="shared" si="8"/>
        <v/>
      </c>
      <c r="AY12" s="40" t="str">
        <f t="shared" si="28"/>
        <v/>
      </c>
      <c r="AZ12" s="129" t="str">
        <f t="shared" si="9"/>
        <v/>
      </c>
      <c r="BA12" s="130" t="str">
        <f>IF(คุณลักษณะ!Z12="","",คุณลักษณะ!Z12)</f>
        <v/>
      </c>
      <c r="BB12" s="6" t="str">
        <f>IF(คุณลักษณะ!AA12="","",คุณลักษณะ!AA12)</f>
        <v/>
      </c>
      <c r="BC12" s="56" t="str">
        <f t="shared" si="10"/>
        <v/>
      </c>
      <c r="BD12" s="41" t="str">
        <f t="shared" si="30"/>
        <v/>
      </c>
      <c r="BE12" s="129" t="str">
        <f t="shared" si="11"/>
        <v/>
      </c>
      <c r="BF12" s="113" t="str">
        <f>IF(นักเรียน!E12="","",SUM(J12,O12,S12,X12,AC12,AH12,AN12,AS12,AX12,BC12))</f>
        <v/>
      </c>
      <c r="BG12" s="44" t="str">
        <f t="shared" si="29"/>
        <v/>
      </c>
      <c r="BH12" s="176" t="str">
        <f>IF(BG12="","",IF(นักเรียน!Q12="ออก","---ย้าย---",VLOOKUP(BG12,grad2,5,TRUE)))</f>
        <v/>
      </c>
      <c r="BI12" s="119" t="str">
        <f>IF(BG12="","",IF(นักเรียน!Q12="ออก","---ย้าย---",VLOOKUP(BG12,grad2,4,TRUE)))</f>
        <v/>
      </c>
      <c r="BJ12" s="5" t="str">
        <f>IF(คุณลักษณะ!AF12="","",คุณลักษณะ!AF12)</f>
        <v/>
      </c>
      <c r="BK12" s="31"/>
      <c r="BL12" s="76"/>
      <c r="BM12" s="76"/>
      <c r="BN12" s="76"/>
      <c r="BO12" s="76"/>
    </row>
    <row r="13" spans="1:67" ht="15.75" customHeight="1" x14ac:dyDescent="0.5">
      <c r="A13" s="76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128" t="str">
        <f>IF(คุณลักษณะ!F13="","",คุณลักษณะ!F13)</f>
        <v/>
      </c>
      <c r="G13" s="5" t="str">
        <f>IF(คุณลักษณะ!G13="","",คุณลักษณะ!G13)</f>
        <v/>
      </c>
      <c r="H13" s="5" t="str">
        <f>IF(คุณลักษณะ!H13="","",คุณลักษณะ!H13)</f>
        <v/>
      </c>
      <c r="I13" s="5" t="str">
        <f>IF(คุณลักษณะ!I13="","",คุณลักษณะ!I13)</f>
        <v/>
      </c>
      <c r="J13" s="47" t="str">
        <f t="shared" si="12"/>
        <v/>
      </c>
      <c r="K13" s="40" t="str">
        <f t="shared" si="13"/>
        <v/>
      </c>
      <c r="L13" s="129" t="str">
        <f t="shared" si="0"/>
        <v/>
      </c>
      <c r="M13" s="128" t="str">
        <f>IF(คุณลักษณะ!J13="","",คุณลักษณะ!J13)</f>
        <v/>
      </c>
      <c r="N13" s="5" t="str">
        <f>IF(คุณลักษณะ!K13="","",คุณลักษณะ!K13)</f>
        <v/>
      </c>
      <c r="O13" s="56" t="str">
        <f t="shared" si="14"/>
        <v/>
      </c>
      <c r="P13" s="40" t="str">
        <f t="shared" si="15"/>
        <v/>
      </c>
      <c r="Q13" s="129" t="str">
        <f t="shared" si="1"/>
        <v/>
      </c>
      <c r="R13" s="130" t="str">
        <f>IF(คุณลักษณะ!L13="","",คุณลักษณะ!L13)</f>
        <v/>
      </c>
      <c r="S13" s="56" t="str">
        <f t="shared" si="16"/>
        <v/>
      </c>
      <c r="T13" s="40" t="str">
        <f t="shared" si="17"/>
        <v/>
      </c>
      <c r="U13" s="129" t="str">
        <f t="shared" si="2"/>
        <v/>
      </c>
      <c r="V13" s="125" t="str">
        <f>IF(คุณลักษณะ!M13="","",คุณลักษณะ!M13)</f>
        <v/>
      </c>
      <c r="W13" s="6" t="str">
        <f>IF(คุณลักษณะ!N13="","",คุณลักษณะ!N13)</f>
        <v/>
      </c>
      <c r="X13" s="56" t="str">
        <f t="shared" si="18"/>
        <v/>
      </c>
      <c r="Y13" s="40" t="str">
        <f t="shared" si="19"/>
        <v/>
      </c>
      <c r="Z13" s="131" t="str">
        <f t="shared" si="3"/>
        <v/>
      </c>
      <c r="AA13" s="130" t="str">
        <f>IF(คุณลักษณะ!O13="","",คุณลักษณะ!O13)</f>
        <v/>
      </c>
      <c r="AB13" s="6" t="str">
        <f>IF(คุณลักษณะ!P13="","",คุณลักษณะ!P13)</f>
        <v/>
      </c>
      <c r="AC13" s="56" t="str">
        <f t="shared" si="20"/>
        <v/>
      </c>
      <c r="AD13" s="40" t="str">
        <f t="shared" si="21"/>
        <v/>
      </c>
      <c r="AE13" s="129" t="str">
        <f t="shared" si="4"/>
        <v/>
      </c>
      <c r="AF13" s="130" t="str">
        <f>IF(คุณลักษณะ!Q13="","",คุณลักษณะ!Q13)</f>
        <v/>
      </c>
      <c r="AG13" s="6" t="str">
        <f>IF(คุณลักษณะ!R13="","",คุณลักษณะ!R13)</f>
        <v/>
      </c>
      <c r="AH13" s="56" t="str">
        <f t="shared" si="22"/>
        <v/>
      </c>
      <c r="AI13" s="41" t="str">
        <f t="shared" si="23"/>
        <v/>
      </c>
      <c r="AJ13" s="129" t="str">
        <f t="shared" si="5"/>
        <v/>
      </c>
      <c r="AK13" s="130" t="str">
        <f>IF(คุณลักษณะ!S13="","",คุณลักษณะ!S13)</f>
        <v/>
      </c>
      <c r="AL13" s="6" t="str">
        <f>IF(คุณลักษณะ!T13="","",คุณลักษณะ!T13)</f>
        <v/>
      </c>
      <c r="AM13" s="6" t="str">
        <f>IF(คุณลักษณะ!U13="","",คุณลักษณะ!U13)</f>
        <v/>
      </c>
      <c r="AN13" s="56" t="str">
        <f t="shared" si="24"/>
        <v/>
      </c>
      <c r="AO13" s="41" t="str">
        <f t="shared" si="25"/>
        <v/>
      </c>
      <c r="AP13" s="129" t="str">
        <f t="shared" si="6"/>
        <v/>
      </c>
      <c r="AQ13" s="130" t="str">
        <f>IF(คุณลักษณะ!V13="","",คุณลักษณะ!V13)</f>
        <v/>
      </c>
      <c r="AR13" s="6" t="str">
        <f>IF(คุณลักษณะ!W13="","",คุณลักษณะ!W13)</f>
        <v/>
      </c>
      <c r="AS13" s="56" t="str">
        <f t="shared" si="26"/>
        <v/>
      </c>
      <c r="AT13" s="40" t="str">
        <f t="shared" si="27"/>
        <v/>
      </c>
      <c r="AU13" s="129" t="str">
        <f t="shared" si="7"/>
        <v/>
      </c>
      <c r="AV13" s="130" t="str">
        <f>IF(คุณลักษณะ!X13="","",คุณลักษณะ!X13)</f>
        <v/>
      </c>
      <c r="AW13" s="6" t="str">
        <f>IF(คุณลักษณะ!Y13="","",คุณลักษณะ!Y13)</f>
        <v/>
      </c>
      <c r="AX13" s="56" t="str">
        <f t="shared" si="8"/>
        <v/>
      </c>
      <c r="AY13" s="40" t="str">
        <f t="shared" si="28"/>
        <v/>
      </c>
      <c r="AZ13" s="129" t="str">
        <f t="shared" si="9"/>
        <v/>
      </c>
      <c r="BA13" s="130" t="str">
        <f>IF(คุณลักษณะ!Z13="","",คุณลักษณะ!Z13)</f>
        <v/>
      </c>
      <c r="BB13" s="6" t="str">
        <f>IF(คุณลักษณะ!AA13="","",คุณลักษณะ!AA13)</f>
        <v/>
      </c>
      <c r="BC13" s="56" t="str">
        <f t="shared" si="10"/>
        <v/>
      </c>
      <c r="BD13" s="41" t="str">
        <f t="shared" si="30"/>
        <v/>
      </c>
      <c r="BE13" s="129" t="str">
        <f t="shared" si="11"/>
        <v/>
      </c>
      <c r="BF13" s="113" t="str">
        <f>IF(นักเรียน!E13="","",SUM(J13,O13,S13,X13,AC13,AH13,AN13,AS13,AX13,BC13))</f>
        <v/>
      </c>
      <c r="BG13" s="44" t="str">
        <f t="shared" si="29"/>
        <v/>
      </c>
      <c r="BH13" s="176" t="str">
        <f>IF(BG13="","",IF(นักเรียน!Q13="ออก","---ย้าย---",VLOOKUP(BG13,grad2,5,TRUE)))</f>
        <v/>
      </c>
      <c r="BI13" s="119" t="str">
        <f>IF(BG13="","",IF(นักเรียน!Q13="ออก","---ย้าย---",VLOOKUP(BG13,grad2,4,TRUE)))</f>
        <v/>
      </c>
      <c r="BJ13" s="5" t="str">
        <f>IF(คุณลักษณะ!AF13="","",คุณลักษณะ!AF13)</f>
        <v/>
      </c>
      <c r="BK13" s="31"/>
      <c r="BL13" s="76"/>
      <c r="BM13" s="76"/>
      <c r="BN13" s="76"/>
      <c r="BO13" s="76"/>
    </row>
    <row r="14" spans="1:67" ht="15.75" customHeight="1" x14ac:dyDescent="0.5">
      <c r="A14" s="76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128" t="str">
        <f>IF(คุณลักษณะ!F14="","",คุณลักษณะ!F14)</f>
        <v/>
      </c>
      <c r="G14" s="5" t="str">
        <f>IF(คุณลักษณะ!G14="","",คุณลักษณะ!G14)</f>
        <v/>
      </c>
      <c r="H14" s="5" t="str">
        <f>IF(คุณลักษณะ!H14="","",คุณลักษณะ!H14)</f>
        <v/>
      </c>
      <c r="I14" s="5" t="str">
        <f>IF(คุณลักษณะ!I14="","",คุณลักษณะ!I14)</f>
        <v/>
      </c>
      <c r="J14" s="47" t="str">
        <f t="shared" si="12"/>
        <v/>
      </c>
      <c r="K14" s="40" t="str">
        <f t="shared" si="13"/>
        <v/>
      </c>
      <c r="L14" s="129" t="str">
        <f t="shared" si="0"/>
        <v/>
      </c>
      <c r="M14" s="128" t="str">
        <f>IF(คุณลักษณะ!J14="","",คุณลักษณะ!J14)</f>
        <v/>
      </c>
      <c r="N14" s="5" t="str">
        <f>IF(คุณลักษณะ!K14="","",คุณลักษณะ!K14)</f>
        <v/>
      </c>
      <c r="O14" s="56" t="str">
        <f t="shared" si="14"/>
        <v/>
      </c>
      <c r="P14" s="40" t="str">
        <f t="shared" si="15"/>
        <v/>
      </c>
      <c r="Q14" s="129" t="str">
        <f t="shared" si="1"/>
        <v/>
      </c>
      <c r="R14" s="130" t="str">
        <f>IF(คุณลักษณะ!L14="","",คุณลักษณะ!L14)</f>
        <v/>
      </c>
      <c r="S14" s="56" t="str">
        <f t="shared" si="16"/>
        <v/>
      </c>
      <c r="T14" s="40" t="str">
        <f t="shared" si="17"/>
        <v/>
      </c>
      <c r="U14" s="129" t="str">
        <f t="shared" si="2"/>
        <v/>
      </c>
      <c r="V14" s="125" t="str">
        <f>IF(คุณลักษณะ!M14="","",คุณลักษณะ!M14)</f>
        <v/>
      </c>
      <c r="W14" s="6" t="str">
        <f>IF(คุณลักษณะ!N14="","",คุณลักษณะ!N14)</f>
        <v/>
      </c>
      <c r="X14" s="56" t="str">
        <f t="shared" si="18"/>
        <v/>
      </c>
      <c r="Y14" s="40" t="str">
        <f t="shared" si="19"/>
        <v/>
      </c>
      <c r="Z14" s="131" t="str">
        <f t="shared" si="3"/>
        <v/>
      </c>
      <c r="AA14" s="130" t="str">
        <f>IF(คุณลักษณะ!O14="","",คุณลักษณะ!O14)</f>
        <v/>
      </c>
      <c r="AB14" s="6" t="str">
        <f>IF(คุณลักษณะ!P14="","",คุณลักษณะ!P14)</f>
        <v/>
      </c>
      <c r="AC14" s="56" t="str">
        <f t="shared" si="20"/>
        <v/>
      </c>
      <c r="AD14" s="40" t="str">
        <f t="shared" si="21"/>
        <v/>
      </c>
      <c r="AE14" s="129" t="str">
        <f t="shared" si="4"/>
        <v/>
      </c>
      <c r="AF14" s="130" t="str">
        <f>IF(คุณลักษณะ!Q14="","",คุณลักษณะ!Q14)</f>
        <v/>
      </c>
      <c r="AG14" s="6" t="str">
        <f>IF(คุณลักษณะ!R14="","",คุณลักษณะ!R14)</f>
        <v/>
      </c>
      <c r="AH14" s="56" t="str">
        <f t="shared" si="22"/>
        <v/>
      </c>
      <c r="AI14" s="41" t="str">
        <f t="shared" si="23"/>
        <v/>
      </c>
      <c r="AJ14" s="129" t="str">
        <f t="shared" si="5"/>
        <v/>
      </c>
      <c r="AK14" s="130" t="str">
        <f>IF(คุณลักษณะ!S14="","",คุณลักษณะ!S14)</f>
        <v/>
      </c>
      <c r="AL14" s="6" t="str">
        <f>IF(คุณลักษณะ!T14="","",คุณลักษณะ!T14)</f>
        <v/>
      </c>
      <c r="AM14" s="6" t="str">
        <f>IF(คุณลักษณะ!U14="","",คุณลักษณะ!U14)</f>
        <v/>
      </c>
      <c r="AN14" s="56" t="str">
        <f t="shared" si="24"/>
        <v/>
      </c>
      <c r="AO14" s="41" t="str">
        <f t="shared" si="25"/>
        <v/>
      </c>
      <c r="AP14" s="129" t="str">
        <f t="shared" si="6"/>
        <v/>
      </c>
      <c r="AQ14" s="130" t="str">
        <f>IF(คุณลักษณะ!V14="","",คุณลักษณะ!V14)</f>
        <v/>
      </c>
      <c r="AR14" s="6" t="str">
        <f>IF(คุณลักษณะ!W14="","",คุณลักษณะ!W14)</f>
        <v/>
      </c>
      <c r="AS14" s="56" t="str">
        <f t="shared" si="26"/>
        <v/>
      </c>
      <c r="AT14" s="40" t="str">
        <f t="shared" si="27"/>
        <v/>
      </c>
      <c r="AU14" s="129" t="str">
        <f t="shared" si="7"/>
        <v/>
      </c>
      <c r="AV14" s="130" t="str">
        <f>IF(คุณลักษณะ!X14="","",คุณลักษณะ!X14)</f>
        <v/>
      </c>
      <c r="AW14" s="6" t="str">
        <f>IF(คุณลักษณะ!Y14="","",คุณลักษณะ!Y14)</f>
        <v/>
      </c>
      <c r="AX14" s="56" t="str">
        <f t="shared" si="8"/>
        <v/>
      </c>
      <c r="AY14" s="40" t="str">
        <f t="shared" si="28"/>
        <v/>
      </c>
      <c r="AZ14" s="129" t="str">
        <f t="shared" si="9"/>
        <v/>
      </c>
      <c r="BA14" s="130" t="str">
        <f>IF(คุณลักษณะ!Z14="","",คุณลักษณะ!Z14)</f>
        <v/>
      </c>
      <c r="BB14" s="6" t="str">
        <f>IF(คุณลักษณะ!AA14="","",คุณลักษณะ!AA14)</f>
        <v/>
      </c>
      <c r="BC14" s="56" t="str">
        <f t="shared" si="10"/>
        <v/>
      </c>
      <c r="BD14" s="41" t="str">
        <f t="shared" si="30"/>
        <v/>
      </c>
      <c r="BE14" s="129" t="str">
        <f t="shared" si="11"/>
        <v/>
      </c>
      <c r="BF14" s="113" t="str">
        <f>IF(นักเรียน!E14="","",SUM(J14,O14,S14,X14,AC14,AH14,AN14,AS14,AX14,BC14))</f>
        <v/>
      </c>
      <c r="BG14" s="44" t="str">
        <f t="shared" si="29"/>
        <v/>
      </c>
      <c r="BH14" s="176" t="str">
        <f>IF(BG14="","",IF(นักเรียน!Q14="ออก","---ย้าย---",VLOOKUP(BG14,grad2,5,TRUE)))</f>
        <v/>
      </c>
      <c r="BI14" s="119" t="str">
        <f>IF(BG14="","",IF(นักเรียน!Q14="ออก","---ย้าย---",VLOOKUP(BG14,grad2,4,TRUE)))</f>
        <v/>
      </c>
      <c r="BJ14" s="5" t="str">
        <f>IF(คุณลักษณะ!AF14="","",คุณลักษณะ!AF14)</f>
        <v/>
      </c>
      <c r="BK14" s="31"/>
      <c r="BL14" s="76"/>
      <c r="BM14" s="76"/>
      <c r="BN14" s="76"/>
      <c r="BO14" s="76"/>
    </row>
    <row r="15" spans="1:67" ht="15.75" customHeight="1" x14ac:dyDescent="0.5">
      <c r="A15" s="76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128" t="str">
        <f>IF(คุณลักษณะ!F15="","",คุณลักษณะ!F15)</f>
        <v/>
      </c>
      <c r="G15" s="5" t="str">
        <f>IF(คุณลักษณะ!G15="","",คุณลักษณะ!G15)</f>
        <v/>
      </c>
      <c r="H15" s="5" t="str">
        <f>IF(คุณลักษณะ!H15="","",คุณลักษณะ!H15)</f>
        <v/>
      </c>
      <c r="I15" s="5" t="str">
        <f>IF(คุณลักษณะ!I15="","",คุณลักษณะ!I15)</f>
        <v/>
      </c>
      <c r="J15" s="47" t="str">
        <f t="shared" si="12"/>
        <v/>
      </c>
      <c r="K15" s="40" t="str">
        <f t="shared" si="13"/>
        <v/>
      </c>
      <c r="L15" s="129" t="str">
        <f t="shared" si="0"/>
        <v/>
      </c>
      <c r="M15" s="128" t="str">
        <f>IF(คุณลักษณะ!J15="","",คุณลักษณะ!J15)</f>
        <v/>
      </c>
      <c r="N15" s="5" t="str">
        <f>IF(คุณลักษณะ!K15="","",คุณลักษณะ!K15)</f>
        <v/>
      </c>
      <c r="O15" s="56" t="str">
        <f t="shared" si="14"/>
        <v/>
      </c>
      <c r="P15" s="40" t="str">
        <f t="shared" si="15"/>
        <v/>
      </c>
      <c r="Q15" s="129" t="str">
        <f t="shared" si="1"/>
        <v/>
      </c>
      <c r="R15" s="130" t="str">
        <f>IF(คุณลักษณะ!L15="","",คุณลักษณะ!L15)</f>
        <v/>
      </c>
      <c r="S15" s="56" t="str">
        <f t="shared" si="16"/>
        <v/>
      </c>
      <c r="T15" s="40" t="str">
        <f t="shared" si="17"/>
        <v/>
      </c>
      <c r="U15" s="129" t="str">
        <f t="shared" si="2"/>
        <v/>
      </c>
      <c r="V15" s="125" t="str">
        <f>IF(คุณลักษณะ!M15="","",คุณลักษณะ!M15)</f>
        <v/>
      </c>
      <c r="W15" s="6" t="str">
        <f>IF(คุณลักษณะ!N15="","",คุณลักษณะ!N15)</f>
        <v/>
      </c>
      <c r="X15" s="56" t="str">
        <f t="shared" si="18"/>
        <v/>
      </c>
      <c r="Y15" s="40" t="str">
        <f t="shared" si="19"/>
        <v/>
      </c>
      <c r="Z15" s="131" t="str">
        <f t="shared" si="3"/>
        <v/>
      </c>
      <c r="AA15" s="130" t="str">
        <f>IF(คุณลักษณะ!O15="","",คุณลักษณะ!O15)</f>
        <v/>
      </c>
      <c r="AB15" s="6" t="str">
        <f>IF(คุณลักษณะ!P15="","",คุณลักษณะ!P15)</f>
        <v/>
      </c>
      <c r="AC15" s="56" t="str">
        <f t="shared" si="20"/>
        <v/>
      </c>
      <c r="AD15" s="40" t="str">
        <f t="shared" si="21"/>
        <v/>
      </c>
      <c r="AE15" s="129" t="str">
        <f t="shared" si="4"/>
        <v/>
      </c>
      <c r="AF15" s="130" t="str">
        <f>IF(คุณลักษณะ!Q15="","",คุณลักษณะ!Q15)</f>
        <v/>
      </c>
      <c r="AG15" s="6" t="str">
        <f>IF(คุณลักษณะ!R15="","",คุณลักษณะ!R15)</f>
        <v/>
      </c>
      <c r="AH15" s="56" t="str">
        <f t="shared" si="22"/>
        <v/>
      </c>
      <c r="AI15" s="41" t="str">
        <f t="shared" si="23"/>
        <v/>
      </c>
      <c r="AJ15" s="129" t="str">
        <f t="shared" si="5"/>
        <v/>
      </c>
      <c r="AK15" s="130" t="str">
        <f>IF(คุณลักษณะ!S15="","",คุณลักษณะ!S15)</f>
        <v/>
      </c>
      <c r="AL15" s="6" t="str">
        <f>IF(คุณลักษณะ!T15="","",คุณลักษณะ!T15)</f>
        <v/>
      </c>
      <c r="AM15" s="6" t="str">
        <f>IF(คุณลักษณะ!U15="","",คุณลักษณะ!U15)</f>
        <v/>
      </c>
      <c r="AN15" s="56" t="str">
        <f t="shared" si="24"/>
        <v/>
      </c>
      <c r="AO15" s="41" t="str">
        <f t="shared" si="25"/>
        <v/>
      </c>
      <c r="AP15" s="129" t="str">
        <f t="shared" si="6"/>
        <v/>
      </c>
      <c r="AQ15" s="130" t="str">
        <f>IF(คุณลักษณะ!V15="","",คุณลักษณะ!V15)</f>
        <v/>
      </c>
      <c r="AR15" s="6" t="str">
        <f>IF(คุณลักษณะ!W15="","",คุณลักษณะ!W15)</f>
        <v/>
      </c>
      <c r="AS15" s="56" t="str">
        <f t="shared" si="26"/>
        <v/>
      </c>
      <c r="AT15" s="40" t="str">
        <f t="shared" si="27"/>
        <v/>
      </c>
      <c r="AU15" s="129" t="str">
        <f t="shared" si="7"/>
        <v/>
      </c>
      <c r="AV15" s="130" t="str">
        <f>IF(คุณลักษณะ!X15="","",คุณลักษณะ!X15)</f>
        <v/>
      </c>
      <c r="AW15" s="6" t="str">
        <f>IF(คุณลักษณะ!Y15="","",คุณลักษณะ!Y15)</f>
        <v/>
      </c>
      <c r="AX15" s="56" t="str">
        <f t="shared" si="8"/>
        <v/>
      </c>
      <c r="AY15" s="40" t="str">
        <f t="shared" si="28"/>
        <v/>
      </c>
      <c r="AZ15" s="129" t="str">
        <f t="shared" si="9"/>
        <v/>
      </c>
      <c r="BA15" s="130" t="str">
        <f>IF(คุณลักษณะ!Z15="","",คุณลักษณะ!Z15)</f>
        <v/>
      </c>
      <c r="BB15" s="6" t="str">
        <f>IF(คุณลักษณะ!AA15="","",คุณลักษณะ!AA15)</f>
        <v/>
      </c>
      <c r="BC15" s="56" t="str">
        <f t="shared" si="10"/>
        <v/>
      </c>
      <c r="BD15" s="41" t="str">
        <f t="shared" si="30"/>
        <v/>
      </c>
      <c r="BE15" s="129" t="str">
        <f t="shared" si="11"/>
        <v/>
      </c>
      <c r="BF15" s="113" t="str">
        <f>IF(นักเรียน!E15="","",SUM(J15,O15,S15,X15,AC15,AH15,AN15,AS15,AX15,BC15))</f>
        <v/>
      </c>
      <c r="BG15" s="44" t="str">
        <f t="shared" si="29"/>
        <v/>
      </c>
      <c r="BH15" s="176" t="str">
        <f>IF(BG15="","",IF(นักเรียน!Q15="ออก","---ย้าย---",VLOOKUP(BG15,grad2,5,TRUE)))</f>
        <v/>
      </c>
      <c r="BI15" s="119" t="str">
        <f>IF(BG15="","",IF(นักเรียน!Q15="ออก","---ย้าย---",VLOOKUP(BG15,grad2,4,TRUE)))</f>
        <v/>
      </c>
      <c r="BJ15" s="5" t="str">
        <f>IF(คุณลักษณะ!AF15="","",คุณลักษณะ!AF15)</f>
        <v/>
      </c>
      <c r="BK15" s="31"/>
      <c r="BL15" s="76"/>
      <c r="BM15" s="76"/>
      <c r="BN15" s="76"/>
      <c r="BO15" s="76"/>
    </row>
    <row r="16" spans="1:67" ht="15.75" customHeight="1" x14ac:dyDescent="0.5">
      <c r="A16" s="76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128" t="str">
        <f>IF(คุณลักษณะ!F16="","",คุณลักษณะ!F16)</f>
        <v/>
      </c>
      <c r="G16" s="5" t="str">
        <f>IF(คุณลักษณะ!G16="","",คุณลักษณะ!G16)</f>
        <v/>
      </c>
      <c r="H16" s="5" t="str">
        <f>IF(คุณลักษณะ!H16="","",คุณลักษณะ!H16)</f>
        <v/>
      </c>
      <c r="I16" s="5" t="str">
        <f>IF(คุณลักษณะ!I16="","",คุณลักษณะ!I16)</f>
        <v/>
      </c>
      <c r="J16" s="47" t="str">
        <f t="shared" si="12"/>
        <v/>
      </c>
      <c r="K16" s="40" t="str">
        <f t="shared" si="13"/>
        <v/>
      </c>
      <c r="L16" s="129" t="str">
        <f t="shared" si="0"/>
        <v/>
      </c>
      <c r="M16" s="128" t="str">
        <f>IF(คุณลักษณะ!J16="","",คุณลักษณะ!J16)</f>
        <v/>
      </c>
      <c r="N16" s="5" t="str">
        <f>IF(คุณลักษณะ!K16="","",คุณลักษณะ!K16)</f>
        <v/>
      </c>
      <c r="O16" s="56" t="str">
        <f t="shared" si="14"/>
        <v/>
      </c>
      <c r="P16" s="40" t="str">
        <f t="shared" si="15"/>
        <v/>
      </c>
      <c r="Q16" s="129" t="str">
        <f t="shared" si="1"/>
        <v/>
      </c>
      <c r="R16" s="130" t="str">
        <f>IF(คุณลักษณะ!L16="","",คุณลักษณะ!L16)</f>
        <v/>
      </c>
      <c r="S16" s="56" t="str">
        <f t="shared" si="16"/>
        <v/>
      </c>
      <c r="T16" s="40" t="str">
        <f t="shared" si="17"/>
        <v/>
      </c>
      <c r="U16" s="129" t="str">
        <f t="shared" si="2"/>
        <v/>
      </c>
      <c r="V16" s="125" t="str">
        <f>IF(คุณลักษณะ!M16="","",คุณลักษณะ!M16)</f>
        <v/>
      </c>
      <c r="W16" s="6" t="str">
        <f>IF(คุณลักษณะ!N16="","",คุณลักษณะ!N16)</f>
        <v/>
      </c>
      <c r="X16" s="56" t="str">
        <f t="shared" si="18"/>
        <v/>
      </c>
      <c r="Y16" s="40" t="str">
        <f t="shared" si="19"/>
        <v/>
      </c>
      <c r="Z16" s="131" t="str">
        <f t="shared" si="3"/>
        <v/>
      </c>
      <c r="AA16" s="130" t="str">
        <f>IF(คุณลักษณะ!O16="","",คุณลักษณะ!O16)</f>
        <v/>
      </c>
      <c r="AB16" s="6" t="str">
        <f>IF(คุณลักษณะ!P16="","",คุณลักษณะ!P16)</f>
        <v/>
      </c>
      <c r="AC16" s="56" t="str">
        <f t="shared" si="20"/>
        <v/>
      </c>
      <c r="AD16" s="40" t="str">
        <f t="shared" si="21"/>
        <v/>
      </c>
      <c r="AE16" s="129" t="str">
        <f t="shared" si="4"/>
        <v/>
      </c>
      <c r="AF16" s="130" t="str">
        <f>IF(คุณลักษณะ!Q16="","",คุณลักษณะ!Q16)</f>
        <v/>
      </c>
      <c r="AG16" s="6" t="str">
        <f>IF(คุณลักษณะ!R16="","",คุณลักษณะ!R16)</f>
        <v/>
      </c>
      <c r="AH16" s="56" t="str">
        <f t="shared" si="22"/>
        <v/>
      </c>
      <c r="AI16" s="41" t="str">
        <f t="shared" si="23"/>
        <v/>
      </c>
      <c r="AJ16" s="129" t="str">
        <f t="shared" si="5"/>
        <v/>
      </c>
      <c r="AK16" s="130" t="str">
        <f>IF(คุณลักษณะ!S16="","",คุณลักษณะ!S16)</f>
        <v/>
      </c>
      <c r="AL16" s="6" t="str">
        <f>IF(คุณลักษณะ!T16="","",คุณลักษณะ!T16)</f>
        <v/>
      </c>
      <c r="AM16" s="6" t="str">
        <f>IF(คุณลักษณะ!U16="","",คุณลักษณะ!U16)</f>
        <v/>
      </c>
      <c r="AN16" s="56" t="str">
        <f t="shared" si="24"/>
        <v/>
      </c>
      <c r="AO16" s="41" t="str">
        <f t="shared" si="25"/>
        <v/>
      </c>
      <c r="AP16" s="129" t="str">
        <f t="shared" si="6"/>
        <v/>
      </c>
      <c r="AQ16" s="130" t="str">
        <f>IF(คุณลักษณะ!V16="","",คุณลักษณะ!V16)</f>
        <v/>
      </c>
      <c r="AR16" s="6" t="str">
        <f>IF(คุณลักษณะ!W16="","",คุณลักษณะ!W16)</f>
        <v/>
      </c>
      <c r="AS16" s="56" t="str">
        <f t="shared" si="26"/>
        <v/>
      </c>
      <c r="AT16" s="40" t="str">
        <f t="shared" si="27"/>
        <v/>
      </c>
      <c r="AU16" s="129" t="str">
        <f t="shared" si="7"/>
        <v/>
      </c>
      <c r="AV16" s="130" t="str">
        <f>IF(คุณลักษณะ!X16="","",คุณลักษณะ!X16)</f>
        <v/>
      </c>
      <c r="AW16" s="6" t="str">
        <f>IF(คุณลักษณะ!Y16="","",คุณลักษณะ!Y16)</f>
        <v/>
      </c>
      <c r="AX16" s="56" t="str">
        <f t="shared" si="8"/>
        <v/>
      </c>
      <c r="AY16" s="40" t="str">
        <f t="shared" si="28"/>
        <v/>
      </c>
      <c r="AZ16" s="129" t="str">
        <f t="shared" si="9"/>
        <v/>
      </c>
      <c r="BA16" s="130" t="str">
        <f>IF(คุณลักษณะ!Z16="","",คุณลักษณะ!Z16)</f>
        <v/>
      </c>
      <c r="BB16" s="6" t="str">
        <f>IF(คุณลักษณะ!AA16="","",คุณลักษณะ!AA16)</f>
        <v/>
      </c>
      <c r="BC16" s="56" t="str">
        <f t="shared" si="10"/>
        <v/>
      </c>
      <c r="BD16" s="41" t="str">
        <f t="shared" si="30"/>
        <v/>
      </c>
      <c r="BE16" s="129" t="str">
        <f t="shared" si="11"/>
        <v/>
      </c>
      <c r="BF16" s="113" t="str">
        <f>IF(นักเรียน!E16="","",SUM(J16,O16,S16,X16,AC16,AH16,AN16,AS16,AX16,BC16))</f>
        <v/>
      </c>
      <c r="BG16" s="44" t="str">
        <f t="shared" si="29"/>
        <v/>
      </c>
      <c r="BH16" s="176" t="str">
        <f>IF(BG16="","",IF(นักเรียน!Q16="ออก","---ย้าย---",VLOOKUP(BG16,grad2,5,TRUE)))</f>
        <v/>
      </c>
      <c r="BI16" s="119" t="str">
        <f>IF(BG16="","",IF(นักเรียน!Q16="ออก","---ย้าย---",VLOOKUP(BG16,grad2,4,TRUE)))</f>
        <v/>
      </c>
      <c r="BJ16" s="5" t="str">
        <f>IF(คุณลักษณะ!AF16="","",คุณลักษณะ!AF16)</f>
        <v/>
      </c>
      <c r="BK16" s="31"/>
      <c r="BL16" s="76"/>
      <c r="BM16" s="76"/>
      <c r="BN16" s="76"/>
      <c r="BO16" s="76"/>
    </row>
    <row r="17" spans="1:67" ht="15.75" customHeight="1" x14ac:dyDescent="0.5">
      <c r="A17" s="76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128" t="str">
        <f>IF(คุณลักษณะ!F17="","",คุณลักษณะ!F17)</f>
        <v/>
      </c>
      <c r="G17" s="5" t="str">
        <f>IF(คุณลักษณะ!G17="","",คุณลักษณะ!G17)</f>
        <v/>
      </c>
      <c r="H17" s="5" t="str">
        <f>IF(คุณลักษณะ!H17="","",คุณลักษณะ!H17)</f>
        <v/>
      </c>
      <c r="I17" s="5" t="str">
        <f>IF(คุณลักษณะ!I17="","",คุณลักษณะ!I17)</f>
        <v/>
      </c>
      <c r="J17" s="47" t="str">
        <f t="shared" si="12"/>
        <v/>
      </c>
      <c r="K17" s="40" t="str">
        <f t="shared" si="13"/>
        <v/>
      </c>
      <c r="L17" s="129" t="str">
        <f t="shared" si="0"/>
        <v/>
      </c>
      <c r="M17" s="128" t="str">
        <f>IF(คุณลักษณะ!J17="","",คุณลักษณะ!J17)</f>
        <v/>
      </c>
      <c r="N17" s="5" t="str">
        <f>IF(คุณลักษณะ!K17="","",คุณลักษณะ!K17)</f>
        <v/>
      </c>
      <c r="O17" s="56" t="str">
        <f t="shared" si="14"/>
        <v/>
      </c>
      <c r="P17" s="40" t="str">
        <f t="shared" si="15"/>
        <v/>
      </c>
      <c r="Q17" s="129" t="str">
        <f t="shared" si="1"/>
        <v/>
      </c>
      <c r="R17" s="130" t="str">
        <f>IF(คุณลักษณะ!L17="","",คุณลักษณะ!L17)</f>
        <v/>
      </c>
      <c r="S17" s="56" t="str">
        <f t="shared" si="16"/>
        <v/>
      </c>
      <c r="T17" s="40" t="str">
        <f t="shared" si="17"/>
        <v/>
      </c>
      <c r="U17" s="129" t="str">
        <f t="shared" si="2"/>
        <v/>
      </c>
      <c r="V17" s="125" t="str">
        <f>IF(คุณลักษณะ!M17="","",คุณลักษณะ!M17)</f>
        <v/>
      </c>
      <c r="W17" s="6" t="str">
        <f>IF(คุณลักษณะ!N17="","",คุณลักษณะ!N17)</f>
        <v/>
      </c>
      <c r="X17" s="56" t="str">
        <f t="shared" si="18"/>
        <v/>
      </c>
      <c r="Y17" s="40" t="str">
        <f t="shared" si="19"/>
        <v/>
      </c>
      <c r="Z17" s="131" t="str">
        <f t="shared" si="3"/>
        <v/>
      </c>
      <c r="AA17" s="130" t="str">
        <f>IF(คุณลักษณะ!O17="","",คุณลักษณะ!O17)</f>
        <v/>
      </c>
      <c r="AB17" s="6" t="str">
        <f>IF(คุณลักษณะ!P17="","",คุณลักษณะ!P17)</f>
        <v/>
      </c>
      <c r="AC17" s="56" t="str">
        <f t="shared" si="20"/>
        <v/>
      </c>
      <c r="AD17" s="40" t="str">
        <f t="shared" si="21"/>
        <v/>
      </c>
      <c r="AE17" s="129" t="str">
        <f t="shared" si="4"/>
        <v/>
      </c>
      <c r="AF17" s="130" t="str">
        <f>IF(คุณลักษณะ!Q17="","",คุณลักษณะ!Q17)</f>
        <v/>
      </c>
      <c r="AG17" s="6" t="str">
        <f>IF(คุณลักษณะ!R17="","",คุณลักษณะ!R17)</f>
        <v/>
      </c>
      <c r="AH17" s="56" t="str">
        <f t="shared" si="22"/>
        <v/>
      </c>
      <c r="AI17" s="41" t="str">
        <f t="shared" si="23"/>
        <v/>
      </c>
      <c r="AJ17" s="129" t="str">
        <f t="shared" si="5"/>
        <v/>
      </c>
      <c r="AK17" s="130" t="str">
        <f>IF(คุณลักษณะ!S17="","",คุณลักษณะ!S17)</f>
        <v/>
      </c>
      <c r="AL17" s="6" t="str">
        <f>IF(คุณลักษณะ!T17="","",คุณลักษณะ!T17)</f>
        <v/>
      </c>
      <c r="AM17" s="6" t="str">
        <f>IF(คุณลักษณะ!U17="","",คุณลักษณะ!U17)</f>
        <v/>
      </c>
      <c r="AN17" s="56" t="str">
        <f t="shared" si="24"/>
        <v/>
      </c>
      <c r="AO17" s="41" t="str">
        <f t="shared" si="25"/>
        <v/>
      </c>
      <c r="AP17" s="129" t="str">
        <f t="shared" si="6"/>
        <v/>
      </c>
      <c r="AQ17" s="130" t="str">
        <f>IF(คุณลักษณะ!V17="","",คุณลักษณะ!V17)</f>
        <v/>
      </c>
      <c r="AR17" s="6" t="str">
        <f>IF(คุณลักษณะ!W17="","",คุณลักษณะ!W17)</f>
        <v/>
      </c>
      <c r="AS17" s="56" t="str">
        <f t="shared" si="26"/>
        <v/>
      </c>
      <c r="AT17" s="40" t="str">
        <f t="shared" si="27"/>
        <v/>
      </c>
      <c r="AU17" s="129" t="str">
        <f t="shared" si="7"/>
        <v/>
      </c>
      <c r="AV17" s="130" t="str">
        <f>IF(คุณลักษณะ!X17="","",คุณลักษณะ!X17)</f>
        <v/>
      </c>
      <c r="AW17" s="6" t="str">
        <f>IF(คุณลักษณะ!Y17="","",คุณลักษณะ!Y17)</f>
        <v/>
      </c>
      <c r="AX17" s="56" t="str">
        <f t="shared" si="8"/>
        <v/>
      </c>
      <c r="AY17" s="40" t="str">
        <f t="shared" si="28"/>
        <v/>
      </c>
      <c r="AZ17" s="129" t="str">
        <f t="shared" si="9"/>
        <v/>
      </c>
      <c r="BA17" s="130" t="str">
        <f>IF(คุณลักษณะ!Z17="","",คุณลักษณะ!Z17)</f>
        <v/>
      </c>
      <c r="BB17" s="6" t="str">
        <f>IF(คุณลักษณะ!AA17="","",คุณลักษณะ!AA17)</f>
        <v/>
      </c>
      <c r="BC17" s="56" t="str">
        <f t="shared" si="10"/>
        <v/>
      </c>
      <c r="BD17" s="41" t="str">
        <f t="shared" si="30"/>
        <v/>
      </c>
      <c r="BE17" s="129" t="str">
        <f t="shared" si="11"/>
        <v/>
      </c>
      <c r="BF17" s="113" t="str">
        <f>IF(นักเรียน!E17="","",SUM(J17,O17,S17,X17,AC17,AH17,AN17,AS17,AX17,BC17))</f>
        <v/>
      </c>
      <c r="BG17" s="44" t="str">
        <f t="shared" si="29"/>
        <v/>
      </c>
      <c r="BH17" s="176" t="str">
        <f>IF(BG17="","",IF(นักเรียน!Q17="ออก","---ย้าย---",VLOOKUP(BG17,grad2,5,TRUE)))</f>
        <v/>
      </c>
      <c r="BI17" s="119" t="str">
        <f>IF(BG17="","",IF(นักเรียน!Q17="ออก","---ย้าย---",VLOOKUP(BG17,grad2,4,TRUE)))</f>
        <v/>
      </c>
      <c r="BJ17" s="5" t="str">
        <f>IF(คุณลักษณะ!AF17="","",คุณลักษณะ!AF17)</f>
        <v/>
      </c>
      <c r="BK17" s="31"/>
      <c r="BL17" s="76"/>
      <c r="BM17" s="76"/>
      <c r="BN17" s="76"/>
      <c r="BO17" s="76"/>
    </row>
    <row r="18" spans="1:67" ht="15.75" customHeight="1" x14ac:dyDescent="0.5">
      <c r="A18" s="76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128" t="str">
        <f>IF(คุณลักษณะ!F18="","",คุณลักษณะ!F18)</f>
        <v/>
      </c>
      <c r="G18" s="5" t="str">
        <f>IF(คุณลักษณะ!G18="","",คุณลักษณะ!G18)</f>
        <v/>
      </c>
      <c r="H18" s="5" t="str">
        <f>IF(คุณลักษณะ!H18="","",คุณลักษณะ!H18)</f>
        <v/>
      </c>
      <c r="I18" s="5" t="str">
        <f>IF(คุณลักษณะ!I18="","",คุณลักษณะ!I18)</f>
        <v/>
      </c>
      <c r="J18" s="47" t="str">
        <f t="shared" si="12"/>
        <v/>
      </c>
      <c r="K18" s="40" t="str">
        <f t="shared" si="13"/>
        <v/>
      </c>
      <c r="L18" s="129" t="str">
        <f t="shared" si="0"/>
        <v/>
      </c>
      <c r="M18" s="128" t="str">
        <f>IF(คุณลักษณะ!J18="","",คุณลักษณะ!J18)</f>
        <v/>
      </c>
      <c r="N18" s="5" t="str">
        <f>IF(คุณลักษณะ!K18="","",คุณลักษณะ!K18)</f>
        <v/>
      </c>
      <c r="O18" s="56" t="str">
        <f t="shared" si="14"/>
        <v/>
      </c>
      <c r="P18" s="40" t="str">
        <f t="shared" si="15"/>
        <v/>
      </c>
      <c r="Q18" s="129" t="str">
        <f t="shared" si="1"/>
        <v/>
      </c>
      <c r="R18" s="130" t="str">
        <f>IF(คุณลักษณะ!L18="","",คุณลักษณะ!L18)</f>
        <v/>
      </c>
      <c r="S18" s="56" t="str">
        <f t="shared" si="16"/>
        <v/>
      </c>
      <c r="T18" s="40" t="str">
        <f t="shared" si="17"/>
        <v/>
      </c>
      <c r="U18" s="129" t="str">
        <f t="shared" si="2"/>
        <v/>
      </c>
      <c r="V18" s="125" t="str">
        <f>IF(คุณลักษณะ!M18="","",คุณลักษณะ!M18)</f>
        <v/>
      </c>
      <c r="W18" s="6" t="str">
        <f>IF(คุณลักษณะ!N18="","",คุณลักษณะ!N18)</f>
        <v/>
      </c>
      <c r="X18" s="56" t="str">
        <f t="shared" si="18"/>
        <v/>
      </c>
      <c r="Y18" s="40" t="str">
        <f t="shared" si="19"/>
        <v/>
      </c>
      <c r="Z18" s="131" t="str">
        <f t="shared" si="3"/>
        <v/>
      </c>
      <c r="AA18" s="130" t="str">
        <f>IF(คุณลักษณะ!O18="","",คุณลักษณะ!O18)</f>
        <v/>
      </c>
      <c r="AB18" s="6" t="str">
        <f>IF(คุณลักษณะ!P18="","",คุณลักษณะ!P18)</f>
        <v/>
      </c>
      <c r="AC18" s="56" t="str">
        <f t="shared" si="20"/>
        <v/>
      </c>
      <c r="AD18" s="40" t="str">
        <f t="shared" si="21"/>
        <v/>
      </c>
      <c r="AE18" s="129" t="str">
        <f t="shared" si="4"/>
        <v/>
      </c>
      <c r="AF18" s="130" t="str">
        <f>IF(คุณลักษณะ!Q18="","",คุณลักษณะ!Q18)</f>
        <v/>
      </c>
      <c r="AG18" s="6" t="str">
        <f>IF(คุณลักษณะ!R18="","",คุณลักษณะ!R18)</f>
        <v/>
      </c>
      <c r="AH18" s="56" t="str">
        <f t="shared" si="22"/>
        <v/>
      </c>
      <c r="AI18" s="41" t="str">
        <f t="shared" si="23"/>
        <v/>
      </c>
      <c r="AJ18" s="129" t="str">
        <f t="shared" si="5"/>
        <v/>
      </c>
      <c r="AK18" s="130" t="str">
        <f>IF(คุณลักษณะ!S18="","",คุณลักษณะ!S18)</f>
        <v/>
      </c>
      <c r="AL18" s="6" t="str">
        <f>IF(คุณลักษณะ!T18="","",คุณลักษณะ!T18)</f>
        <v/>
      </c>
      <c r="AM18" s="6" t="str">
        <f>IF(คุณลักษณะ!U18="","",คุณลักษณะ!U18)</f>
        <v/>
      </c>
      <c r="AN18" s="56" t="str">
        <f t="shared" si="24"/>
        <v/>
      </c>
      <c r="AO18" s="41" t="str">
        <f t="shared" si="25"/>
        <v/>
      </c>
      <c r="AP18" s="129" t="str">
        <f t="shared" si="6"/>
        <v/>
      </c>
      <c r="AQ18" s="130" t="str">
        <f>IF(คุณลักษณะ!V18="","",คุณลักษณะ!V18)</f>
        <v/>
      </c>
      <c r="AR18" s="6" t="str">
        <f>IF(คุณลักษณะ!W18="","",คุณลักษณะ!W18)</f>
        <v/>
      </c>
      <c r="AS18" s="56" t="str">
        <f t="shared" si="26"/>
        <v/>
      </c>
      <c r="AT18" s="40" t="str">
        <f t="shared" si="27"/>
        <v/>
      </c>
      <c r="AU18" s="129" t="str">
        <f t="shared" si="7"/>
        <v/>
      </c>
      <c r="AV18" s="130" t="str">
        <f>IF(คุณลักษณะ!X18="","",คุณลักษณะ!X18)</f>
        <v/>
      </c>
      <c r="AW18" s="6" t="str">
        <f>IF(คุณลักษณะ!Y18="","",คุณลักษณะ!Y18)</f>
        <v/>
      </c>
      <c r="AX18" s="56" t="str">
        <f t="shared" si="8"/>
        <v/>
      </c>
      <c r="AY18" s="40" t="str">
        <f t="shared" si="28"/>
        <v/>
      </c>
      <c r="AZ18" s="129" t="str">
        <f t="shared" si="9"/>
        <v/>
      </c>
      <c r="BA18" s="130" t="str">
        <f>IF(คุณลักษณะ!Z18="","",คุณลักษณะ!Z18)</f>
        <v/>
      </c>
      <c r="BB18" s="6" t="str">
        <f>IF(คุณลักษณะ!AA18="","",คุณลักษณะ!AA18)</f>
        <v/>
      </c>
      <c r="BC18" s="56" t="str">
        <f t="shared" si="10"/>
        <v/>
      </c>
      <c r="BD18" s="41" t="str">
        <f t="shared" si="30"/>
        <v/>
      </c>
      <c r="BE18" s="129" t="str">
        <f t="shared" si="11"/>
        <v/>
      </c>
      <c r="BF18" s="113" t="str">
        <f>IF(นักเรียน!E18="","",SUM(J18,O18,S18,X18,AC18,AH18,AN18,AS18,AX18,BC18))</f>
        <v/>
      </c>
      <c r="BG18" s="44" t="str">
        <f t="shared" si="29"/>
        <v/>
      </c>
      <c r="BH18" s="176" t="str">
        <f>IF(BG18="","",IF(นักเรียน!Q18="ออก","---ย้าย---",VLOOKUP(BG18,grad2,5,TRUE)))</f>
        <v/>
      </c>
      <c r="BI18" s="119" t="str">
        <f>IF(BG18="","",IF(นักเรียน!Q18="ออก","---ย้าย---",VLOOKUP(BG18,grad2,4,TRUE)))</f>
        <v/>
      </c>
      <c r="BJ18" s="5" t="str">
        <f>IF(คุณลักษณะ!AF18="","",คุณลักษณะ!AF18)</f>
        <v/>
      </c>
      <c r="BK18" s="31"/>
      <c r="BL18" s="76"/>
      <c r="BM18" s="76"/>
      <c r="BN18" s="76"/>
      <c r="BO18" s="76"/>
    </row>
    <row r="19" spans="1:67" ht="15.75" customHeight="1" x14ac:dyDescent="0.5">
      <c r="A19" s="76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128" t="str">
        <f>IF(คุณลักษณะ!F19="","",คุณลักษณะ!F19)</f>
        <v/>
      </c>
      <c r="G19" s="5" t="str">
        <f>IF(คุณลักษณะ!G19="","",คุณลักษณะ!G19)</f>
        <v/>
      </c>
      <c r="H19" s="5" t="str">
        <f>IF(คุณลักษณะ!H19="","",คุณลักษณะ!H19)</f>
        <v/>
      </c>
      <c r="I19" s="5" t="str">
        <f>IF(คุณลักษณะ!I19="","",คุณลักษณะ!I19)</f>
        <v/>
      </c>
      <c r="J19" s="47" t="str">
        <f t="shared" si="12"/>
        <v/>
      </c>
      <c r="K19" s="40" t="str">
        <f t="shared" si="13"/>
        <v/>
      </c>
      <c r="L19" s="129" t="str">
        <f t="shared" si="0"/>
        <v/>
      </c>
      <c r="M19" s="128" t="str">
        <f>IF(คุณลักษณะ!J19="","",คุณลักษณะ!J19)</f>
        <v/>
      </c>
      <c r="N19" s="5" t="str">
        <f>IF(คุณลักษณะ!K19="","",คุณลักษณะ!K19)</f>
        <v/>
      </c>
      <c r="O19" s="56" t="str">
        <f t="shared" si="14"/>
        <v/>
      </c>
      <c r="P19" s="40" t="str">
        <f t="shared" si="15"/>
        <v/>
      </c>
      <c r="Q19" s="129" t="str">
        <f t="shared" si="1"/>
        <v/>
      </c>
      <c r="R19" s="130" t="str">
        <f>IF(คุณลักษณะ!L19="","",คุณลักษณะ!L19)</f>
        <v/>
      </c>
      <c r="S19" s="56" t="str">
        <f t="shared" si="16"/>
        <v/>
      </c>
      <c r="T19" s="40" t="str">
        <f t="shared" si="17"/>
        <v/>
      </c>
      <c r="U19" s="129" t="str">
        <f t="shared" si="2"/>
        <v/>
      </c>
      <c r="V19" s="125" t="str">
        <f>IF(คุณลักษณะ!M19="","",คุณลักษณะ!M19)</f>
        <v/>
      </c>
      <c r="W19" s="6" t="str">
        <f>IF(คุณลักษณะ!N19="","",คุณลักษณะ!N19)</f>
        <v/>
      </c>
      <c r="X19" s="56" t="str">
        <f t="shared" si="18"/>
        <v/>
      </c>
      <c r="Y19" s="40" t="str">
        <f t="shared" si="19"/>
        <v/>
      </c>
      <c r="Z19" s="131" t="str">
        <f t="shared" si="3"/>
        <v/>
      </c>
      <c r="AA19" s="130" t="str">
        <f>IF(คุณลักษณะ!O19="","",คุณลักษณะ!O19)</f>
        <v/>
      </c>
      <c r="AB19" s="6" t="str">
        <f>IF(คุณลักษณะ!P19="","",คุณลักษณะ!P19)</f>
        <v/>
      </c>
      <c r="AC19" s="56" t="str">
        <f t="shared" si="20"/>
        <v/>
      </c>
      <c r="AD19" s="40" t="str">
        <f t="shared" si="21"/>
        <v/>
      </c>
      <c r="AE19" s="129" t="str">
        <f t="shared" si="4"/>
        <v/>
      </c>
      <c r="AF19" s="130" t="str">
        <f>IF(คุณลักษณะ!Q19="","",คุณลักษณะ!Q19)</f>
        <v/>
      </c>
      <c r="AG19" s="6" t="str">
        <f>IF(คุณลักษณะ!R19="","",คุณลักษณะ!R19)</f>
        <v/>
      </c>
      <c r="AH19" s="56" t="str">
        <f t="shared" si="22"/>
        <v/>
      </c>
      <c r="AI19" s="41" t="str">
        <f t="shared" si="23"/>
        <v/>
      </c>
      <c r="AJ19" s="129" t="str">
        <f t="shared" si="5"/>
        <v/>
      </c>
      <c r="AK19" s="130" t="str">
        <f>IF(คุณลักษณะ!S19="","",คุณลักษณะ!S19)</f>
        <v/>
      </c>
      <c r="AL19" s="6" t="str">
        <f>IF(คุณลักษณะ!T19="","",คุณลักษณะ!T19)</f>
        <v/>
      </c>
      <c r="AM19" s="6" t="str">
        <f>IF(คุณลักษณะ!U19="","",คุณลักษณะ!U19)</f>
        <v/>
      </c>
      <c r="AN19" s="56" t="str">
        <f t="shared" si="24"/>
        <v/>
      </c>
      <c r="AO19" s="41" t="str">
        <f t="shared" si="25"/>
        <v/>
      </c>
      <c r="AP19" s="129" t="str">
        <f t="shared" si="6"/>
        <v/>
      </c>
      <c r="AQ19" s="130" t="str">
        <f>IF(คุณลักษณะ!V19="","",คุณลักษณะ!V19)</f>
        <v/>
      </c>
      <c r="AR19" s="6" t="str">
        <f>IF(คุณลักษณะ!W19="","",คุณลักษณะ!W19)</f>
        <v/>
      </c>
      <c r="AS19" s="56" t="str">
        <f t="shared" si="26"/>
        <v/>
      </c>
      <c r="AT19" s="40" t="str">
        <f t="shared" si="27"/>
        <v/>
      </c>
      <c r="AU19" s="129" t="str">
        <f t="shared" si="7"/>
        <v/>
      </c>
      <c r="AV19" s="130" t="str">
        <f>IF(คุณลักษณะ!X19="","",คุณลักษณะ!X19)</f>
        <v/>
      </c>
      <c r="AW19" s="6" t="str">
        <f>IF(คุณลักษณะ!Y19="","",คุณลักษณะ!Y19)</f>
        <v/>
      </c>
      <c r="AX19" s="56" t="str">
        <f t="shared" si="8"/>
        <v/>
      </c>
      <c r="AY19" s="40" t="str">
        <f t="shared" si="28"/>
        <v/>
      </c>
      <c r="AZ19" s="129" t="str">
        <f t="shared" si="9"/>
        <v/>
      </c>
      <c r="BA19" s="130" t="str">
        <f>IF(คุณลักษณะ!Z19="","",คุณลักษณะ!Z19)</f>
        <v/>
      </c>
      <c r="BB19" s="6" t="str">
        <f>IF(คุณลักษณะ!AA19="","",คุณลักษณะ!AA19)</f>
        <v/>
      </c>
      <c r="BC19" s="56" t="str">
        <f t="shared" si="10"/>
        <v/>
      </c>
      <c r="BD19" s="41" t="str">
        <f t="shared" si="30"/>
        <v/>
      </c>
      <c r="BE19" s="129" t="str">
        <f t="shared" si="11"/>
        <v/>
      </c>
      <c r="BF19" s="113" t="str">
        <f>IF(นักเรียน!E19="","",SUM(J19,O19,S19,X19,AC19,AH19,AN19,AS19,AX19,BC19))</f>
        <v/>
      </c>
      <c r="BG19" s="44" t="str">
        <f t="shared" si="29"/>
        <v/>
      </c>
      <c r="BH19" s="176" t="str">
        <f>IF(BG19="","",IF(นักเรียน!Q19="ออก","---ย้าย---",VLOOKUP(BG19,grad2,5,TRUE)))</f>
        <v/>
      </c>
      <c r="BI19" s="119" t="str">
        <f>IF(BG19="","",IF(นักเรียน!Q19="ออก","---ย้าย---",VLOOKUP(BG19,grad2,4,TRUE)))</f>
        <v/>
      </c>
      <c r="BJ19" s="5" t="str">
        <f>IF(คุณลักษณะ!AF19="","",คุณลักษณะ!AF19)</f>
        <v/>
      </c>
      <c r="BK19" s="31"/>
      <c r="BL19" s="76"/>
      <c r="BM19" s="76"/>
      <c r="BN19" s="76"/>
      <c r="BO19" s="76"/>
    </row>
    <row r="20" spans="1:67" ht="15.75" customHeight="1" x14ac:dyDescent="0.5">
      <c r="A20" s="76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128" t="str">
        <f>IF(คุณลักษณะ!F20="","",คุณลักษณะ!F20)</f>
        <v/>
      </c>
      <c r="G20" s="5" t="str">
        <f>IF(คุณลักษณะ!G20="","",คุณลักษณะ!G20)</f>
        <v/>
      </c>
      <c r="H20" s="5" t="str">
        <f>IF(คุณลักษณะ!H20="","",คุณลักษณะ!H20)</f>
        <v/>
      </c>
      <c r="I20" s="5" t="str">
        <f>IF(คุณลักษณะ!I20="","",คุณลักษณะ!I20)</f>
        <v/>
      </c>
      <c r="J20" s="47" t="str">
        <f t="shared" si="12"/>
        <v/>
      </c>
      <c r="K20" s="40" t="str">
        <f t="shared" si="13"/>
        <v/>
      </c>
      <c r="L20" s="129" t="str">
        <f t="shared" si="0"/>
        <v/>
      </c>
      <c r="M20" s="128" t="str">
        <f>IF(คุณลักษณะ!J20="","",คุณลักษณะ!J20)</f>
        <v/>
      </c>
      <c r="N20" s="5" t="str">
        <f>IF(คุณลักษณะ!K20="","",คุณลักษณะ!K20)</f>
        <v/>
      </c>
      <c r="O20" s="56" t="str">
        <f t="shared" si="14"/>
        <v/>
      </c>
      <c r="P20" s="40" t="str">
        <f t="shared" si="15"/>
        <v/>
      </c>
      <c r="Q20" s="129" t="str">
        <f t="shared" si="1"/>
        <v/>
      </c>
      <c r="R20" s="130" t="str">
        <f>IF(คุณลักษณะ!L20="","",คุณลักษณะ!L20)</f>
        <v/>
      </c>
      <c r="S20" s="56" t="str">
        <f t="shared" si="16"/>
        <v/>
      </c>
      <c r="T20" s="40" t="str">
        <f t="shared" si="17"/>
        <v/>
      </c>
      <c r="U20" s="129" t="str">
        <f t="shared" si="2"/>
        <v/>
      </c>
      <c r="V20" s="125" t="str">
        <f>IF(คุณลักษณะ!M20="","",คุณลักษณะ!M20)</f>
        <v/>
      </c>
      <c r="W20" s="6" t="str">
        <f>IF(คุณลักษณะ!N20="","",คุณลักษณะ!N20)</f>
        <v/>
      </c>
      <c r="X20" s="56" t="str">
        <f t="shared" si="18"/>
        <v/>
      </c>
      <c r="Y20" s="40" t="str">
        <f t="shared" si="19"/>
        <v/>
      </c>
      <c r="Z20" s="131" t="str">
        <f t="shared" si="3"/>
        <v/>
      </c>
      <c r="AA20" s="130" t="str">
        <f>IF(คุณลักษณะ!O20="","",คุณลักษณะ!O20)</f>
        <v/>
      </c>
      <c r="AB20" s="6" t="str">
        <f>IF(คุณลักษณะ!P20="","",คุณลักษณะ!P20)</f>
        <v/>
      </c>
      <c r="AC20" s="56" t="str">
        <f t="shared" si="20"/>
        <v/>
      </c>
      <c r="AD20" s="40" t="str">
        <f t="shared" si="21"/>
        <v/>
      </c>
      <c r="AE20" s="129" t="str">
        <f t="shared" si="4"/>
        <v/>
      </c>
      <c r="AF20" s="130" t="str">
        <f>IF(คุณลักษณะ!Q20="","",คุณลักษณะ!Q20)</f>
        <v/>
      </c>
      <c r="AG20" s="6" t="str">
        <f>IF(คุณลักษณะ!R20="","",คุณลักษณะ!R20)</f>
        <v/>
      </c>
      <c r="AH20" s="56" t="str">
        <f t="shared" si="22"/>
        <v/>
      </c>
      <c r="AI20" s="41" t="str">
        <f t="shared" si="23"/>
        <v/>
      </c>
      <c r="AJ20" s="129" t="str">
        <f t="shared" si="5"/>
        <v/>
      </c>
      <c r="AK20" s="130" t="str">
        <f>IF(คุณลักษณะ!S20="","",คุณลักษณะ!S20)</f>
        <v/>
      </c>
      <c r="AL20" s="6" t="str">
        <f>IF(คุณลักษณะ!T20="","",คุณลักษณะ!T20)</f>
        <v/>
      </c>
      <c r="AM20" s="6" t="str">
        <f>IF(คุณลักษณะ!U20="","",คุณลักษณะ!U20)</f>
        <v/>
      </c>
      <c r="AN20" s="56" t="str">
        <f t="shared" si="24"/>
        <v/>
      </c>
      <c r="AO20" s="41" t="str">
        <f t="shared" si="25"/>
        <v/>
      </c>
      <c r="AP20" s="129" t="str">
        <f t="shared" si="6"/>
        <v/>
      </c>
      <c r="AQ20" s="130" t="str">
        <f>IF(คุณลักษณะ!V20="","",คุณลักษณะ!V20)</f>
        <v/>
      </c>
      <c r="AR20" s="6" t="str">
        <f>IF(คุณลักษณะ!W20="","",คุณลักษณะ!W20)</f>
        <v/>
      </c>
      <c r="AS20" s="56" t="str">
        <f t="shared" si="26"/>
        <v/>
      </c>
      <c r="AT20" s="40" t="str">
        <f t="shared" si="27"/>
        <v/>
      </c>
      <c r="AU20" s="129" t="str">
        <f t="shared" si="7"/>
        <v/>
      </c>
      <c r="AV20" s="130" t="str">
        <f>IF(คุณลักษณะ!X20="","",คุณลักษณะ!X20)</f>
        <v/>
      </c>
      <c r="AW20" s="6" t="str">
        <f>IF(คุณลักษณะ!Y20="","",คุณลักษณะ!Y20)</f>
        <v/>
      </c>
      <c r="AX20" s="56" t="str">
        <f t="shared" si="8"/>
        <v/>
      </c>
      <c r="AY20" s="40" t="str">
        <f t="shared" si="28"/>
        <v/>
      </c>
      <c r="AZ20" s="129" t="str">
        <f t="shared" si="9"/>
        <v/>
      </c>
      <c r="BA20" s="130" t="str">
        <f>IF(คุณลักษณะ!Z20="","",คุณลักษณะ!Z20)</f>
        <v/>
      </c>
      <c r="BB20" s="6" t="str">
        <f>IF(คุณลักษณะ!AA20="","",คุณลักษณะ!AA20)</f>
        <v/>
      </c>
      <c r="BC20" s="56" t="str">
        <f t="shared" si="10"/>
        <v/>
      </c>
      <c r="BD20" s="41" t="str">
        <f t="shared" si="30"/>
        <v/>
      </c>
      <c r="BE20" s="129" t="str">
        <f t="shared" si="11"/>
        <v/>
      </c>
      <c r="BF20" s="113" t="str">
        <f>IF(นักเรียน!E20="","",SUM(J20,O20,S20,X20,AC20,AH20,AN20,AS20,AX20,BC20))</f>
        <v/>
      </c>
      <c r="BG20" s="44" t="str">
        <f t="shared" si="29"/>
        <v/>
      </c>
      <c r="BH20" s="176" t="str">
        <f>IF(BG20="","",IF(นักเรียน!Q20="ออก","---ย้าย---",VLOOKUP(BG20,grad2,5,TRUE)))</f>
        <v/>
      </c>
      <c r="BI20" s="119" t="str">
        <f>IF(BG20="","",IF(นักเรียน!Q20="ออก","---ย้าย---",VLOOKUP(BG20,grad2,4,TRUE)))</f>
        <v/>
      </c>
      <c r="BJ20" s="5" t="str">
        <f>IF(คุณลักษณะ!AF20="","",คุณลักษณะ!AF20)</f>
        <v/>
      </c>
      <c r="BK20" s="31"/>
      <c r="BL20" s="76"/>
      <c r="BM20" s="76"/>
      <c r="BN20" s="76"/>
      <c r="BO20" s="76"/>
    </row>
    <row r="21" spans="1:67" ht="15.75" customHeight="1" x14ac:dyDescent="0.5">
      <c r="A21" s="76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128" t="str">
        <f>IF(คุณลักษณะ!F21="","",คุณลักษณะ!F21)</f>
        <v/>
      </c>
      <c r="G21" s="5" t="str">
        <f>IF(คุณลักษณะ!G21="","",คุณลักษณะ!G21)</f>
        <v/>
      </c>
      <c r="H21" s="5" t="str">
        <f>IF(คุณลักษณะ!H21="","",คุณลักษณะ!H21)</f>
        <v/>
      </c>
      <c r="I21" s="5" t="str">
        <f>IF(คุณลักษณะ!I21="","",คุณลักษณะ!I21)</f>
        <v/>
      </c>
      <c r="J21" s="47" t="str">
        <f t="shared" si="12"/>
        <v/>
      </c>
      <c r="K21" s="40" t="str">
        <f t="shared" si="13"/>
        <v/>
      </c>
      <c r="L21" s="129" t="str">
        <f t="shared" si="0"/>
        <v/>
      </c>
      <c r="M21" s="128" t="str">
        <f>IF(คุณลักษณะ!J21="","",คุณลักษณะ!J21)</f>
        <v/>
      </c>
      <c r="N21" s="5" t="str">
        <f>IF(คุณลักษณะ!K21="","",คุณลักษณะ!K21)</f>
        <v/>
      </c>
      <c r="O21" s="56" t="str">
        <f t="shared" si="14"/>
        <v/>
      </c>
      <c r="P21" s="40" t="str">
        <f t="shared" si="15"/>
        <v/>
      </c>
      <c r="Q21" s="129" t="str">
        <f t="shared" si="1"/>
        <v/>
      </c>
      <c r="R21" s="130" t="str">
        <f>IF(คุณลักษณะ!L21="","",คุณลักษณะ!L21)</f>
        <v/>
      </c>
      <c r="S21" s="56" t="str">
        <f t="shared" si="16"/>
        <v/>
      </c>
      <c r="T21" s="40" t="str">
        <f t="shared" si="17"/>
        <v/>
      </c>
      <c r="U21" s="129" t="str">
        <f t="shared" si="2"/>
        <v/>
      </c>
      <c r="V21" s="125" t="str">
        <f>IF(คุณลักษณะ!M21="","",คุณลักษณะ!M21)</f>
        <v/>
      </c>
      <c r="W21" s="6" t="str">
        <f>IF(คุณลักษณะ!N21="","",คุณลักษณะ!N21)</f>
        <v/>
      </c>
      <c r="X21" s="56" t="str">
        <f t="shared" si="18"/>
        <v/>
      </c>
      <c r="Y21" s="40" t="str">
        <f t="shared" si="19"/>
        <v/>
      </c>
      <c r="Z21" s="131" t="str">
        <f t="shared" si="3"/>
        <v/>
      </c>
      <c r="AA21" s="130" t="str">
        <f>IF(คุณลักษณะ!O21="","",คุณลักษณะ!O21)</f>
        <v/>
      </c>
      <c r="AB21" s="6" t="str">
        <f>IF(คุณลักษณะ!P21="","",คุณลักษณะ!P21)</f>
        <v/>
      </c>
      <c r="AC21" s="56" t="str">
        <f t="shared" si="20"/>
        <v/>
      </c>
      <c r="AD21" s="40" t="str">
        <f t="shared" si="21"/>
        <v/>
      </c>
      <c r="AE21" s="129" t="str">
        <f t="shared" si="4"/>
        <v/>
      </c>
      <c r="AF21" s="130" t="str">
        <f>IF(คุณลักษณะ!Q21="","",คุณลักษณะ!Q21)</f>
        <v/>
      </c>
      <c r="AG21" s="6" t="str">
        <f>IF(คุณลักษณะ!R21="","",คุณลักษณะ!R21)</f>
        <v/>
      </c>
      <c r="AH21" s="56" t="str">
        <f t="shared" si="22"/>
        <v/>
      </c>
      <c r="AI21" s="41" t="str">
        <f t="shared" si="23"/>
        <v/>
      </c>
      <c r="AJ21" s="129" t="str">
        <f t="shared" si="5"/>
        <v/>
      </c>
      <c r="AK21" s="130" t="str">
        <f>IF(คุณลักษณะ!S21="","",คุณลักษณะ!S21)</f>
        <v/>
      </c>
      <c r="AL21" s="6" t="str">
        <f>IF(คุณลักษณะ!T21="","",คุณลักษณะ!T21)</f>
        <v/>
      </c>
      <c r="AM21" s="6" t="str">
        <f>IF(คุณลักษณะ!U21="","",คุณลักษณะ!U21)</f>
        <v/>
      </c>
      <c r="AN21" s="56" t="str">
        <f t="shared" si="24"/>
        <v/>
      </c>
      <c r="AO21" s="41" t="str">
        <f t="shared" si="25"/>
        <v/>
      </c>
      <c r="AP21" s="129" t="str">
        <f t="shared" si="6"/>
        <v/>
      </c>
      <c r="AQ21" s="130" t="str">
        <f>IF(คุณลักษณะ!V21="","",คุณลักษณะ!V21)</f>
        <v/>
      </c>
      <c r="AR21" s="6" t="str">
        <f>IF(คุณลักษณะ!W21="","",คุณลักษณะ!W21)</f>
        <v/>
      </c>
      <c r="AS21" s="56" t="str">
        <f t="shared" si="26"/>
        <v/>
      </c>
      <c r="AT21" s="40" t="str">
        <f t="shared" si="27"/>
        <v/>
      </c>
      <c r="AU21" s="129" t="str">
        <f t="shared" si="7"/>
        <v/>
      </c>
      <c r="AV21" s="130" t="str">
        <f>IF(คุณลักษณะ!X21="","",คุณลักษณะ!X21)</f>
        <v/>
      </c>
      <c r="AW21" s="6" t="str">
        <f>IF(คุณลักษณะ!Y21="","",คุณลักษณะ!Y21)</f>
        <v/>
      </c>
      <c r="AX21" s="56" t="str">
        <f t="shared" si="8"/>
        <v/>
      </c>
      <c r="AY21" s="40" t="str">
        <f t="shared" si="28"/>
        <v/>
      </c>
      <c r="AZ21" s="129" t="str">
        <f t="shared" si="9"/>
        <v/>
      </c>
      <c r="BA21" s="130" t="str">
        <f>IF(คุณลักษณะ!Z21="","",คุณลักษณะ!Z21)</f>
        <v/>
      </c>
      <c r="BB21" s="6" t="str">
        <f>IF(คุณลักษณะ!AA21="","",คุณลักษณะ!AA21)</f>
        <v/>
      </c>
      <c r="BC21" s="56" t="str">
        <f t="shared" si="10"/>
        <v/>
      </c>
      <c r="BD21" s="41" t="str">
        <f t="shared" si="30"/>
        <v/>
      </c>
      <c r="BE21" s="129" t="str">
        <f t="shared" si="11"/>
        <v/>
      </c>
      <c r="BF21" s="113" t="str">
        <f>IF(นักเรียน!E21="","",SUM(J21,O21,S21,X21,AC21,AH21,AN21,AS21,AX21,BC21))</f>
        <v/>
      </c>
      <c r="BG21" s="44" t="str">
        <f t="shared" si="29"/>
        <v/>
      </c>
      <c r="BH21" s="176" t="str">
        <f>IF(BG21="","",IF(นักเรียน!Q21="ออก","---ย้าย---",VLOOKUP(BG21,grad2,5,TRUE)))</f>
        <v/>
      </c>
      <c r="BI21" s="119" t="str">
        <f>IF(BG21="","",IF(นักเรียน!Q21="ออก","---ย้าย---",VLOOKUP(BG21,grad2,4,TRUE)))</f>
        <v/>
      </c>
      <c r="BJ21" s="5" t="str">
        <f>IF(คุณลักษณะ!AF21="","",คุณลักษณะ!AF21)</f>
        <v/>
      </c>
      <c r="BK21" s="31"/>
      <c r="BL21" s="76"/>
      <c r="BM21" s="76"/>
      <c r="BN21" s="76"/>
      <c r="BO21" s="76"/>
    </row>
    <row r="22" spans="1:67" ht="15.75" customHeight="1" x14ac:dyDescent="0.5">
      <c r="A22" s="76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128" t="str">
        <f>IF(คุณลักษณะ!F22="","",คุณลักษณะ!F22)</f>
        <v/>
      </c>
      <c r="G22" s="5" t="str">
        <f>IF(คุณลักษณะ!G22="","",คุณลักษณะ!G22)</f>
        <v/>
      </c>
      <c r="H22" s="5" t="str">
        <f>IF(คุณลักษณะ!H22="","",คุณลักษณะ!H22)</f>
        <v/>
      </c>
      <c r="I22" s="5" t="str">
        <f>IF(คุณลักษณะ!I22="","",คุณลักษณะ!I22)</f>
        <v/>
      </c>
      <c r="J22" s="47" t="str">
        <f t="shared" si="12"/>
        <v/>
      </c>
      <c r="K22" s="40" t="str">
        <f t="shared" si="13"/>
        <v/>
      </c>
      <c r="L22" s="129" t="str">
        <f t="shared" si="0"/>
        <v/>
      </c>
      <c r="M22" s="128" t="str">
        <f>IF(คุณลักษณะ!J22="","",คุณลักษณะ!J22)</f>
        <v/>
      </c>
      <c r="N22" s="5" t="str">
        <f>IF(คุณลักษณะ!K22="","",คุณลักษณะ!K22)</f>
        <v/>
      </c>
      <c r="O22" s="56" t="str">
        <f t="shared" si="14"/>
        <v/>
      </c>
      <c r="P22" s="40" t="str">
        <f t="shared" si="15"/>
        <v/>
      </c>
      <c r="Q22" s="129" t="str">
        <f t="shared" si="1"/>
        <v/>
      </c>
      <c r="R22" s="130" t="str">
        <f>IF(คุณลักษณะ!L22="","",คุณลักษณะ!L22)</f>
        <v/>
      </c>
      <c r="S22" s="56" t="str">
        <f t="shared" si="16"/>
        <v/>
      </c>
      <c r="T22" s="40" t="str">
        <f t="shared" si="17"/>
        <v/>
      </c>
      <c r="U22" s="129" t="str">
        <f t="shared" si="2"/>
        <v/>
      </c>
      <c r="V22" s="125" t="str">
        <f>IF(คุณลักษณะ!M22="","",คุณลักษณะ!M22)</f>
        <v/>
      </c>
      <c r="W22" s="6" t="str">
        <f>IF(คุณลักษณะ!N22="","",คุณลักษณะ!N22)</f>
        <v/>
      </c>
      <c r="X22" s="56" t="str">
        <f t="shared" si="18"/>
        <v/>
      </c>
      <c r="Y22" s="40" t="str">
        <f t="shared" si="19"/>
        <v/>
      </c>
      <c r="Z22" s="131" t="str">
        <f t="shared" si="3"/>
        <v/>
      </c>
      <c r="AA22" s="130" t="str">
        <f>IF(คุณลักษณะ!O22="","",คุณลักษณะ!O22)</f>
        <v/>
      </c>
      <c r="AB22" s="6" t="str">
        <f>IF(คุณลักษณะ!P22="","",คุณลักษณะ!P22)</f>
        <v/>
      </c>
      <c r="AC22" s="56" t="str">
        <f t="shared" si="20"/>
        <v/>
      </c>
      <c r="AD22" s="40" t="str">
        <f t="shared" si="21"/>
        <v/>
      </c>
      <c r="AE22" s="129" t="str">
        <f t="shared" si="4"/>
        <v/>
      </c>
      <c r="AF22" s="130" t="str">
        <f>IF(คุณลักษณะ!Q22="","",คุณลักษณะ!Q22)</f>
        <v/>
      </c>
      <c r="AG22" s="6" t="str">
        <f>IF(คุณลักษณะ!R22="","",คุณลักษณะ!R22)</f>
        <v/>
      </c>
      <c r="AH22" s="56" t="str">
        <f t="shared" si="22"/>
        <v/>
      </c>
      <c r="AI22" s="41" t="str">
        <f t="shared" si="23"/>
        <v/>
      </c>
      <c r="AJ22" s="129" t="str">
        <f t="shared" si="5"/>
        <v/>
      </c>
      <c r="AK22" s="130" t="str">
        <f>IF(คุณลักษณะ!S22="","",คุณลักษณะ!S22)</f>
        <v/>
      </c>
      <c r="AL22" s="6" t="str">
        <f>IF(คุณลักษณะ!T22="","",คุณลักษณะ!T22)</f>
        <v/>
      </c>
      <c r="AM22" s="6" t="str">
        <f>IF(คุณลักษณะ!U22="","",คุณลักษณะ!U22)</f>
        <v/>
      </c>
      <c r="AN22" s="56" t="str">
        <f t="shared" si="24"/>
        <v/>
      </c>
      <c r="AO22" s="41" t="str">
        <f t="shared" si="25"/>
        <v/>
      </c>
      <c r="AP22" s="129" t="str">
        <f t="shared" si="6"/>
        <v/>
      </c>
      <c r="AQ22" s="130" t="str">
        <f>IF(คุณลักษณะ!V22="","",คุณลักษณะ!V22)</f>
        <v/>
      </c>
      <c r="AR22" s="6" t="str">
        <f>IF(คุณลักษณะ!W22="","",คุณลักษณะ!W22)</f>
        <v/>
      </c>
      <c r="AS22" s="56" t="str">
        <f t="shared" si="26"/>
        <v/>
      </c>
      <c r="AT22" s="40" t="str">
        <f t="shared" si="27"/>
        <v/>
      </c>
      <c r="AU22" s="129" t="str">
        <f t="shared" si="7"/>
        <v/>
      </c>
      <c r="AV22" s="130" t="str">
        <f>IF(คุณลักษณะ!X22="","",คุณลักษณะ!X22)</f>
        <v/>
      </c>
      <c r="AW22" s="6" t="str">
        <f>IF(คุณลักษณะ!Y22="","",คุณลักษณะ!Y22)</f>
        <v/>
      </c>
      <c r="AX22" s="56" t="str">
        <f t="shared" si="8"/>
        <v/>
      </c>
      <c r="AY22" s="40" t="str">
        <f t="shared" si="28"/>
        <v/>
      </c>
      <c r="AZ22" s="129" t="str">
        <f t="shared" si="9"/>
        <v/>
      </c>
      <c r="BA22" s="130" t="str">
        <f>IF(คุณลักษณะ!Z22="","",คุณลักษณะ!Z22)</f>
        <v/>
      </c>
      <c r="BB22" s="6" t="str">
        <f>IF(คุณลักษณะ!AA22="","",คุณลักษณะ!AA22)</f>
        <v/>
      </c>
      <c r="BC22" s="56" t="str">
        <f t="shared" si="10"/>
        <v/>
      </c>
      <c r="BD22" s="41" t="str">
        <f t="shared" si="30"/>
        <v/>
      </c>
      <c r="BE22" s="129" t="str">
        <f t="shared" si="11"/>
        <v/>
      </c>
      <c r="BF22" s="113" t="str">
        <f>IF(นักเรียน!E22="","",SUM(J22,O22,S22,X22,AC22,AH22,AN22,AS22,AX22,BC22))</f>
        <v/>
      </c>
      <c r="BG22" s="44" t="str">
        <f t="shared" si="29"/>
        <v/>
      </c>
      <c r="BH22" s="176" t="str">
        <f>IF(BG22="","",IF(นักเรียน!Q22="ออก","---ย้าย---",VLOOKUP(BG22,grad2,5,TRUE)))</f>
        <v/>
      </c>
      <c r="BI22" s="119" t="str">
        <f>IF(BG22="","",IF(นักเรียน!Q22="ออก","---ย้าย---",VLOOKUP(BG22,grad2,4,TRUE)))</f>
        <v/>
      </c>
      <c r="BJ22" s="5" t="str">
        <f>IF(คุณลักษณะ!AF22="","",คุณลักษณะ!AF22)</f>
        <v/>
      </c>
      <c r="BK22" s="31"/>
      <c r="BL22" s="76"/>
      <c r="BM22" s="76"/>
      <c r="BN22" s="76"/>
      <c r="BO22" s="76"/>
    </row>
    <row r="23" spans="1:67" ht="15.75" customHeight="1" x14ac:dyDescent="0.5">
      <c r="A23" s="76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128" t="str">
        <f>IF(คุณลักษณะ!F23="","",คุณลักษณะ!F23)</f>
        <v/>
      </c>
      <c r="G23" s="5" t="str">
        <f>IF(คุณลักษณะ!G23="","",คุณลักษณะ!G23)</f>
        <v/>
      </c>
      <c r="H23" s="5" t="str">
        <f>IF(คุณลักษณะ!H23="","",คุณลักษณะ!H23)</f>
        <v/>
      </c>
      <c r="I23" s="5" t="str">
        <f>IF(คุณลักษณะ!I23="","",คุณลักษณะ!I23)</f>
        <v/>
      </c>
      <c r="J23" s="47" t="str">
        <f t="shared" si="12"/>
        <v/>
      </c>
      <c r="K23" s="40" t="str">
        <f t="shared" si="13"/>
        <v/>
      </c>
      <c r="L23" s="129" t="str">
        <f t="shared" si="0"/>
        <v/>
      </c>
      <c r="M23" s="128" t="str">
        <f>IF(คุณลักษณะ!J23="","",คุณลักษณะ!J23)</f>
        <v/>
      </c>
      <c r="N23" s="5" t="str">
        <f>IF(คุณลักษณะ!K23="","",คุณลักษณะ!K23)</f>
        <v/>
      </c>
      <c r="O23" s="56" t="str">
        <f t="shared" si="14"/>
        <v/>
      </c>
      <c r="P23" s="40" t="str">
        <f t="shared" si="15"/>
        <v/>
      </c>
      <c r="Q23" s="129" t="str">
        <f t="shared" si="1"/>
        <v/>
      </c>
      <c r="R23" s="130" t="str">
        <f>IF(คุณลักษณะ!L23="","",คุณลักษณะ!L23)</f>
        <v/>
      </c>
      <c r="S23" s="56" t="str">
        <f t="shared" si="16"/>
        <v/>
      </c>
      <c r="T23" s="40" t="str">
        <f t="shared" si="17"/>
        <v/>
      </c>
      <c r="U23" s="129" t="str">
        <f t="shared" si="2"/>
        <v/>
      </c>
      <c r="V23" s="125" t="str">
        <f>IF(คุณลักษณะ!M23="","",คุณลักษณะ!M23)</f>
        <v/>
      </c>
      <c r="W23" s="6" t="str">
        <f>IF(คุณลักษณะ!N23="","",คุณลักษณะ!N23)</f>
        <v/>
      </c>
      <c r="X23" s="56" t="str">
        <f t="shared" si="18"/>
        <v/>
      </c>
      <c r="Y23" s="40" t="str">
        <f t="shared" si="19"/>
        <v/>
      </c>
      <c r="Z23" s="131" t="str">
        <f t="shared" si="3"/>
        <v/>
      </c>
      <c r="AA23" s="130" t="str">
        <f>IF(คุณลักษณะ!O23="","",คุณลักษณะ!O23)</f>
        <v/>
      </c>
      <c r="AB23" s="6" t="str">
        <f>IF(คุณลักษณะ!P23="","",คุณลักษณะ!P23)</f>
        <v/>
      </c>
      <c r="AC23" s="56" t="str">
        <f t="shared" si="20"/>
        <v/>
      </c>
      <c r="AD23" s="40" t="str">
        <f t="shared" si="21"/>
        <v/>
      </c>
      <c r="AE23" s="129" t="str">
        <f t="shared" si="4"/>
        <v/>
      </c>
      <c r="AF23" s="130" t="str">
        <f>IF(คุณลักษณะ!Q23="","",คุณลักษณะ!Q23)</f>
        <v/>
      </c>
      <c r="AG23" s="6" t="str">
        <f>IF(คุณลักษณะ!R23="","",คุณลักษณะ!R23)</f>
        <v/>
      </c>
      <c r="AH23" s="56" t="str">
        <f t="shared" si="22"/>
        <v/>
      </c>
      <c r="AI23" s="41" t="str">
        <f t="shared" si="23"/>
        <v/>
      </c>
      <c r="AJ23" s="129" t="str">
        <f t="shared" si="5"/>
        <v/>
      </c>
      <c r="AK23" s="130" t="str">
        <f>IF(คุณลักษณะ!S23="","",คุณลักษณะ!S23)</f>
        <v/>
      </c>
      <c r="AL23" s="6" t="str">
        <f>IF(คุณลักษณะ!T23="","",คุณลักษณะ!T23)</f>
        <v/>
      </c>
      <c r="AM23" s="6" t="str">
        <f>IF(คุณลักษณะ!U23="","",คุณลักษณะ!U23)</f>
        <v/>
      </c>
      <c r="AN23" s="56" t="str">
        <f t="shared" si="24"/>
        <v/>
      </c>
      <c r="AO23" s="41" t="str">
        <f t="shared" si="25"/>
        <v/>
      </c>
      <c r="AP23" s="129" t="str">
        <f t="shared" si="6"/>
        <v/>
      </c>
      <c r="AQ23" s="130" t="str">
        <f>IF(คุณลักษณะ!V23="","",คุณลักษณะ!V23)</f>
        <v/>
      </c>
      <c r="AR23" s="6" t="str">
        <f>IF(คุณลักษณะ!W23="","",คุณลักษณะ!W23)</f>
        <v/>
      </c>
      <c r="AS23" s="56" t="str">
        <f t="shared" si="26"/>
        <v/>
      </c>
      <c r="AT23" s="40" t="str">
        <f t="shared" si="27"/>
        <v/>
      </c>
      <c r="AU23" s="129" t="str">
        <f t="shared" si="7"/>
        <v/>
      </c>
      <c r="AV23" s="130" t="str">
        <f>IF(คุณลักษณะ!X23="","",คุณลักษณะ!X23)</f>
        <v/>
      </c>
      <c r="AW23" s="6" t="str">
        <f>IF(คุณลักษณะ!Y23="","",คุณลักษณะ!Y23)</f>
        <v/>
      </c>
      <c r="AX23" s="56" t="str">
        <f t="shared" si="8"/>
        <v/>
      </c>
      <c r="AY23" s="40" t="str">
        <f t="shared" si="28"/>
        <v/>
      </c>
      <c r="AZ23" s="129" t="str">
        <f t="shared" si="9"/>
        <v/>
      </c>
      <c r="BA23" s="130" t="str">
        <f>IF(คุณลักษณะ!Z23="","",คุณลักษณะ!Z23)</f>
        <v/>
      </c>
      <c r="BB23" s="6" t="str">
        <f>IF(คุณลักษณะ!AA23="","",คุณลักษณะ!AA23)</f>
        <v/>
      </c>
      <c r="BC23" s="56" t="str">
        <f t="shared" si="10"/>
        <v/>
      </c>
      <c r="BD23" s="41" t="str">
        <f t="shared" si="30"/>
        <v/>
      </c>
      <c r="BE23" s="129" t="str">
        <f t="shared" si="11"/>
        <v/>
      </c>
      <c r="BF23" s="113" t="str">
        <f>IF(นักเรียน!E23="","",SUM(J23,O23,S23,X23,AC23,AH23,AN23,AS23,AX23,BC23))</f>
        <v/>
      </c>
      <c r="BG23" s="44" t="str">
        <f t="shared" si="29"/>
        <v/>
      </c>
      <c r="BH23" s="176" t="str">
        <f>IF(BG23="","",IF(นักเรียน!Q23="ออก","---ย้าย---",VLOOKUP(BG23,grad2,5,TRUE)))</f>
        <v/>
      </c>
      <c r="BI23" s="119" t="str">
        <f>IF(BG23="","",IF(นักเรียน!Q23="ออก","---ย้าย---",VLOOKUP(BG23,grad2,4,TRUE)))</f>
        <v/>
      </c>
      <c r="BJ23" s="5" t="str">
        <f>IF(คุณลักษณะ!AF23="","",คุณลักษณะ!AF23)</f>
        <v/>
      </c>
      <c r="BK23" s="31"/>
      <c r="BL23" s="76"/>
      <c r="BM23" s="76"/>
      <c r="BN23" s="76"/>
      <c r="BO23" s="76"/>
    </row>
    <row r="24" spans="1:67" ht="15.75" customHeight="1" x14ac:dyDescent="0.5">
      <c r="A24" s="76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128" t="str">
        <f>IF(คุณลักษณะ!F24="","",คุณลักษณะ!F24)</f>
        <v/>
      </c>
      <c r="G24" s="5" t="str">
        <f>IF(คุณลักษณะ!G24="","",คุณลักษณะ!G24)</f>
        <v/>
      </c>
      <c r="H24" s="5" t="str">
        <f>IF(คุณลักษณะ!H24="","",คุณลักษณะ!H24)</f>
        <v/>
      </c>
      <c r="I24" s="5" t="str">
        <f>IF(คุณลักษณะ!I24="","",คุณลักษณะ!I24)</f>
        <v/>
      </c>
      <c r="J24" s="47" t="str">
        <f t="shared" si="12"/>
        <v/>
      </c>
      <c r="K24" s="40" t="str">
        <f t="shared" si="13"/>
        <v/>
      </c>
      <c r="L24" s="129" t="str">
        <f t="shared" si="0"/>
        <v/>
      </c>
      <c r="M24" s="128" t="str">
        <f>IF(คุณลักษณะ!J24="","",คุณลักษณะ!J24)</f>
        <v/>
      </c>
      <c r="N24" s="5" t="str">
        <f>IF(คุณลักษณะ!K24="","",คุณลักษณะ!K24)</f>
        <v/>
      </c>
      <c r="O24" s="56" t="str">
        <f t="shared" si="14"/>
        <v/>
      </c>
      <c r="P24" s="40" t="str">
        <f t="shared" si="15"/>
        <v/>
      </c>
      <c r="Q24" s="129" t="str">
        <f t="shared" si="1"/>
        <v/>
      </c>
      <c r="R24" s="130" t="str">
        <f>IF(คุณลักษณะ!L24="","",คุณลักษณะ!L24)</f>
        <v/>
      </c>
      <c r="S24" s="56" t="str">
        <f t="shared" si="16"/>
        <v/>
      </c>
      <c r="T24" s="40" t="str">
        <f t="shared" si="17"/>
        <v/>
      </c>
      <c r="U24" s="129" t="str">
        <f t="shared" si="2"/>
        <v/>
      </c>
      <c r="V24" s="125" t="str">
        <f>IF(คุณลักษณะ!M24="","",คุณลักษณะ!M24)</f>
        <v/>
      </c>
      <c r="W24" s="6" t="str">
        <f>IF(คุณลักษณะ!N24="","",คุณลักษณะ!N24)</f>
        <v/>
      </c>
      <c r="X24" s="56" t="str">
        <f t="shared" si="18"/>
        <v/>
      </c>
      <c r="Y24" s="40" t="str">
        <f t="shared" si="19"/>
        <v/>
      </c>
      <c r="Z24" s="131" t="str">
        <f t="shared" si="3"/>
        <v/>
      </c>
      <c r="AA24" s="130" t="str">
        <f>IF(คุณลักษณะ!O24="","",คุณลักษณะ!O24)</f>
        <v/>
      </c>
      <c r="AB24" s="6" t="str">
        <f>IF(คุณลักษณะ!P24="","",คุณลักษณะ!P24)</f>
        <v/>
      </c>
      <c r="AC24" s="56" t="str">
        <f t="shared" si="20"/>
        <v/>
      </c>
      <c r="AD24" s="40" t="str">
        <f t="shared" si="21"/>
        <v/>
      </c>
      <c r="AE24" s="129" t="str">
        <f t="shared" si="4"/>
        <v/>
      </c>
      <c r="AF24" s="130" t="str">
        <f>IF(คุณลักษณะ!Q24="","",คุณลักษณะ!Q24)</f>
        <v/>
      </c>
      <c r="AG24" s="6" t="str">
        <f>IF(คุณลักษณะ!R24="","",คุณลักษณะ!R24)</f>
        <v/>
      </c>
      <c r="AH24" s="56" t="str">
        <f t="shared" si="22"/>
        <v/>
      </c>
      <c r="AI24" s="41" t="str">
        <f t="shared" si="23"/>
        <v/>
      </c>
      <c r="AJ24" s="129" t="str">
        <f t="shared" si="5"/>
        <v/>
      </c>
      <c r="AK24" s="130" t="str">
        <f>IF(คุณลักษณะ!S24="","",คุณลักษณะ!S24)</f>
        <v/>
      </c>
      <c r="AL24" s="6" t="str">
        <f>IF(คุณลักษณะ!T24="","",คุณลักษณะ!T24)</f>
        <v/>
      </c>
      <c r="AM24" s="6" t="str">
        <f>IF(คุณลักษณะ!U24="","",คุณลักษณะ!U24)</f>
        <v/>
      </c>
      <c r="AN24" s="56" t="str">
        <f t="shared" si="24"/>
        <v/>
      </c>
      <c r="AO24" s="41" t="str">
        <f t="shared" si="25"/>
        <v/>
      </c>
      <c r="AP24" s="129" t="str">
        <f t="shared" si="6"/>
        <v/>
      </c>
      <c r="AQ24" s="130" t="str">
        <f>IF(คุณลักษณะ!V24="","",คุณลักษณะ!V24)</f>
        <v/>
      </c>
      <c r="AR24" s="6" t="str">
        <f>IF(คุณลักษณะ!W24="","",คุณลักษณะ!W24)</f>
        <v/>
      </c>
      <c r="AS24" s="56" t="str">
        <f t="shared" si="26"/>
        <v/>
      </c>
      <c r="AT24" s="40" t="str">
        <f t="shared" si="27"/>
        <v/>
      </c>
      <c r="AU24" s="129" t="str">
        <f t="shared" si="7"/>
        <v/>
      </c>
      <c r="AV24" s="130" t="str">
        <f>IF(คุณลักษณะ!X24="","",คุณลักษณะ!X24)</f>
        <v/>
      </c>
      <c r="AW24" s="6" t="str">
        <f>IF(คุณลักษณะ!Y24="","",คุณลักษณะ!Y24)</f>
        <v/>
      </c>
      <c r="AX24" s="56" t="str">
        <f t="shared" si="8"/>
        <v/>
      </c>
      <c r="AY24" s="40" t="str">
        <f t="shared" si="28"/>
        <v/>
      </c>
      <c r="AZ24" s="129" t="str">
        <f t="shared" si="9"/>
        <v/>
      </c>
      <c r="BA24" s="130" t="str">
        <f>IF(คุณลักษณะ!Z24="","",คุณลักษณะ!Z24)</f>
        <v/>
      </c>
      <c r="BB24" s="6" t="str">
        <f>IF(คุณลักษณะ!AA24="","",คุณลักษณะ!AA24)</f>
        <v/>
      </c>
      <c r="BC24" s="56" t="str">
        <f t="shared" si="10"/>
        <v/>
      </c>
      <c r="BD24" s="41" t="str">
        <f t="shared" si="30"/>
        <v/>
      </c>
      <c r="BE24" s="129" t="str">
        <f t="shared" si="11"/>
        <v/>
      </c>
      <c r="BF24" s="113" t="str">
        <f>IF(นักเรียน!E24="","",SUM(J24,O24,S24,X24,AC24,AH24,AN24,AS24,AX24,BC24))</f>
        <v/>
      </c>
      <c r="BG24" s="44" t="str">
        <f t="shared" si="29"/>
        <v/>
      </c>
      <c r="BH24" s="176" t="str">
        <f>IF(BG24="","",IF(นักเรียน!Q24="ออก","---ย้าย---",VLOOKUP(BG24,grad2,5,TRUE)))</f>
        <v/>
      </c>
      <c r="BI24" s="119" t="str">
        <f>IF(BG24="","",IF(นักเรียน!Q24="ออก","---ย้าย---",VLOOKUP(BG24,grad2,4,TRUE)))</f>
        <v/>
      </c>
      <c r="BJ24" s="5" t="str">
        <f>IF(คุณลักษณะ!AF24="","",คุณลักษณะ!AF24)</f>
        <v/>
      </c>
      <c r="BK24" s="31"/>
      <c r="BL24" s="76"/>
      <c r="BM24" s="76"/>
      <c r="BN24" s="76"/>
      <c r="BO24" s="76"/>
    </row>
    <row r="25" spans="1:67" ht="15.75" customHeight="1" x14ac:dyDescent="0.5">
      <c r="A25" s="76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128" t="str">
        <f>IF(คุณลักษณะ!F25="","",คุณลักษณะ!F25)</f>
        <v/>
      </c>
      <c r="G25" s="5" t="str">
        <f>IF(คุณลักษณะ!G25="","",คุณลักษณะ!G25)</f>
        <v/>
      </c>
      <c r="H25" s="5" t="str">
        <f>IF(คุณลักษณะ!H25="","",คุณลักษณะ!H25)</f>
        <v/>
      </c>
      <c r="I25" s="5" t="str">
        <f>IF(คุณลักษณะ!I25="","",คุณลักษณะ!I25)</f>
        <v/>
      </c>
      <c r="J25" s="47" t="str">
        <f t="shared" si="12"/>
        <v/>
      </c>
      <c r="K25" s="40" t="str">
        <f t="shared" si="13"/>
        <v/>
      </c>
      <c r="L25" s="129" t="str">
        <f t="shared" si="0"/>
        <v/>
      </c>
      <c r="M25" s="128" t="str">
        <f>IF(คุณลักษณะ!J25="","",คุณลักษณะ!J25)</f>
        <v/>
      </c>
      <c r="N25" s="5" t="str">
        <f>IF(คุณลักษณะ!K25="","",คุณลักษณะ!K25)</f>
        <v/>
      </c>
      <c r="O25" s="56" t="str">
        <f t="shared" si="14"/>
        <v/>
      </c>
      <c r="P25" s="40" t="str">
        <f t="shared" si="15"/>
        <v/>
      </c>
      <c r="Q25" s="129" t="str">
        <f t="shared" si="1"/>
        <v/>
      </c>
      <c r="R25" s="130" t="str">
        <f>IF(คุณลักษณะ!L25="","",คุณลักษณะ!L25)</f>
        <v/>
      </c>
      <c r="S25" s="56" t="str">
        <f t="shared" si="16"/>
        <v/>
      </c>
      <c r="T25" s="40" t="str">
        <f t="shared" si="17"/>
        <v/>
      </c>
      <c r="U25" s="129" t="str">
        <f t="shared" si="2"/>
        <v/>
      </c>
      <c r="V25" s="125" t="str">
        <f>IF(คุณลักษณะ!M25="","",คุณลักษณะ!M25)</f>
        <v/>
      </c>
      <c r="W25" s="6" t="str">
        <f>IF(คุณลักษณะ!N25="","",คุณลักษณะ!N25)</f>
        <v/>
      </c>
      <c r="X25" s="56" t="str">
        <f t="shared" si="18"/>
        <v/>
      </c>
      <c r="Y25" s="40" t="str">
        <f t="shared" si="19"/>
        <v/>
      </c>
      <c r="Z25" s="131" t="str">
        <f t="shared" si="3"/>
        <v/>
      </c>
      <c r="AA25" s="130" t="str">
        <f>IF(คุณลักษณะ!O25="","",คุณลักษณะ!O25)</f>
        <v/>
      </c>
      <c r="AB25" s="6" t="str">
        <f>IF(คุณลักษณะ!P25="","",คุณลักษณะ!P25)</f>
        <v/>
      </c>
      <c r="AC25" s="56" t="str">
        <f t="shared" si="20"/>
        <v/>
      </c>
      <c r="AD25" s="40" t="str">
        <f t="shared" si="21"/>
        <v/>
      </c>
      <c r="AE25" s="129" t="str">
        <f t="shared" si="4"/>
        <v/>
      </c>
      <c r="AF25" s="130" t="str">
        <f>IF(คุณลักษณะ!Q25="","",คุณลักษณะ!Q25)</f>
        <v/>
      </c>
      <c r="AG25" s="6" t="str">
        <f>IF(คุณลักษณะ!R25="","",คุณลักษณะ!R25)</f>
        <v/>
      </c>
      <c r="AH25" s="56" t="str">
        <f t="shared" si="22"/>
        <v/>
      </c>
      <c r="AI25" s="41" t="str">
        <f t="shared" si="23"/>
        <v/>
      </c>
      <c r="AJ25" s="129" t="str">
        <f t="shared" si="5"/>
        <v/>
      </c>
      <c r="AK25" s="130" t="str">
        <f>IF(คุณลักษณะ!S25="","",คุณลักษณะ!S25)</f>
        <v/>
      </c>
      <c r="AL25" s="6" t="str">
        <f>IF(คุณลักษณะ!T25="","",คุณลักษณะ!T25)</f>
        <v/>
      </c>
      <c r="AM25" s="6" t="str">
        <f>IF(คุณลักษณะ!U25="","",คุณลักษณะ!U25)</f>
        <v/>
      </c>
      <c r="AN25" s="56" t="str">
        <f t="shared" si="24"/>
        <v/>
      </c>
      <c r="AO25" s="41" t="str">
        <f t="shared" si="25"/>
        <v/>
      </c>
      <c r="AP25" s="129" t="str">
        <f t="shared" si="6"/>
        <v/>
      </c>
      <c r="AQ25" s="130" t="str">
        <f>IF(คุณลักษณะ!V25="","",คุณลักษณะ!V25)</f>
        <v/>
      </c>
      <c r="AR25" s="6" t="str">
        <f>IF(คุณลักษณะ!W25="","",คุณลักษณะ!W25)</f>
        <v/>
      </c>
      <c r="AS25" s="56" t="str">
        <f t="shared" si="26"/>
        <v/>
      </c>
      <c r="AT25" s="40" t="str">
        <f t="shared" si="27"/>
        <v/>
      </c>
      <c r="AU25" s="129" t="str">
        <f t="shared" si="7"/>
        <v/>
      </c>
      <c r="AV25" s="130" t="str">
        <f>IF(คุณลักษณะ!X25="","",คุณลักษณะ!X25)</f>
        <v/>
      </c>
      <c r="AW25" s="6" t="str">
        <f>IF(คุณลักษณะ!Y25="","",คุณลักษณะ!Y25)</f>
        <v/>
      </c>
      <c r="AX25" s="56" t="str">
        <f t="shared" si="8"/>
        <v/>
      </c>
      <c r="AY25" s="40" t="str">
        <f t="shared" si="28"/>
        <v/>
      </c>
      <c r="AZ25" s="129" t="str">
        <f t="shared" si="9"/>
        <v/>
      </c>
      <c r="BA25" s="130" t="str">
        <f>IF(คุณลักษณะ!Z25="","",คุณลักษณะ!Z25)</f>
        <v/>
      </c>
      <c r="BB25" s="6" t="str">
        <f>IF(คุณลักษณะ!AA25="","",คุณลักษณะ!AA25)</f>
        <v/>
      </c>
      <c r="BC25" s="56" t="str">
        <f t="shared" si="10"/>
        <v/>
      </c>
      <c r="BD25" s="41" t="str">
        <f t="shared" si="30"/>
        <v/>
      </c>
      <c r="BE25" s="129" t="str">
        <f t="shared" si="11"/>
        <v/>
      </c>
      <c r="BF25" s="113" t="str">
        <f>IF(นักเรียน!E25="","",SUM(J25,O25,S25,X25,AC25,AH25,AN25,AS25,AX25,BC25))</f>
        <v/>
      </c>
      <c r="BG25" s="44" t="str">
        <f t="shared" si="29"/>
        <v/>
      </c>
      <c r="BH25" s="176" t="str">
        <f>IF(BG25="","",IF(นักเรียน!Q25="ออก","---ย้าย---",VLOOKUP(BG25,grad2,5,TRUE)))</f>
        <v/>
      </c>
      <c r="BI25" s="119" t="str">
        <f>IF(BG25="","",IF(นักเรียน!Q25="ออก","---ย้าย---",VLOOKUP(BG25,grad2,4,TRUE)))</f>
        <v/>
      </c>
      <c r="BJ25" s="5" t="str">
        <f>IF(คุณลักษณะ!AF25="","",คุณลักษณะ!AF25)</f>
        <v/>
      </c>
      <c r="BK25" s="31"/>
      <c r="BL25" s="76"/>
      <c r="BM25" s="76"/>
      <c r="BN25" s="76"/>
      <c r="BO25" s="76"/>
    </row>
    <row r="26" spans="1:67" ht="15.75" customHeight="1" x14ac:dyDescent="0.5">
      <c r="A26" s="76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128" t="str">
        <f>IF(คุณลักษณะ!F26="","",คุณลักษณะ!F26)</f>
        <v/>
      </c>
      <c r="G26" s="5" t="str">
        <f>IF(คุณลักษณะ!G26="","",คุณลักษณะ!G26)</f>
        <v/>
      </c>
      <c r="H26" s="5" t="str">
        <f>IF(คุณลักษณะ!H26="","",คุณลักษณะ!H26)</f>
        <v/>
      </c>
      <c r="I26" s="5" t="str">
        <f>IF(คุณลักษณะ!I26="","",คุณลักษณะ!I26)</f>
        <v/>
      </c>
      <c r="J26" s="47" t="str">
        <f t="shared" si="12"/>
        <v/>
      </c>
      <c r="K26" s="40" t="str">
        <f t="shared" si="13"/>
        <v/>
      </c>
      <c r="L26" s="129" t="str">
        <f t="shared" si="0"/>
        <v/>
      </c>
      <c r="M26" s="128" t="str">
        <f>IF(คุณลักษณะ!J26="","",คุณลักษณะ!J26)</f>
        <v/>
      </c>
      <c r="N26" s="5" t="str">
        <f>IF(คุณลักษณะ!K26="","",คุณลักษณะ!K26)</f>
        <v/>
      </c>
      <c r="O26" s="56" t="str">
        <f t="shared" si="14"/>
        <v/>
      </c>
      <c r="P26" s="40" t="str">
        <f t="shared" si="15"/>
        <v/>
      </c>
      <c r="Q26" s="129" t="str">
        <f t="shared" si="1"/>
        <v/>
      </c>
      <c r="R26" s="130" t="str">
        <f>IF(คุณลักษณะ!L26="","",คุณลักษณะ!L26)</f>
        <v/>
      </c>
      <c r="S26" s="56" t="str">
        <f t="shared" si="16"/>
        <v/>
      </c>
      <c r="T26" s="40" t="str">
        <f t="shared" si="17"/>
        <v/>
      </c>
      <c r="U26" s="129" t="str">
        <f t="shared" si="2"/>
        <v/>
      </c>
      <c r="V26" s="125" t="str">
        <f>IF(คุณลักษณะ!M26="","",คุณลักษณะ!M26)</f>
        <v/>
      </c>
      <c r="W26" s="6" t="str">
        <f>IF(คุณลักษณะ!N26="","",คุณลักษณะ!N26)</f>
        <v/>
      </c>
      <c r="X26" s="56" t="str">
        <f t="shared" si="18"/>
        <v/>
      </c>
      <c r="Y26" s="40" t="str">
        <f t="shared" si="19"/>
        <v/>
      </c>
      <c r="Z26" s="131" t="str">
        <f t="shared" si="3"/>
        <v/>
      </c>
      <c r="AA26" s="130" t="str">
        <f>IF(คุณลักษณะ!O26="","",คุณลักษณะ!O26)</f>
        <v/>
      </c>
      <c r="AB26" s="6" t="str">
        <f>IF(คุณลักษณะ!P26="","",คุณลักษณะ!P26)</f>
        <v/>
      </c>
      <c r="AC26" s="56" t="str">
        <f t="shared" si="20"/>
        <v/>
      </c>
      <c r="AD26" s="40" t="str">
        <f t="shared" si="21"/>
        <v/>
      </c>
      <c r="AE26" s="129" t="str">
        <f t="shared" si="4"/>
        <v/>
      </c>
      <c r="AF26" s="130" t="str">
        <f>IF(คุณลักษณะ!Q26="","",คุณลักษณะ!Q26)</f>
        <v/>
      </c>
      <c r="AG26" s="6" t="str">
        <f>IF(คุณลักษณะ!R26="","",คุณลักษณะ!R26)</f>
        <v/>
      </c>
      <c r="AH26" s="56" t="str">
        <f t="shared" si="22"/>
        <v/>
      </c>
      <c r="AI26" s="41" t="str">
        <f t="shared" si="23"/>
        <v/>
      </c>
      <c r="AJ26" s="129" t="str">
        <f t="shared" si="5"/>
        <v/>
      </c>
      <c r="AK26" s="130" t="str">
        <f>IF(คุณลักษณะ!S26="","",คุณลักษณะ!S26)</f>
        <v/>
      </c>
      <c r="AL26" s="6" t="str">
        <f>IF(คุณลักษณะ!T26="","",คุณลักษณะ!T26)</f>
        <v/>
      </c>
      <c r="AM26" s="6" t="str">
        <f>IF(คุณลักษณะ!U26="","",คุณลักษณะ!U26)</f>
        <v/>
      </c>
      <c r="AN26" s="56" t="str">
        <f t="shared" si="24"/>
        <v/>
      </c>
      <c r="AO26" s="41" t="str">
        <f t="shared" si="25"/>
        <v/>
      </c>
      <c r="AP26" s="129" t="str">
        <f t="shared" si="6"/>
        <v/>
      </c>
      <c r="AQ26" s="130" t="str">
        <f>IF(คุณลักษณะ!V26="","",คุณลักษณะ!V26)</f>
        <v/>
      </c>
      <c r="AR26" s="6" t="str">
        <f>IF(คุณลักษณะ!W26="","",คุณลักษณะ!W26)</f>
        <v/>
      </c>
      <c r="AS26" s="56" t="str">
        <f t="shared" si="26"/>
        <v/>
      </c>
      <c r="AT26" s="40" t="str">
        <f t="shared" si="27"/>
        <v/>
      </c>
      <c r="AU26" s="129" t="str">
        <f t="shared" si="7"/>
        <v/>
      </c>
      <c r="AV26" s="130" t="str">
        <f>IF(คุณลักษณะ!X26="","",คุณลักษณะ!X26)</f>
        <v/>
      </c>
      <c r="AW26" s="6" t="str">
        <f>IF(คุณลักษณะ!Y26="","",คุณลักษณะ!Y26)</f>
        <v/>
      </c>
      <c r="AX26" s="56" t="str">
        <f t="shared" si="8"/>
        <v/>
      </c>
      <c r="AY26" s="40" t="str">
        <f t="shared" si="28"/>
        <v/>
      </c>
      <c r="AZ26" s="129" t="str">
        <f t="shared" si="9"/>
        <v/>
      </c>
      <c r="BA26" s="130" t="str">
        <f>IF(คุณลักษณะ!Z26="","",คุณลักษณะ!Z26)</f>
        <v/>
      </c>
      <c r="BB26" s="6" t="str">
        <f>IF(คุณลักษณะ!AA26="","",คุณลักษณะ!AA26)</f>
        <v/>
      </c>
      <c r="BC26" s="56" t="str">
        <f t="shared" si="10"/>
        <v/>
      </c>
      <c r="BD26" s="41" t="str">
        <f t="shared" si="30"/>
        <v/>
      </c>
      <c r="BE26" s="129" t="str">
        <f t="shared" si="11"/>
        <v/>
      </c>
      <c r="BF26" s="113" t="str">
        <f>IF(นักเรียน!E26="","",SUM(J26,O26,S26,X26,AC26,AH26,AN26,AS26,AX26,BC26))</f>
        <v/>
      </c>
      <c r="BG26" s="44" t="str">
        <f t="shared" si="29"/>
        <v/>
      </c>
      <c r="BH26" s="176" t="str">
        <f>IF(BG26="","",IF(นักเรียน!Q26="ออก","---ย้าย---",VLOOKUP(BG26,grad2,5,TRUE)))</f>
        <v/>
      </c>
      <c r="BI26" s="119" t="str">
        <f>IF(BG26="","",IF(นักเรียน!Q26="ออก","---ย้าย---",VLOOKUP(BG26,grad2,4,TRUE)))</f>
        <v/>
      </c>
      <c r="BJ26" s="5" t="str">
        <f>IF(คุณลักษณะ!AF26="","",คุณลักษณะ!AF26)</f>
        <v/>
      </c>
      <c r="BK26" s="31"/>
      <c r="BL26" s="76"/>
      <c r="BM26" s="76"/>
      <c r="BN26" s="76"/>
      <c r="BO26" s="76"/>
    </row>
    <row r="27" spans="1:67" ht="15.75" customHeight="1" x14ac:dyDescent="0.5">
      <c r="A27" s="76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128" t="str">
        <f>IF(คุณลักษณะ!F27="","",คุณลักษณะ!F27)</f>
        <v/>
      </c>
      <c r="G27" s="5" t="str">
        <f>IF(คุณลักษณะ!G27="","",คุณลักษณะ!G27)</f>
        <v/>
      </c>
      <c r="H27" s="5" t="str">
        <f>IF(คุณลักษณะ!H27="","",คุณลักษณะ!H27)</f>
        <v/>
      </c>
      <c r="I27" s="5" t="str">
        <f>IF(คุณลักษณะ!I27="","",คุณลักษณะ!I27)</f>
        <v/>
      </c>
      <c r="J27" s="47" t="str">
        <f t="shared" si="12"/>
        <v/>
      </c>
      <c r="K27" s="40" t="str">
        <f t="shared" si="13"/>
        <v/>
      </c>
      <c r="L27" s="129" t="str">
        <f t="shared" si="0"/>
        <v/>
      </c>
      <c r="M27" s="128" t="str">
        <f>IF(คุณลักษณะ!J27="","",คุณลักษณะ!J27)</f>
        <v/>
      </c>
      <c r="N27" s="5" t="str">
        <f>IF(คุณลักษณะ!K27="","",คุณลักษณะ!K27)</f>
        <v/>
      </c>
      <c r="O27" s="56" t="str">
        <f t="shared" si="14"/>
        <v/>
      </c>
      <c r="P27" s="40" t="str">
        <f t="shared" si="15"/>
        <v/>
      </c>
      <c r="Q27" s="129" t="str">
        <f t="shared" si="1"/>
        <v/>
      </c>
      <c r="R27" s="130" t="str">
        <f>IF(คุณลักษณะ!L27="","",คุณลักษณะ!L27)</f>
        <v/>
      </c>
      <c r="S27" s="56" t="str">
        <f t="shared" si="16"/>
        <v/>
      </c>
      <c r="T27" s="40" t="str">
        <f t="shared" si="17"/>
        <v/>
      </c>
      <c r="U27" s="129" t="str">
        <f t="shared" si="2"/>
        <v/>
      </c>
      <c r="V27" s="125" t="str">
        <f>IF(คุณลักษณะ!M27="","",คุณลักษณะ!M27)</f>
        <v/>
      </c>
      <c r="W27" s="6" t="str">
        <f>IF(คุณลักษณะ!N27="","",คุณลักษณะ!N27)</f>
        <v/>
      </c>
      <c r="X27" s="56" t="str">
        <f t="shared" si="18"/>
        <v/>
      </c>
      <c r="Y27" s="40" t="str">
        <f t="shared" si="19"/>
        <v/>
      </c>
      <c r="Z27" s="131" t="str">
        <f t="shared" si="3"/>
        <v/>
      </c>
      <c r="AA27" s="130" t="str">
        <f>IF(คุณลักษณะ!O27="","",คุณลักษณะ!O27)</f>
        <v/>
      </c>
      <c r="AB27" s="6" t="str">
        <f>IF(คุณลักษณะ!P27="","",คุณลักษณะ!P27)</f>
        <v/>
      </c>
      <c r="AC27" s="56" t="str">
        <f t="shared" si="20"/>
        <v/>
      </c>
      <c r="AD27" s="40" t="str">
        <f t="shared" si="21"/>
        <v/>
      </c>
      <c r="AE27" s="129" t="str">
        <f t="shared" si="4"/>
        <v/>
      </c>
      <c r="AF27" s="130" t="str">
        <f>IF(คุณลักษณะ!Q27="","",คุณลักษณะ!Q27)</f>
        <v/>
      </c>
      <c r="AG27" s="6" t="str">
        <f>IF(คุณลักษณะ!R27="","",คุณลักษณะ!R27)</f>
        <v/>
      </c>
      <c r="AH27" s="56" t="str">
        <f t="shared" si="22"/>
        <v/>
      </c>
      <c r="AI27" s="41" t="str">
        <f t="shared" si="23"/>
        <v/>
      </c>
      <c r="AJ27" s="129" t="str">
        <f t="shared" si="5"/>
        <v/>
      </c>
      <c r="AK27" s="130" t="str">
        <f>IF(คุณลักษณะ!S27="","",คุณลักษณะ!S27)</f>
        <v/>
      </c>
      <c r="AL27" s="6" t="str">
        <f>IF(คุณลักษณะ!T27="","",คุณลักษณะ!T27)</f>
        <v/>
      </c>
      <c r="AM27" s="6" t="str">
        <f>IF(คุณลักษณะ!U27="","",คุณลักษณะ!U27)</f>
        <v/>
      </c>
      <c r="AN27" s="56" t="str">
        <f t="shared" si="24"/>
        <v/>
      </c>
      <c r="AO27" s="41" t="str">
        <f t="shared" si="25"/>
        <v/>
      </c>
      <c r="AP27" s="129" t="str">
        <f t="shared" si="6"/>
        <v/>
      </c>
      <c r="AQ27" s="130" t="str">
        <f>IF(คุณลักษณะ!V27="","",คุณลักษณะ!V27)</f>
        <v/>
      </c>
      <c r="AR27" s="6" t="str">
        <f>IF(คุณลักษณะ!W27="","",คุณลักษณะ!W27)</f>
        <v/>
      </c>
      <c r="AS27" s="56" t="str">
        <f t="shared" si="26"/>
        <v/>
      </c>
      <c r="AT27" s="40" t="str">
        <f t="shared" si="27"/>
        <v/>
      </c>
      <c r="AU27" s="129" t="str">
        <f t="shared" si="7"/>
        <v/>
      </c>
      <c r="AV27" s="130" t="str">
        <f>IF(คุณลักษณะ!X27="","",คุณลักษณะ!X27)</f>
        <v/>
      </c>
      <c r="AW27" s="6" t="str">
        <f>IF(คุณลักษณะ!Y27="","",คุณลักษณะ!Y27)</f>
        <v/>
      </c>
      <c r="AX27" s="56" t="str">
        <f t="shared" si="8"/>
        <v/>
      </c>
      <c r="AY27" s="40" t="str">
        <f t="shared" si="28"/>
        <v/>
      </c>
      <c r="AZ27" s="129" t="str">
        <f t="shared" si="9"/>
        <v/>
      </c>
      <c r="BA27" s="130" t="str">
        <f>IF(คุณลักษณะ!Z27="","",คุณลักษณะ!Z27)</f>
        <v/>
      </c>
      <c r="BB27" s="6" t="str">
        <f>IF(คุณลักษณะ!AA27="","",คุณลักษณะ!AA27)</f>
        <v/>
      </c>
      <c r="BC27" s="56" t="str">
        <f t="shared" si="10"/>
        <v/>
      </c>
      <c r="BD27" s="41" t="str">
        <f t="shared" si="30"/>
        <v/>
      </c>
      <c r="BE27" s="129" t="str">
        <f t="shared" si="11"/>
        <v/>
      </c>
      <c r="BF27" s="113" t="str">
        <f>IF(นักเรียน!E27="","",SUM(J27,O27,S27,X27,AC27,AH27,AN27,AS27,AX27,BC27))</f>
        <v/>
      </c>
      <c r="BG27" s="44" t="str">
        <f t="shared" si="29"/>
        <v/>
      </c>
      <c r="BH27" s="176" t="str">
        <f>IF(BG27="","",IF(นักเรียน!Q27="ออก","---ย้าย---",VLOOKUP(BG27,grad2,5,TRUE)))</f>
        <v/>
      </c>
      <c r="BI27" s="119" t="str">
        <f>IF(BG27="","",IF(นักเรียน!Q27="ออก","---ย้าย---",VLOOKUP(BG27,grad2,4,TRUE)))</f>
        <v/>
      </c>
      <c r="BJ27" s="5" t="str">
        <f>IF(คุณลักษณะ!AF27="","",คุณลักษณะ!AF27)</f>
        <v/>
      </c>
      <c r="BK27" s="31"/>
      <c r="BL27" s="76"/>
      <c r="BM27" s="76"/>
      <c r="BN27" s="76"/>
      <c r="BO27" s="76"/>
    </row>
    <row r="28" spans="1:67" ht="15.75" customHeight="1" x14ac:dyDescent="0.5">
      <c r="A28" s="76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128" t="str">
        <f>IF(คุณลักษณะ!F28="","",คุณลักษณะ!F28)</f>
        <v/>
      </c>
      <c r="G28" s="5" t="str">
        <f>IF(คุณลักษณะ!G28="","",คุณลักษณะ!G28)</f>
        <v/>
      </c>
      <c r="H28" s="5" t="str">
        <f>IF(คุณลักษณะ!H28="","",คุณลักษณะ!H28)</f>
        <v/>
      </c>
      <c r="I28" s="5" t="str">
        <f>IF(คุณลักษณะ!I28="","",คุณลักษณะ!I28)</f>
        <v/>
      </c>
      <c r="J28" s="47" t="str">
        <f t="shared" si="12"/>
        <v/>
      </c>
      <c r="K28" s="40" t="str">
        <f t="shared" si="13"/>
        <v/>
      </c>
      <c r="L28" s="129" t="str">
        <f t="shared" si="0"/>
        <v/>
      </c>
      <c r="M28" s="128" t="str">
        <f>IF(คุณลักษณะ!J28="","",คุณลักษณะ!J28)</f>
        <v/>
      </c>
      <c r="N28" s="5" t="str">
        <f>IF(คุณลักษณะ!K28="","",คุณลักษณะ!K28)</f>
        <v/>
      </c>
      <c r="O28" s="56" t="str">
        <f t="shared" si="14"/>
        <v/>
      </c>
      <c r="P28" s="40" t="str">
        <f t="shared" si="15"/>
        <v/>
      </c>
      <c r="Q28" s="129" t="str">
        <f t="shared" si="1"/>
        <v/>
      </c>
      <c r="R28" s="130" t="str">
        <f>IF(คุณลักษณะ!L28="","",คุณลักษณะ!L28)</f>
        <v/>
      </c>
      <c r="S28" s="56" t="str">
        <f t="shared" si="16"/>
        <v/>
      </c>
      <c r="T28" s="40" t="str">
        <f t="shared" si="17"/>
        <v/>
      </c>
      <c r="U28" s="129" t="str">
        <f t="shared" si="2"/>
        <v/>
      </c>
      <c r="V28" s="125" t="str">
        <f>IF(คุณลักษณะ!M28="","",คุณลักษณะ!M28)</f>
        <v/>
      </c>
      <c r="W28" s="6" t="str">
        <f>IF(คุณลักษณะ!N28="","",คุณลักษณะ!N28)</f>
        <v/>
      </c>
      <c r="X28" s="56" t="str">
        <f t="shared" si="18"/>
        <v/>
      </c>
      <c r="Y28" s="40" t="str">
        <f t="shared" si="19"/>
        <v/>
      </c>
      <c r="Z28" s="131" t="str">
        <f t="shared" si="3"/>
        <v/>
      </c>
      <c r="AA28" s="130" t="str">
        <f>IF(คุณลักษณะ!O28="","",คุณลักษณะ!O28)</f>
        <v/>
      </c>
      <c r="AB28" s="6" t="str">
        <f>IF(คุณลักษณะ!P28="","",คุณลักษณะ!P28)</f>
        <v/>
      </c>
      <c r="AC28" s="56" t="str">
        <f t="shared" si="20"/>
        <v/>
      </c>
      <c r="AD28" s="40" t="str">
        <f t="shared" si="21"/>
        <v/>
      </c>
      <c r="AE28" s="129" t="str">
        <f t="shared" si="4"/>
        <v/>
      </c>
      <c r="AF28" s="130" t="str">
        <f>IF(คุณลักษณะ!Q28="","",คุณลักษณะ!Q28)</f>
        <v/>
      </c>
      <c r="AG28" s="6" t="str">
        <f>IF(คุณลักษณะ!R28="","",คุณลักษณะ!R28)</f>
        <v/>
      </c>
      <c r="AH28" s="56" t="str">
        <f t="shared" si="22"/>
        <v/>
      </c>
      <c r="AI28" s="41" t="str">
        <f t="shared" si="23"/>
        <v/>
      </c>
      <c r="AJ28" s="129" t="str">
        <f t="shared" si="5"/>
        <v/>
      </c>
      <c r="AK28" s="130" t="str">
        <f>IF(คุณลักษณะ!S28="","",คุณลักษณะ!S28)</f>
        <v/>
      </c>
      <c r="AL28" s="6" t="str">
        <f>IF(คุณลักษณะ!T28="","",คุณลักษณะ!T28)</f>
        <v/>
      </c>
      <c r="AM28" s="6" t="str">
        <f>IF(คุณลักษณะ!U28="","",คุณลักษณะ!U28)</f>
        <v/>
      </c>
      <c r="AN28" s="56" t="str">
        <f t="shared" si="24"/>
        <v/>
      </c>
      <c r="AO28" s="41" t="str">
        <f t="shared" si="25"/>
        <v/>
      </c>
      <c r="AP28" s="129" t="str">
        <f t="shared" si="6"/>
        <v/>
      </c>
      <c r="AQ28" s="130" t="str">
        <f>IF(คุณลักษณะ!V28="","",คุณลักษณะ!V28)</f>
        <v/>
      </c>
      <c r="AR28" s="6" t="str">
        <f>IF(คุณลักษณะ!W28="","",คุณลักษณะ!W28)</f>
        <v/>
      </c>
      <c r="AS28" s="56" t="str">
        <f t="shared" si="26"/>
        <v/>
      </c>
      <c r="AT28" s="40" t="str">
        <f t="shared" si="27"/>
        <v/>
      </c>
      <c r="AU28" s="129" t="str">
        <f t="shared" si="7"/>
        <v/>
      </c>
      <c r="AV28" s="130" t="str">
        <f>IF(คุณลักษณะ!X28="","",คุณลักษณะ!X28)</f>
        <v/>
      </c>
      <c r="AW28" s="6" t="str">
        <f>IF(คุณลักษณะ!Y28="","",คุณลักษณะ!Y28)</f>
        <v/>
      </c>
      <c r="AX28" s="56" t="str">
        <f t="shared" si="8"/>
        <v/>
      </c>
      <c r="AY28" s="40" t="str">
        <f t="shared" si="28"/>
        <v/>
      </c>
      <c r="AZ28" s="129" t="str">
        <f t="shared" si="9"/>
        <v/>
      </c>
      <c r="BA28" s="130" t="str">
        <f>IF(คุณลักษณะ!Z28="","",คุณลักษณะ!Z28)</f>
        <v/>
      </c>
      <c r="BB28" s="6" t="str">
        <f>IF(คุณลักษณะ!AA28="","",คุณลักษณะ!AA28)</f>
        <v/>
      </c>
      <c r="BC28" s="56" t="str">
        <f t="shared" si="10"/>
        <v/>
      </c>
      <c r="BD28" s="41" t="str">
        <f t="shared" si="30"/>
        <v/>
      </c>
      <c r="BE28" s="129" t="str">
        <f t="shared" si="11"/>
        <v/>
      </c>
      <c r="BF28" s="113" t="str">
        <f>IF(นักเรียน!E28="","",SUM(J28,O28,S28,X28,AC28,AH28,AN28,AS28,AX28,BC28))</f>
        <v/>
      </c>
      <c r="BG28" s="44" t="str">
        <f t="shared" si="29"/>
        <v/>
      </c>
      <c r="BH28" s="176" t="str">
        <f>IF(BG28="","",IF(นักเรียน!Q28="ออก","---ย้าย---",VLOOKUP(BG28,grad2,5,TRUE)))</f>
        <v/>
      </c>
      <c r="BI28" s="119" t="str">
        <f>IF(BG28="","",IF(นักเรียน!Q28="ออก","---ย้าย---",VLOOKUP(BG28,grad2,4,TRUE)))</f>
        <v/>
      </c>
      <c r="BJ28" s="5" t="str">
        <f>IF(คุณลักษณะ!AF28="","",คุณลักษณะ!AF28)</f>
        <v/>
      </c>
      <c r="BK28" s="31"/>
      <c r="BL28" s="76"/>
      <c r="BM28" s="76"/>
      <c r="BN28" s="76"/>
      <c r="BO28" s="76"/>
    </row>
    <row r="29" spans="1:67" ht="15.75" customHeight="1" x14ac:dyDescent="0.5">
      <c r="A29" s="76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128" t="str">
        <f>IF(คุณลักษณะ!F29="","",คุณลักษณะ!F29)</f>
        <v/>
      </c>
      <c r="G29" s="5" t="str">
        <f>IF(คุณลักษณะ!G29="","",คุณลักษณะ!G29)</f>
        <v/>
      </c>
      <c r="H29" s="5" t="str">
        <f>IF(คุณลักษณะ!H29="","",คุณลักษณะ!H29)</f>
        <v/>
      </c>
      <c r="I29" s="5" t="str">
        <f>IF(คุณลักษณะ!I29="","",คุณลักษณะ!I29)</f>
        <v/>
      </c>
      <c r="J29" s="47" t="str">
        <f t="shared" si="12"/>
        <v/>
      </c>
      <c r="K29" s="40" t="str">
        <f t="shared" si="13"/>
        <v/>
      </c>
      <c r="L29" s="129" t="str">
        <f t="shared" si="0"/>
        <v/>
      </c>
      <c r="M29" s="128" t="str">
        <f>IF(คุณลักษณะ!J29="","",คุณลักษณะ!J29)</f>
        <v/>
      </c>
      <c r="N29" s="5" t="str">
        <f>IF(คุณลักษณะ!K29="","",คุณลักษณะ!K29)</f>
        <v/>
      </c>
      <c r="O29" s="56" t="str">
        <f t="shared" si="14"/>
        <v/>
      </c>
      <c r="P29" s="40" t="str">
        <f t="shared" si="15"/>
        <v/>
      </c>
      <c r="Q29" s="129" t="str">
        <f t="shared" si="1"/>
        <v/>
      </c>
      <c r="R29" s="130" t="str">
        <f>IF(คุณลักษณะ!L29="","",คุณลักษณะ!L29)</f>
        <v/>
      </c>
      <c r="S29" s="56" t="str">
        <f t="shared" si="16"/>
        <v/>
      </c>
      <c r="T29" s="40" t="str">
        <f t="shared" si="17"/>
        <v/>
      </c>
      <c r="U29" s="129" t="str">
        <f t="shared" si="2"/>
        <v/>
      </c>
      <c r="V29" s="125" t="str">
        <f>IF(คุณลักษณะ!M29="","",คุณลักษณะ!M29)</f>
        <v/>
      </c>
      <c r="W29" s="6" t="str">
        <f>IF(คุณลักษณะ!N29="","",คุณลักษณะ!N29)</f>
        <v/>
      </c>
      <c r="X29" s="56" t="str">
        <f t="shared" si="18"/>
        <v/>
      </c>
      <c r="Y29" s="40" t="str">
        <f t="shared" si="19"/>
        <v/>
      </c>
      <c r="Z29" s="131" t="str">
        <f t="shared" si="3"/>
        <v/>
      </c>
      <c r="AA29" s="130" t="str">
        <f>IF(คุณลักษณะ!O29="","",คุณลักษณะ!O29)</f>
        <v/>
      </c>
      <c r="AB29" s="6" t="str">
        <f>IF(คุณลักษณะ!P29="","",คุณลักษณะ!P29)</f>
        <v/>
      </c>
      <c r="AC29" s="56" t="str">
        <f t="shared" si="20"/>
        <v/>
      </c>
      <c r="AD29" s="40" t="str">
        <f t="shared" si="21"/>
        <v/>
      </c>
      <c r="AE29" s="129" t="str">
        <f t="shared" si="4"/>
        <v/>
      </c>
      <c r="AF29" s="130" t="str">
        <f>IF(คุณลักษณะ!Q29="","",คุณลักษณะ!Q29)</f>
        <v/>
      </c>
      <c r="AG29" s="6" t="str">
        <f>IF(คุณลักษณะ!R29="","",คุณลักษณะ!R29)</f>
        <v/>
      </c>
      <c r="AH29" s="56" t="str">
        <f t="shared" si="22"/>
        <v/>
      </c>
      <c r="AI29" s="41" t="str">
        <f t="shared" si="23"/>
        <v/>
      </c>
      <c r="AJ29" s="129" t="str">
        <f t="shared" si="5"/>
        <v/>
      </c>
      <c r="AK29" s="130" t="str">
        <f>IF(คุณลักษณะ!S29="","",คุณลักษณะ!S29)</f>
        <v/>
      </c>
      <c r="AL29" s="6" t="str">
        <f>IF(คุณลักษณะ!T29="","",คุณลักษณะ!T29)</f>
        <v/>
      </c>
      <c r="AM29" s="6" t="str">
        <f>IF(คุณลักษณะ!U29="","",คุณลักษณะ!U29)</f>
        <v/>
      </c>
      <c r="AN29" s="56" t="str">
        <f t="shared" si="24"/>
        <v/>
      </c>
      <c r="AO29" s="41" t="str">
        <f t="shared" si="25"/>
        <v/>
      </c>
      <c r="AP29" s="129" t="str">
        <f t="shared" si="6"/>
        <v/>
      </c>
      <c r="AQ29" s="130" t="str">
        <f>IF(คุณลักษณะ!V29="","",คุณลักษณะ!V29)</f>
        <v/>
      </c>
      <c r="AR29" s="6" t="str">
        <f>IF(คุณลักษณะ!W29="","",คุณลักษณะ!W29)</f>
        <v/>
      </c>
      <c r="AS29" s="56" t="str">
        <f t="shared" si="26"/>
        <v/>
      </c>
      <c r="AT29" s="40" t="str">
        <f t="shared" si="27"/>
        <v/>
      </c>
      <c r="AU29" s="129" t="str">
        <f t="shared" si="7"/>
        <v/>
      </c>
      <c r="AV29" s="130" t="str">
        <f>IF(คุณลักษณะ!X29="","",คุณลักษณะ!X29)</f>
        <v/>
      </c>
      <c r="AW29" s="6" t="str">
        <f>IF(คุณลักษณะ!Y29="","",คุณลักษณะ!Y29)</f>
        <v/>
      </c>
      <c r="AX29" s="56" t="str">
        <f t="shared" si="8"/>
        <v/>
      </c>
      <c r="AY29" s="40" t="str">
        <f t="shared" si="28"/>
        <v/>
      </c>
      <c r="AZ29" s="129" t="str">
        <f t="shared" si="9"/>
        <v/>
      </c>
      <c r="BA29" s="130" t="str">
        <f>IF(คุณลักษณะ!Z29="","",คุณลักษณะ!Z29)</f>
        <v/>
      </c>
      <c r="BB29" s="6" t="str">
        <f>IF(คุณลักษณะ!AA29="","",คุณลักษณะ!AA29)</f>
        <v/>
      </c>
      <c r="BC29" s="56" t="str">
        <f t="shared" si="10"/>
        <v/>
      </c>
      <c r="BD29" s="41" t="str">
        <f t="shared" si="30"/>
        <v/>
      </c>
      <c r="BE29" s="129" t="str">
        <f t="shared" si="11"/>
        <v/>
      </c>
      <c r="BF29" s="113" t="str">
        <f>IF(นักเรียน!E29="","",SUM(J29,O29,S29,X29,AC29,AH29,AN29,AS29,AX29,BC29))</f>
        <v/>
      </c>
      <c r="BG29" s="44" t="str">
        <f t="shared" si="29"/>
        <v/>
      </c>
      <c r="BH29" s="176" t="str">
        <f>IF(BG29="","",IF(นักเรียน!Q29="ออก","---ย้าย---",VLOOKUP(BG29,grad2,5,TRUE)))</f>
        <v/>
      </c>
      <c r="BI29" s="119" t="str">
        <f>IF(BG29="","",IF(นักเรียน!Q29="ออก","---ย้าย---",VLOOKUP(BG29,grad2,4,TRUE)))</f>
        <v/>
      </c>
      <c r="BJ29" s="5" t="str">
        <f>IF(คุณลักษณะ!AF29="","",คุณลักษณะ!AF29)</f>
        <v/>
      </c>
      <c r="BK29" s="31"/>
      <c r="BL29" s="76"/>
      <c r="BM29" s="76"/>
      <c r="BN29" s="76"/>
      <c r="BO29" s="76"/>
    </row>
    <row r="30" spans="1:67" ht="15.75" customHeight="1" x14ac:dyDescent="0.5">
      <c r="A30" s="76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128" t="str">
        <f>IF(คุณลักษณะ!F30="","",คุณลักษณะ!F30)</f>
        <v/>
      </c>
      <c r="G30" s="5" t="str">
        <f>IF(คุณลักษณะ!G30="","",คุณลักษณะ!G30)</f>
        <v/>
      </c>
      <c r="H30" s="5" t="str">
        <f>IF(คุณลักษณะ!H30="","",คุณลักษณะ!H30)</f>
        <v/>
      </c>
      <c r="I30" s="5" t="str">
        <f>IF(คุณลักษณะ!I30="","",คุณลักษณะ!I30)</f>
        <v/>
      </c>
      <c r="J30" s="47" t="str">
        <f t="shared" si="12"/>
        <v/>
      </c>
      <c r="K30" s="40" t="str">
        <f t="shared" si="13"/>
        <v/>
      </c>
      <c r="L30" s="129" t="str">
        <f t="shared" si="0"/>
        <v/>
      </c>
      <c r="M30" s="128" t="str">
        <f>IF(คุณลักษณะ!J30="","",คุณลักษณะ!J30)</f>
        <v/>
      </c>
      <c r="N30" s="5" t="str">
        <f>IF(คุณลักษณะ!K30="","",คุณลักษณะ!K30)</f>
        <v/>
      </c>
      <c r="O30" s="56" t="str">
        <f t="shared" si="14"/>
        <v/>
      </c>
      <c r="P30" s="40" t="str">
        <f t="shared" si="15"/>
        <v/>
      </c>
      <c r="Q30" s="129" t="str">
        <f t="shared" si="1"/>
        <v/>
      </c>
      <c r="R30" s="130" t="str">
        <f>IF(คุณลักษณะ!L30="","",คุณลักษณะ!L30)</f>
        <v/>
      </c>
      <c r="S30" s="56" t="str">
        <f t="shared" si="16"/>
        <v/>
      </c>
      <c r="T30" s="40" t="str">
        <f t="shared" si="17"/>
        <v/>
      </c>
      <c r="U30" s="129" t="str">
        <f t="shared" si="2"/>
        <v/>
      </c>
      <c r="V30" s="125" t="str">
        <f>IF(คุณลักษณะ!M30="","",คุณลักษณะ!M30)</f>
        <v/>
      </c>
      <c r="W30" s="6" t="str">
        <f>IF(คุณลักษณะ!N30="","",คุณลักษณะ!N30)</f>
        <v/>
      </c>
      <c r="X30" s="56" t="str">
        <f t="shared" si="18"/>
        <v/>
      </c>
      <c r="Y30" s="40" t="str">
        <f t="shared" si="19"/>
        <v/>
      </c>
      <c r="Z30" s="131" t="str">
        <f t="shared" si="3"/>
        <v/>
      </c>
      <c r="AA30" s="130" t="str">
        <f>IF(คุณลักษณะ!O30="","",คุณลักษณะ!O30)</f>
        <v/>
      </c>
      <c r="AB30" s="6" t="str">
        <f>IF(คุณลักษณะ!P30="","",คุณลักษณะ!P30)</f>
        <v/>
      </c>
      <c r="AC30" s="56" t="str">
        <f t="shared" si="20"/>
        <v/>
      </c>
      <c r="AD30" s="40" t="str">
        <f t="shared" si="21"/>
        <v/>
      </c>
      <c r="AE30" s="129" t="str">
        <f t="shared" si="4"/>
        <v/>
      </c>
      <c r="AF30" s="130" t="str">
        <f>IF(คุณลักษณะ!Q30="","",คุณลักษณะ!Q30)</f>
        <v/>
      </c>
      <c r="AG30" s="6" t="str">
        <f>IF(คุณลักษณะ!R30="","",คุณลักษณะ!R30)</f>
        <v/>
      </c>
      <c r="AH30" s="56" t="str">
        <f t="shared" si="22"/>
        <v/>
      </c>
      <c r="AI30" s="41" t="str">
        <f t="shared" si="23"/>
        <v/>
      </c>
      <c r="AJ30" s="129" t="str">
        <f t="shared" si="5"/>
        <v/>
      </c>
      <c r="AK30" s="130" t="str">
        <f>IF(คุณลักษณะ!S30="","",คุณลักษณะ!S30)</f>
        <v/>
      </c>
      <c r="AL30" s="6" t="str">
        <f>IF(คุณลักษณะ!T30="","",คุณลักษณะ!T30)</f>
        <v/>
      </c>
      <c r="AM30" s="6" t="str">
        <f>IF(คุณลักษณะ!U30="","",คุณลักษณะ!U30)</f>
        <v/>
      </c>
      <c r="AN30" s="56" t="str">
        <f t="shared" si="24"/>
        <v/>
      </c>
      <c r="AO30" s="41" t="str">
        <f t="shared" si="25"/>
        <v/>
      </c>
      <c r="AP30" s="129" t="str">
        <f t="shared" si="6"/>
        <v/>
      </c>
      <c r="AQ30" s="130" t="str">
        <f>IF(คุณลักษณะ!V30="","",คุณลักษณะ!V30)</f>
        <v/>
      </c>
      <c r="AR30" s="6" t="str">
        <f>IF(คุณลักษณะ!W30="","",คุณลักษณะ!W30)</f>
        <v/>
      </c>
      <c r="AS30" s="56" t="str">
        <f t="shared" si="26"/>
        <v/>
      </c>
      <c r="AT30" s="40" t="str">
        <f t="shared" si="27"/>
        <v/>
      </c>
      <c r="AU30" s="129" t="str">
        <f t="shared" si="7"/>
        <v/>
      </c>
      <c r="AV30" s="130" t="str">
        <f>IF(คุณลักษณะ!X30="","",คุณลักษณะ!X30)</f>
        <v/>
      </c>
      <c r="AW30" s="6" t="str">
        <f>IF(คุณลักษณะ!Y30="","",คุณลักษณะ!Y30)</f>
        <v/>
      </c>
      <c r="AX30" s="56" t="str">
        <f t="shared" si="8"/>
        <v/>
      </c>
      <c r="AY30" s="40" t="str">
        <f t="shared" si="28"/>
        <v/>
      </c>
      <c r="AZ30" s="129" t="str">
        <f t="shared" si="9"/>
        <v/>
      </c>
      <c r="BA30" s="130" t="str">
        <f>IF(คุณลักษณะ!Z30="","",คุณลักษณะ!Z30)</f>
        <v/>
      </c>
      <c r="BB30" s="6" t="str">
        <f>IF(คุณลักษณะ!AA30="","",คุณลักษณะ!AA30)</f>
        <v/>
      </c>
      <c r="BC30" s="56" t="str">
        <f t="shared" si="10"/>
        <v/>
      </c>
      <c r="BD30" s="41" t="str">
        <f t="shared" si="30"/>
        <v/>
      </c>
      <c r="BE30" s="129" t="str">
        <f t="shared" si="11"/>
        <v/>
      </c>
      <c r="BF30" s="113" t="str">
        <f>IF(นักเรียน!E30="","",SUM(J30,O30,S30,X30,AC30,AH30,AN30,AS30,AX30,BC30))</f>
        <v/>
      </c>
      <c r="BG30" s="44" t="str">
        <f t="shared" si="29"/>
        <v/>
      </c>
      <c r="BH30" s="176" t="str">
        <f>IF(BG30="","",IF(นักเรียน!Q30="ออก","---ย้าย---",VLOOKUP(BG30,grad2,5,TRUE)))</f>
        <v/>
      </c>
      <c r="BI30" s="119" t="str">
        <f>IF(BG30="","",IF(นักเรียน!Q30="ออก","---ย้าย---",VLOOKUP(BG30,grad2,4,TRUE)))</f>
        <v/>
      </c>
      <c r="BJ30" s="5" t="str">
        <f>IF(คุณลักษณะ!AF30="","",คุณลักษณะ!AF30)</f>
        <v/>
      </c>
      <c r="BK30" s="31"/>
      <c r="BL30" s="76"/>
      <c r="BM30" s="76"/>
      <c r="BN30" s="76"/>
      <c r="BO30" s="76"/>
    </row>
    <row r="31" spans="1:67" ht="15.75" customHeight="1" x14ac:dyDescent="0.5">
      <c r="A31" s="76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128" t="str">
        <f>IF(คุณลักษณะ!F31="","",คุณลักษณะ!F31)</f>
        <v/>
      </c>
      <c r="G31" s="5" t="str">
        <f>IF(คุณลักษณะ!G31="","",คุณลักษณะ!G31)</f>
        <v/>
      </c>
      <c r="H31" s="5" t="str">
        <f>IF(คุณลักษณะ!H31="","",คุณลักษณะ!H31)</f>
        <v/>
      </c>
      <c r="I31" s="5" t="str">
        <f>IF(คุณลักษณะ!I31="","",คุณลักษณะ!I31)</f>
        <v/>
      </c>
      <c r="J31" s="47" t="str">
        <f t="shared" si="12"/>
        <v/>
      </c>
      <c r="K31" s="40" t="str">
        <f t="shared" si="13"/>
        <v/>
      </c>
      <c r="L31" s="129" t="str">
        <f t="shared" si="0"/>
        <v/>
      </c>
      <c r="M31" s="128" t="str">
        <f>IF(คุณลักษณะ!J31="","",คุณลักษณะ!J31)</f>
        <v/>
      </c>
      <c r="N31" s="5" t="str">
        <f>IF(คุณลักษณะ!K31="","",คุณลักษณะ!K31)</f>
        <v/>
      </c>
      <c r="O31" s="56" t="str">
        <f t="shared" si="14"/>
        <v/>
      </c>
      <c r="P31" s="40" t="str">
        <f t="shared" si="15"/>
        <v/>
      </c>
      <c r="Q31" s="129" t="str">
        <f t="shared" si="1"/>
        <v/>
      </c>
      <c r="R31" s="130" t="str">
        <f>IF(คุณลักษณะ!L31="","",คุณลักษณะ!L31)</f>
        <v/>
      </c>
      <c r="S31" s="56" t="str">
        <f t="shared" si="16"/>
        <v/>
      </c>
      <c r="T31" s="40" t="str">
        <f t="shared" si="17"/>
        <v/>
      </c>
      <c r="U31" s="129" t="str">
        <f t="shared" si="2"/>
        <v/>
      </c>
      <c r="V31" s="125" t="str">
        <f>IF(คุณลักษณะ!M31="","",คุณลักษณะ!M31)</f>
        <v/>
      </c>
      <c r="W31" s="6" t="str">
        <f>IF(คุณลักษณะ!N31="","",คุณลักษณะ!N31)</f>
        <v/>
      </c>
      <c r="X31" s="56" t="str">
        <f t="shared" si="18"/>
        <v/>
      </c>
      <c r="Y31" s="40" t="str">
        <f t="shared" si="19"/>
        <v/>
      </c>
      <c r="Z31" s="131" t="str">
        <f t="shared" si="3"/>
        <v/>
      </c>
      <c r="AA31" s="130" t="str">
        <f>IF(คุณลักษณะ!O31="","",คุณลักษณะ!O31)</f>
        <v/>
      </c>
      <c r="AB31" s="6" t="str">
        <f>IF(คุณลักษณะ!P31="","",คุณลักษณะ!P31)</f>
        <v/>
      </c>
      <c r="AC31" s="56" t="str">
        <f t="shared" si="20"/>
        <v/>
      </c>
      <c r="AD31" s="40" t="str">
        <f t="shared" si="21"/>
        <v/>
      </c>
      <c r="AE31" s="129" t="str">
        <f t="shared" si="4"/>
        <v/>
      </c>
      <c r="AF31" s="130" t="str">
        <f>IF(คุณลักษณะ!Q31="","",คุณลักษณะ!Q31)</f>
        <v/>
      </c>
      <c r="AG31" s="6" t="str">
        <f>IF(คุณลักษณะ!R31="","",คุณลักษณะ!R31)</f>
        <v/>
      </c>
      <c r="AH31" s="56" t="str">
        <f t="shared" si="22"/>
        <v/>
      </c>
      <c r="AI31" s="41" t="str">
        <f t="shared" si="23"/>
        <v/>
      </c>
      <c r="AJ31" s="129" t="str">
        <f t="shared" si="5"/>
        <v/>
      </c>
      <c r="AK31" s="130" t="str">
        <f>IF(คุณลักษณะ!S31="","",คุณลักษณะ!S31)</f>
        <v/>
      </c>
      <c r="AL31" s="6" t="str">
        <f>IF(คุณลักษณะ!T31="","",คุณลักษณะ!T31)</f>
        <v/>
      </c>
      <c r="AM31" s="6" t="str">
        <f>IF(คุณลักษณะ!U31="","",คุณลักษณะ!U31)</f>
        <v/>
      </c>
      <c r="AN31" s="56" t="str">
        <f t="shared" si="24"/>
        <v/>
      </c>
      <c r="AO31" s="41" t="str">
        <f t="shared" si="25"/>
        <v/>
      </c>
      <c r="AP31" s="129" t="str">
        <f t="shared" si="6"/>
        <v/>
      </c>
      <c r="AQ31" s="130" t="str">
        <f>IF(คุณลักษณะ!V31="","",คุณลักษณะ!V31)</f>
        <v/>
      </c>
      <c r="AR31" s="6" t="str">
        <f>IF(คุณลักษณะ!W31="","",คุณลักษณะ!W31)</f>
        <v/>
      </c>
      <c r="AS31" s="56" t="str">
        <f t="shared" si="26"/>
        <v/>
      </c>
      <c r="AT31" s="40" t="str">
        <f t="shared" si="27"/>
        <v/>
      </c>
      <c r="AU31" s="129" t="str">
        <f t="shared" si="7"/>
        <v/>
      </c>
      <c r="AV31" s="130" t="str">
        <f>IF(คุณลักษณะ!X31="","",คุณลักษณะ!X31)</f>
        <v/>
      </c>
      <c r="AW31" s="6" t="str">
        <f>IF(คุณลักษณะ!Y31="","",คุณลักษณะ!Y31)</f>
        <v/>
      </c>
      <c r="AX31" s="56" t="str">
        <f t="shared" si="8"/>
        <v/>
      </c>
      <c r="AY31" s="40" t="str">
        <f t="shared" si="28"/>
        <v/>
      </c>
      <c r="AZ31" s="129" t="str">
        <f t="shared" si="9"/>
        <v/>
      </c>
      <c r="BA31" s="130" t="str">
        <f>IF(คุณลักษณะ!Z31="","",คุณลักษณะ!Z31)</f>
        <v/>
      </c>
      <c r="BB31" s="6" t="str">
        <f>IF(คุณลักษณะ!AA31="","",คุณลักษณะ!AA31)</f>
        <v/>
      </c>
      <c r="BC31" s="56" t="str">
        <f t="shared" si="10"/>
        <v/>
      </c>
      <c r="BD31" s="41" t="str">
        <f t="shared" si="30"/>
        <v/>
      </c>
      <c r="BE31" s="129" t="str">
        <f t="shared" si="11"/>
        <v/>
      </c>
      <c r="BF31" s="113" t="str">
        <f>IF(นักเรียน!E31="","",SUM(J31,O31,S31,X31,AC31,AH31,AN31,AS31,AX31,BC31))</f>
        <v/>
      </c>
      <c r="BG31" s="44" t="str">
        <f t="shared" si="29"/>
        <v/>
      </c>
      <c r="BH31" s="176" t="str">
        <f>IF(BG31="","",IF(นักเรียน!Q31="ออก","---ย้าย---",VLOOKUP(BG31,grad2,5,TRUE)))</f>
        <v/>
      </c>
      <c r="BI31" s="119" t="str">
        <f>IF(BG31="","",IF(นักเรียน!Q31="ออก","---ย้าย---",VLOOKUP(BG31,grad2,4,TRUE)))</f>
        <v/>
      </c>
      <c r="BJ31" s="5" t="str">
        <f>IF(คุณลักษณะ!AF31="","",คุณลักษณะ!AF31)</f>
        <v/>
      </c>
      <c r="BK31" s="31"/>
      <c r="BL31" s="76"/>
      <c r="BM31" s="76"/>
      <c r="BN31" s="76"/>
      <c r="BO31" s="76"/>
    </row>
    <row r="32" spans="1:67" ht="15.75" customHeight="1" x14ac:dyDescent="0.5">
      <c r="A32" s="76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128" t="str">
        <f>IF(คุณลักษณะ!F32="","",คุณลักษณะ!F32)</f>
        <v/>
      </c>
      <c r="G32" s="5" t="str">
        <f>IF(คุณลักษณะ!G32="","",คุณลักษณะ!G32)</f>
        <v/>
      </c>
      <c r="H32" s="5" t="str">
        <f>IF(คุณลักษณะ!H32="","",คุณลักษณะ!H32)</f>
        <v/>
      </c>
      <c r="I32" s="5" t="str">
        <f>IF(คุณลักษณะ!I32="","",คุณลักษณะ!I32)</f>
        <v/>
      </c>
      <c r="J32" s="47" t="str">
        <f t="shared" si="12"/>
        <v/>
      </c>
      <c r="K32" s="40" t="str">
        <f t="shared" si="13"/>
        <v/>
      </c>
      <c r="L32" s="129" t="str">
        <f t="shared" si="0"/>
        <v/>
      </c>
      <c r="M32" s="128" t="str">
        <f>IF(คุณลักษณะ!J32="","",คุณลักษณะ!J32)</f>
        <v/>
      </c>
      <c r="N32" s="5" t="str">
        <f>IF(คุณลักษณะ!K32="","",คุณลักษณะ!K32)</f>
        <v/>
      </c>
      <c r="O32" s="56" t="str">
        <f t="shared" si="14"/>
        <v/>
      </c>
      <c r="P32" s="40" t="str">
        <f t="shared" si="15"/>
        <v/>
      </c>
      <c r="Q32" s="129" t="str">
        <f t="shared" si="1"/>
        <v/>
      </c>
      <c r="R32" s="130" t="str">
        <f>IF(คุณลักษณะ!L32="","",คุณลักษณะ!L32)</f>
        <v/>
      </c>
      <c r="S32" s="56" t="str">
        <f t="shared" si="16"/>
        <v/>
      </c>
      <c r="T32" s="40" t="str">
        <f t="shared" si="17"/>
        <v/>
      </c>
      <c r="U32" s="129" t="str">
        <f t="shared" si="2"/>
        <v/>
      </c>
      <c r="V32" s="125" t="str">
        <f>IF(คุณลักษณะ!M32="","",คุณลักษณะ!M32)</f>
        <v/>
      </c>
      <c r="W32" s="6" t="str">
        <f>IF(คุณลักษณะ!N32="","",คุณลักษณะ!N32)</f>
        <v/>
      </c>
      <c r="X32" s="56" t="str">
        <f t="shared" si="18"/>
        <v/>
      </c>
      <c r="Y32" s="40" t="str">
        <f t="shared" si="19"/>
        <v/>
      </c>
      <c r="Z32" s="131" t="str">
        <f t="shared" si="3"/>
        <v/>
      </c>
      <c r="AA32" s="130" t="str">
        <f>IF(คุณลักษณะ!O32="","",คุณลักษณะ!O32)</f>
        <v/>
      </c>
      <c r="AB32" s="6" t="str">
        <f>IF(คุณลักษณะ!P32="","",คุณลักษณะ!P32)</f>
        <v/>
      </c>
      <c r="AC32" s="56" t="str">
        <f t="shared" si="20"/>
        <v/>
      </c>
      <c r="AD32" s="40" t="str">
        <f t="shared" si="21"/>
        <v/>
      </c>
      <c r="AE32" s="129" t="str">
        <f t="shared" si="4"/>
        <v/>
      </c>
      <c r="AF32" s="130" t="str">
        <f>IF(คุณลักษณะ!Q32="","",คุณลักษณะ!Q32)</f>
        <v/>
      </c>
      <c r="AG32" s="6" t="str">
        <f>IF(คุณลักษณะ!R32="","",คุณลักษณะ!R32)</f>
        <v/>
      </c>
      <c r="AH32" s="56" t="str">
        <f t="shared" si="22"/>
        <v/>
      </c>
      <c r="AI32" s="41" t="str">
        <f t="shared" si="23"/>
        <v/>
      </c>
      <c r="AJ32" s="129" t="str">
        <f t="shared" si="5"/>
        <v/>
      </c>
      <c r="AK32" s="130" t="str">
        <f>IF(คุณลักษณะ!S32="","",คุณลักษณะ!S32)</f>
        <v/>
      </c>
      <c r="AL32" s="6" t="str">
        <f>IF(คุณลักษณะ!T32="","",คุณลักษณะ!T32)</f>
        <v/>
      </c>
      <c r="AM32" s="6" t="str">
        <f>IF(คุณลักษณะ!U32="","",คุณลักษณะ!U32)</f>
        <v/>
      </c>
      <c r="AN32" s="56" t="str">
        <f t="shared" si="24"/>
        <v/>
      </c>
      <c r="AO32" s="41" t="str">
        <f t="shared" si="25"/>
        <v/>
      </c>
      <c r="AP32" s="129" t="str">
        <f t="shared" si="6"/>
        <v/>
      </c>
      <c r="AQ32" s="130" t="str">
        <f>IF(คุณลักษณะ!V32="","",คุณลักษณะ!V32)</f>
        <v/>
      </c>
      <c r="AR32" s="6" t="str">
        <f>IF(คุณลักษณะ!W32="","",คุณลักษณะ!W32)</f>
        <v/>
      </c>
      <c r="AS32" s="56" t="str">
        <f t="shared" si="26"/>
        <v/>
      </c>
      <c r="AT32" s="40" t="str">
        <f t="shared" si="27"/>
        <v/>
      </c>
      <c r="AU32" s="129" t="str">
        <f t="shared" si="7"/>
        <v/>
      </c>
      <c r="AV32" s="130" t="str">
        <f>IF(คุณลักษณะ!X32="","",คุณลักษณะ!X32)</f>
        <v/>
      </c>
      <c r="AW32" s="6" t="str">
        <f>IF(คุณลักษณะ!Y32="","",คุณลักษณะ!Y32)</f>
        <v/>
      </c>
      <c r="AX32" s="56" t="str">
        <f t="shared" si="8"/>
        <v/>
      </c>
      <c r="AY32" s="40" t="str">
        <f t="shared" si="28"/>
        <v/>
      </c>
      <c r="AZ32" s="129" t="str">
        <f t="shared" si="9"/>
        <v/>
      </c>
      <c r="BA32" s="130" t="str">
        <f>IF(คุณลักษณะ!Z32="","",คุณลักษณะ!Z32)</f>
        <v/>
      </c>
      <c r="BB32" s="6" t="str">
        <f>IF(คุณลักษณะ!AA32="","",คุณลักษณะ!AA32)</f>
        <v/>
      </c>
      <c r="BC32" s="56" t="str">
        <f t="shared" si="10"/>
        <v/>
      </c>
      <c r="BD32" s="41" t="str">
        <f t="shared" si="30"/>
        <v/>
      </c>
      <c r="BE32" s="129" t="str">
        <f t="shared" si="11"/>
        <v/>
      </c>
      <c r="BF32" s="113" t="str">
        <f>IF(นักเรียน!E32="","",SUM(J32,O32,S32,X32,AC32,AH32,AN32,AS32,AX32,BC32))</f>
        <v/>
      </c>
      <c r="BG32" s="44" t="str">
        <f t="shared" si="29"/>
        <v/>
      </c>
      <c r="BH32" s="176" t="str">
        <f>IF(BG32="","",IF(นักเรียน!Q32="ออก","---ย้าย---",VLOOKUP(BG32,grad2,5,TRUE)))</f>
        <v/>
      </c>
      <c r="BI32" s="119" t="str">
        <f>IF(BG32="","",IF(นักเรียน!Q32="ออก","---ย้าย---",VLOOKUP(BG32,grad2,4,TRUE)))</f>
        <v/>
      </c>
      <c r="BJ32" s="5" t="str">
        <f>IF(คุณลักษณะ!AF32="","",คุณลักษณะ!AF32)</f>
        <v/>
      </c>
      <c r="BK32" s="31"/>
      <c r="BL32" s="76"/>
      <c r="BM32" s="76"/>
      <c r="BN32" s="76"/>
      <c r="BO32" s="76"/>
    </row>
    <row r="33" spans="1:67" ht="15.75" customHeight="1" x14ac:dyDescent="0.5">
      <c r="A33" s="76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128" t="str">
        <f>IF(คุณลักษณะ!F33="","",คุณลักษณะ!F33)</f>
        <v/>
      </c>
      <c r="G33" s="5" t="str">
        <f>IF(คุณลักษณะ!G33="","",คุณลักษณะ!G33)</f>
        <v/>
      </c>
      <c r="H33" s="5" t="str">
        <f>IF(คุณลักษณะ!H33="","",คุณลักษณะ!H33)</f>
        <v/>
      </c>
      <c r="I33" s="5" t="str">
        <f>IF(คุณลักษณะ!I33="","",คุณลักษณะ!I33)</f>
        <v/>
      </c>
      <c r="J33" s="47" t="str">
        <f t="shared" si="12"/>
        <v/>
      </c>
      <c r="K33" s="40" t="str">
        <f t="shared" si="13"/>
        <v/>
      </c>
      <c r="L33" s="129" t="str">
        <f t="shared" si="0"/>
        <v/>
      </c>
      <c r="M33" s="128" t="str">
        <f>IF(คุณลักษณะ!J33="","",คุณลักษณะ!J33)</f>
        <v/>
      </c>
      <c r="N33" s="5" t="str">
        <f>IF(คุณลักษณะ!K33="","",คุณลักษณะ!K33)</f>
        <v/>
      </c>
      <c r="O33" s="56" t="str">
        <f t="shared" si="14"/>
        <v/>
      </c>
      <c r="P33" s="40" t="str">
        <f t="shared" si="15"/>
        <v/>
      </c>
      <c r="Q33" s="129" t="str">
        <f t="shared" si="1"/>
        <v/>
      </c>
      <c r="R33" s="130" t="str">
        <f>IF(คุณลักษณะ!L33="","",คุณลักษณะ!L33)</f>
        <v/>
      </c>
      <c r="S33" s="56" t="str">
        <f t="shared" si="16"/>
        <v/>
      </c>
      <c r="T33" s="40" t="str">
        <f t="shared" si="17"/>
        <v/>
      </c>
      <c r="U33" s="129" t="str">
        <f t="shared" si="2"/>
        <v/>
      </c>
      <c r="V33" s="125" t="str">
        <f>IF(คุณลักษณะ!M33="","",คุณลักษณะ!M33)</f>
        <v/>
      </c>
      <c r="W33" s="6" t="str">
        <f>IF(คุณลักษณะ!N33="","",คุณลักษณะ!N33)</f>
        <v/>
      </c>
      <c r="X33" s="56" t="str">
        <f t="shared" si="18"/>
        <v/>
      </c>
      <c r="Y33" s="40" t="str">
        <f t="shared" si="19"/>
        <v/>
      </c>
      <c r="Z33" s="131" t="str">
        <f t="shared" si="3"/>
        <v/>
      </c>
      <c r="AA33" s="130" t="str">
        <f>IF(คุณลักษณะ!O33="","",คุณลักษณะ!O33)</f>
        <v/>
      </c>
      <c r="AB33" s="6" t="str">
        <f>IF(คุณลักษณะ!P33="","",คุณลักษณะ!P33)</f>
        <v/>
      </c>
      <c r="AC33" s="56" t="str">
        <f t="shared" si="20"/>
        <v/>
      </c>
      <c r="AD33" s="40" t="str">
        <f t="shared" si="21"/>
        <v/>
      </c>
      <c r="AE33" s="129" t="str">
        <f t="shared" si="4"/>
        <v/>
      </c>
      <c r="AF33" s="130" t="str">
        <f>IF(คุณลักษณะ!Q33="","",คุณลักษณะ!Q33)</f>
        <v/>
      </c>
      <c r="AG33" s="6" t="str">
        <f>IF(คุณลักษณะ!R33="","",คุณลักษณะ!R33)</f>
        <v/>
      </c>
      <c r="AH33" s="56" t="str">
        <f t="shared" si="22"/>
        <v/>
      </c>
      <c r="AI33" s="41" t="str">
        <f t="shared" si="23"/>
        <v/>
      </c>
      <c r="AJ33" s="129" t="str">
        <f t="shared" si="5"/>
        <v/>
      </c>
      <c r="AK33" s="130" t="str">
        <f>IF(คุณลักษณะ!S33="","",คุณลักษณะ!S33)</f>
        <v/>
      </c>
      <c r="AL33" s="6" t="str">
        <f>IF(คุณลักษณะ!T33="","",คุณลักษณะ!T33)</f>
        <v/>
      </c>
      <c r="AM33" s="6" t="str">
        <f>IF(คุณลักษณะ!U33="","",คุณลักษณะ!U33)</f>
        <v/>
      </c>
      <c r="AN33" s="56" t="str">
        <f t="shared" si="24"/>
        <v/>
      </c>
      <c r="AO33" s="41" t="str">
        <f t="shared" si="25"/>
        <v/>
      </c>
      <c r="AP33" s="129" t="str">
        <f t="shared" si="6"/>
        <v/>
      </c>
      <c r="AQ33" s="130" t="str">
        <f>IF(คุณลักษณะ!V33="","",คุณลักษณะ!V33)</f>
        <v/>
      </c>
      <c r="AR33" s="6" t="str">
        <f>IF(คุณลักษณะ!W33="","",คุณลักษณะ!W33)</f>
        <v/>
      </c>
      <c r="AS33" s="56" t="str">
        <f t="shared" si="26"/>
        <v/>
      </c>
      <c r="AT33" s="40" t="str">
        <f t="shared" si="27"/>
        <v/>
      </c>
      <c r="AU33" s="129" t="str">
        <f t="shared" si="7"/>
        <v/>
      </c>
      <c r="AV33" s="130" t="str">
        <f>IF(คุณลักษณะ!X33="","",คุณลักษณะ!X33)</f>
        <v/>
      </c>
      <c r="AW33" s="6" t="str">
        <f>IF(คุณลักษณะ!Y33="","",คุณลักษณะ!Y33)</f>
        <v/>
      </c>
      <c r="AX33" s="56" t="str">
        <f t="shared" si="8"/>
        <v/>
      </c>
      <c r="AY33" s="40" t="str">
        <f t="shared" si="28"/>
        <v/>
      </c>
      <c r="AZ33" s="129" t="str">
        <f t="shared" si="9"/>
        <v/>
      </c>
      <c r="BA33" s="130" t="str">
        <f>IF(คุณลักษณะ!Z33="","",คุณลักษณะ!Z33)</f>
        <v/>
      </c>
      <c r="BB33" s="6" t="str">
        <f>IF(คุณลักษณะ!AA33="","",คุณลักษณะ!AA33)</f>
        <v/>
      </c>
      <c r="BC33" s="56" t="str">
        <f t="shared" si="10"/>
        <v/>
      </c>
      <c r="BD33" s="41" t="str">
        <f t="shared" si="30"/>
        <v/>
      </c>
      <c r="BE33" s="129" t="str">
        <f t="shared" si="11"/>
        <v/>
      </c>
      <c r="BF33" s="113" t="str">
        <f>IF(นักเรียน!E33="","",SUM(J33,O33,S33,X33,AC33,AH33,AN33,AS33,AX33,BC33))</f>
        <v/>
      </c>
      <c r="BG33" s="44" t="str">
        <f t="shared" si="29"/>
        <v/>
      </c>
      <c r="BH33" s="176" t="str">
        <f>IF(BG33="","",IF(นักเรียน!Q33="ออก","---ย้าย---",VLOOKUP(BG33,grad2,5,TRUE)))</f>
        <v/>
      </c>
      <c r="BI33" s="119" t="str">
        <f>IF(BG33="","",IF(นักเรียน!Q33="ออก","---ย้าย---",VLOOKUP(BG33,grad2,4,TRUE)))</f>
        <v/>
      </c>
      <c r="BJ33" s="5" t="str">
        <f>IF(คุณลักษณะ!AF33="","",คุณลักษณะ!AF33)</f>
        <v/>
      </c>
      <c r="BK33" s="31"/>
      <c r="BL33" s="76"/>
      <c r="BM33" s="76"/>
      <c r="BN33" s="76"/>
      <c r="BO33" s="76"/>
    </row>
    <row r="34" spans="1:67" ht="15.75" customHeight="1" x14ac:dyDescent="0.5">
      <c r="A34" s="76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128" t="str">
        <f>IF(คุณลักษณะ!F34="","",คุณลักษณะ!F34)</f>
        <v/>
      </c>
      <c r="G34" s="5" t="str">
        <f>IF(คุณลักษณะ!G34="","",คุณลักษณะ!G34)</f>
        <v/>
      </c>
      <c r="H34" s="5" t="str">
        <f>IF(คุณลักษณะ!H34="","",คุณลักษณะ!H34)</f>
        <v/>
      </c>
      <c r="I34" s="5" t="str">
        <f>IF(คุณลักษณะ!I34="","",คุณลักษณะ!I34)</f>
        <v/>
      </c>
      <c r="J34" s="47" t="str">
        <f t="shared" si="12"/>
        <v/>
      </c>
      <c r="K34" s="40" t="str">
        <f t="shared" si="13"/>
        <v/>
      </c>
      <c r="L34" s="129" t="str">
        <f t="shared" si="0"/>
        <v/>
      </c>
      <c r="M34" s="128" t="str">
        <f>IF(คุณลักษณะ!J34="","",คุณลักษณะ!J34)</f>
        <v/>
      </c>
      <c r="N34" s="5" t="str">
        <f>IF(คุณลักษณะ!K34="","",คุณลักษณะ!K34)</f>
        <v/>
      </c>
      <c r="O34" s="56" t="str">
        <f t="shared" si="14"/>
        <v/>
      </c>
      <c r="P34" s="40" t="str">
        <f t="shared" si="15"/>
        <v/>
      </c>
      <c r="Q34" s="129" t="str">
        <f t="shared" si="1"/>
        <v/>
      </c>
      <c r="R34" s="130" t="str">
        <f>IF(คุณลักษณะ!L34="","",คุณลักษณะ!L34)</f>
        <v/>
      </c>
      <c r="S34" s="56" t="str">
        <f t="shared" si="16"/>
        <v/>
      </c>
      <c r="T34" s="40" t="str">
        <f t="shared" si="17"/>
        <v/>
      </c>
      <c r="U34" s="129" t="str">
        <f t="shared" si="2"/>
        <v/>
      </c>
      <c r="V34" s="125" t="str">
        <f>IF(คุณลักษณะ!M34="","",คุณลักษณะ!M34)</f>
        <v/>
      </c>
      <c r="W34" s="6" t="str">
        <f>IF(คุณลักษณะ!N34="","",คุณลักษณะ!N34)</f>
        <v/>
      </c>
      <c r="X34" s="56" t="str">
        <f t="shared" si="18"/>
        <v/>
      </c>
      <c r="Y34" s="40" t="str">
        <f t="shared" si="19"/>
        <v/>
      </c>
      <c r="Z34" s="131" t="str">
        <f t="shared" si="3"/>
        <v/>
      </c>
      <c r="AA34" s="130" t="str">
        <f>IF(คุณลักษณะ!O34="","",คุณลักษณะ!O34)</f>
        <v/>
      </c>
      <c r="AB34" s="6" t="str">
        <f>IF(คุณลักษณะ!P34="","",คุณลักษณะ!P34)</f>
        <v/>
      </c>
      <c r="AC34" s="56" t="str">
        <f t="shared" si="20"/>
        <v/>
      </c>
      <c r="AD34" s="40" t="str">
        <f t="shared" si="21"/>
        <v/>
      </c>
      <c r="AE34" s="129" t="str">
        <f t="shared" si="4"/>
        <v/>
      </c>
      <c r="AF34" s="130" t="str">
        <f>IF(คุณลักษณะ!Q34="","",คุณลักษณะ!Q34)</f>
        <v/>
      </c>
      <c r="AG34" s="6" t="str">
        <f>IF(คุณลักษณะ!R34="","",คุณลักษณะ!R34)</f>
        <v/>
      </c>
      <c r="AH34" s="56" t="str">
        <f t="shared" si="22"/>
        <v/>
      </c>
      <c r="AI34" s="41" t="str">
        <f t="shared" si="23"/>
        <v/>
      </c>
      <c r="AJ34" s="129" t="str">
        <f t="shared" si="5"/>
        <v/>
      </c>
      <c r="AK34" s="130" t="str">
        <f>IF(คุณลักษณะ!S34="","",คุณลักษณะ!S34)</f>
        <v/>
      </c>
      <c r="AL34" s="6" t="str">
        <f>IF(คุณลักษณะ!T34="","",คุณลักษณะ!T34)</f>
        <v/>
      </c>
      <c r="AM34" s="6" t="str">
        <f>IF(คุณลักษณะ!U34="","",คุณลักษณะ!U34)</f>
        <v/>
      </c>
      <c r="AN34" s="56" t="str">
        <f t="shared" si="24"/>
        <v/>
      </c>
      <c r="AO34" s="41" t="str">
        <f t="shared" si="25"/>
        <v/>
      </c>
      <c r="AP34" s="129" t="str">
        <f t="shared" si="6"/>
        <v/>
      </c>
      <c r="AQ34" s="130" t="str">
        <f>IF(คุณลักษณะ!V34="","",คุณลักษณะ!V34)</f>
        <v/>
      </c>
      <c r="AR34" s="6" t="str">
        <f>IF(คุณลักษณะ!W34="","",คุณลักษณะ!W34)</f>
        <v/>
      </c>
      <c r="AS34" s="56" t="str">
        <f t="shared" si="26"/>
        <v/>
      </c>
      <c r="AT34" s="40" t="str">
        <f t="shared" si="27"/>
        <v/>
      </c>
      <c r="AU34" s="129" t="str">
        <f t="shared" si="7"/>
        <v/>
      </c>
      <c r="AV34" s="130" t="str">
        <f>IF(คุณลักษณะ!X34="","",คุณลักษณะ!X34)</f>
        <v/>
      </c>
      <c r="AW34" s="6" t="str">
        <f>IF(คุณลักษณะ!Y34="","",คุณลักษณะ!Y34)</f>
        <v/>
      </c>
      <c r="AX34" s="56" t="str">
        <f t="shared" si="8"/>
        <v/>
      </c>
      <c r="AY34" s="40" t="str">
        <f t="shared" si="28"/>
        <v/>
      </c>
      <c r="AZ34" s="129" t="str">
        <f t="shared" si="9"/>
        <v/>
      </c>
      <c r="BA34" s="130" t="str">
        <f>IF(คุณลักษณะ!Z34="","",คุณลักษณะ!Z34)</f>
        <v/>
      </c>
      <c r="BB34" s="6" t="str">
        <f>IF(คุณลักษณะ!AA34="","",คุณลักษณะ!AA34)</f>
        <v/>
      </c>
      <c r="BC34" s="56" t="str">
        <f t="shared" si="10"/>
        <v/>
      </c>
      <c r="BD34" s="41" t="str">
        <f t="shared" si="30"/>
        <v/>
      </c>
      <c r="BE34" s="129" t="str">
        <f t="shared" si="11"/>
        <v/>
      </c>
      <c r="BF34" s="113" t="str">
        <f>IF(นักเรียน!E34="","",SUM(J34,O34,S34,X34,AC34,AH34,AN34,AS34,AX34,BC34))</f>
        <v/>
      </c>
      <c r="BG34" s="44" t="str">
        <f t="shared" si="29"/>
        <v/>
      </c>
      <c r="BH34" s="176" t="str">
        <f>IF(BG34="","",IF(นักเรียน!Q34="ออก","---ย้าย---",VLOOKUP(BG34,grad2,5,TRUE)))</f>
        <v/>
      </c>
      <c r="BI34" s="119" t="str">
        <f>IF(BG34="","",IF(นักเรียน!Q34="ออก","---ย้าย---",VLOOKUP(BG34,grad2,4,TRUE)))</f>
        <v/>
      </c>
      <c r="BJ34" s="5" t="str">
        <f>IF(คุณลักษณะ!AF34="","",คุณลักษณะ!AF34)</f>
        <v/>
      </c>
      <c r="BK34" s="31"/>
      <c r="BL34" s="76"/>
      <c r="BM34" s="76"/>
      <c r="BN34" s="76"/>
      <c r="BO34" s="76"/>
    </row>
    <row r="35" spans="1:67" ht="15.75" customHeight="1" x14ac:dyDescent="0.5">
      <c r="A35" s="76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128" t="str">
        <f>IF(คุณลักษณะ!F35="","",คุณลักษณะ!F35)</f>
        <v/>
      </c>
      <c r="G35" s="5" t="str">
        <f>IF(คุณลักษณะ!G35="","",คุณลักษณะ!G35)</f>
        <v/>
      </c>
      <c r="H35" s="5" t="str">
        <f>IF(คุณลักษณะ!H35="","",คุณลักษณะ!H35)</f>
        <v/>
      </c>
      <c r="I35" s="5" t="str">
        <f>IF(คุณลักษณะ!I35="","",คุณลักษณะ!I35)</f>
        <v/>
      </c>
      <c r="J35" s="47" t="str">
        <f t="shared" si="12"/>
        <v/>
      </c>
      <c r="K35" s="40" t="str">
        <f t="shared" si="13"/>
        <v/>
      </c>
      <c r="L35" s="129" t="str">
        <f t="shared" si="0"/>
        <v/>
      </c>
      <c r="M35" s="128" t="str">
        <f>IF(คุณลักษณะ!J35="","",คุณลักษณะ!J35)</f>
        <v/>
      </c>
      <c r="N35" s="5" t="str">
        <f>IF(คุณลักษณะ!K35="","",คุณลักษณะ!K35)</f>
        <v/>
      </c>
      <c r="O35" s="56" t="str">
        <f t="shared" si="14"/>
        <v/>
      </c>
      <c r="P35" s="40" t="str">
        <f t="shared" si="15"/>
        <v/>
      </c>
      <c r="Q35" s="129" t="str">
        <f t="shared" si="1"/>
        <v/>
      </c>
      <c r="R35" s="130" t="str">
        <f>IF(คุณลักษณะ!L35="","",คุณลักษณะ!L35)</f>
        <v/>
      </c>
      <c r="S35" s="56" t="str">
        <f t="shared" si="16"/>
        <v/>
      </c>
      <c r="T35" s="40" t="str">
        <f t="shared" si="17"/>
        <v/>
      </c>
      <c r="U35" s="129" t="str">
        <f t="shared" si="2"/>
        <v/>
      </c>
      <c r="V35" s="125" t="str">
        <f>IF(คุณลักษณะ!M35="","",คุณลักษณะ!M35)</f>
        <v/>
      </c>
      <c r="W35" s="6" t="str">
        <f>IF(คุณลักษณะ!N35="","",คุณลักษณะ!N35)</f>
        <v/>
      </c>
      <c r="X35" s="56" t="str">
        <f t="shared" si="18"/>
        <v/>
      </c>
      <c r="Y35" s="40" t="str">
        <f t="shared" si="19"/>
        <v/>
      </c>
      <c r="Z35" s="131" t="str">
        <f t="shared" si="3"/>
        <v/>
      </c>
      <c r="AA35" s="130" t="str">
        <f>IF(คุณลักษณะ!O35="","",คุณลักษณะ!O35)</f>
        <v/>
      </c>
      <c r="AB35" s="6" t="str">
        <f>IF(คุณลักษณะ!P35="","",คุณลักษณะ!P35)</f>
        <v/>
      </c>
      <c r="AC35" s="56" t="str">
        <f t="shared" si="20"/>
        <v/>
      </c>
      <c r="AD35" s="40" t="str">
        <f t="shared" si="21"/>
        <v/>
      </c>
      <c r="AE35" s="129" t="str">
        <f t="shared" si="4"/>
        <v/>
      </c>
      <c r="AF35" s="130" t="str">
        <f>IF(คุณลักษณะ!Q35="","",คุณลักษณะ!Q35)</f>
        <v/>
      </c>
      <c r="AG35" s="6" t="str">
        <f>IF(คุณลักษณะ!R35="","",คุณลักษณะ!R35)</f>
        <v/>
      </c>
      <c r="AH35" s="56" t="str">
        <f t="shared" si="22"/>
        <v/>
      </c>
      <c r="AI35" s="41" t="str">
        <f t="shared" si="23"/>
        <v/>
      </c>
      <c r="AJ35" s="129" t="str">
        <f t="shared" si="5"/>
        <v/>
      </c>
      <c r="AK35" s="130" t="str">
        <f>IF(คุณลักษณะ!S35="","",คุณลักษณะ!S35)</f>
        <v/>
      </c>
      <c r="AL35" s="6" t="str">
        <f>IF(คุณลักษณะ!T35="","",คุณลักษณะ!T35)</f>
        <v/>
      </c>
      <c r="AM35" s="6" t="str">
        <f>IF(คุณลักษณะ!U35="","",คุณลักษณะ!U35)</f>
        <v/>
      </c>
      <c r="AN35" s="56" t="str">
        <f t="shared" si="24"/>
        <v/>
      </c>
      <c r="AO35" s="41" t="str">
        <f t="shared" si="25"/>
        <v/>
      </c>
      <c r="AP35" s="129" t="str">
        <f t="shared" si="6"/>
        <v/>
      </c>
      <c r="AQ35" s="130" t="str">
        <f>IF(คุณลักษณะ!V35="","",คุณลักษณะ!V35)</f>
        <v/>
      </c>
      <c r="AR35" s="6" t="str">
        <f>IF(คุณลักษณะ!W35="","",คุณลักษณะ!W35)</f>
        <v/>
      </c>
      <c r="AS35" s="56" t="str">
        <f t="shared" si="26"/>
        <v/>
      </c>
      <c r="AT35" s="40" t="str">
        <f t="shared" si="27"/>
        <v/>
      </c>
      <c r="AU35" s="129" t="str">
        <f t="shared" si="7"/>
        <v/>
      </c>
      <c r="AV35" s="130" t="str">
        <f>IF(คุณลักษณะ!X35="","",คุณลักษณะ!X35)</f>
        <v/>
      </c>
      <c r="AW35" s="6" t="str">
        <f>IF(คุณลักษณะ!Y35="","",คุณลักษณะ!Y35)</f>
        <v/>
      </c>
      <c r="AX35" s="56" t="str">
        <f t="shared" si="8"/>
        <v/>
      </c>
      <c r="AY35" s="40" t="str">
        <f t="shared" si="28"/>
        <v/>
      </c>
      <c r="AZ35" s="129" t="str">
        <f t="shared" si="9"/>
        <v/>
      </c>
      <c r="BA35" s="130" t="str">
        <f>IF(คุณลักษณะ!Z35="","",คุณลักษณะ!Z35)</f>
        <v/>
      </c>
      <c r="BB35" s="6" t="str">
        <f>IF(คุณลักษณะ!AA35="","",คุณลักษณะ!AA35)</f>
        <v/>
      </c>
      <c r="BC35" s="56" t="str">
        <f t="shared" si="10"/>
        <v/>
      </c>
      <c r="BD35" s="41" t="str">
        <f t="shared" si="30"/>
        <v/>
      </c>
      <c r="BE35" s="129" t="str">
        <f t="shared" si="11"/>
        <v/>
      </c>
      <c r="BF35" s="113" t="str">
        <f>IF(นักเรียน!E35="","",SUM(J35,O35,S35,X35,AC35,AH35,AN35,AS35,AX35,BC35))</f>
        <v/>
      </c>
      <c r="BG35" s="44" t="str">
        <f t="shared" si="29"/>
        <v/>
      </c>
      <c r="BH35" s="176" t="str">
        <f>IF(BG35="","",IF(นักเรียน!Q35="ออก","---ย้าย---",VLOOKUP(BG35,grad2,5,TRUE)))</f>
        <v/>
      </c>
      <c r="BI35" s="119" t="str">
        <f>IF(BG35="","",IF(นักเรียน!Q35="ออก","---ย้าย---",VLOOKUP(BG35,grad2,4,TRUE)))</f>
        <v/>
      </c>
      <c r="BJ35" s="5" t="str">
        <f>IF(คุณลักษณะ!AF35="","",คุณลักษณะ!AF35)</f>
        <v/>
      </c>
      <c r="BK35" s="31"/>
      <c r="BL35" s="76"/>
      <c r="BM35" s="76"/>
      <c r="BN35" s="76"/>
      <c r="BO35" s="76"/>
    </row>
    <row r="36" spans="1:67" ht="15.75" customHeight="1" x14ac:dyDescent="0.5">
      <c r="A36" s="76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128" t="str">
        <f>IF(คุณลักษณะ!F36="","",คุณลักษณะ!F36)</f>
        <v/>
      </c>
      <c r="G36" s="5" t="str">
        <f>IF(คุณลักษณะ!G36="","",คุณลักษณะ!G36)</f>
        <v/>
      </c>
      <c r="H36" s="5" t="str">
        <f>IF(คุณลักษณะ!H36="","",คุณลักษณะ!H36)</f>
        <v/>
      </c>
      <c r="I36" s="5" t="str">
        <f>IF(คุณลักษณะ!I36="","",คุณลักษณะ!I36)</f>
        <v/>
      </c>
      <c r="J36" s="47" t="str">
        <f t="shared" si="12"/>
        <v/>
      </c>
      <c r="K36" s="40" t="str">
        <f t="shared" si="13"/>
        <v/>
      </c>
      <c r="L36" s="129" t="str">
        <f t="shared" si="0"/>
        <v/>
      </c>
      <c r="M36" s="128" t="str">
        <f>IF(คุณลักษณะ!J36="","",คุณลักษณะ!J36)</f>
        <v/>
      </c>
      <c r="N36" s="5" t="str">
        <f>IF(คุณลักษณะ!K36="","",คุณลักษณะ!K36)</f>
        <v/>
      </c>
      <c r="O36" s="56" t="str">
        <f t="shared" si="14"/>
        <v/>
      </c>
      <c r="P36" s="40" t="str">
        <f t="shared" si="15"/>
        <v/>
      </c>
      <c r="Q36" s="129" t="str">
        <f t="shared" si="1"/>
        <v/>
      </c>
      <c r="R36" s="130" t="str">
        <f>IF(คุณลักษณะ!L36="","",คุณลักษณะ!L36)</f>
        <v/>
      </c>
      <c r="S36" s="56" t="str">
        <f t="shared" si="16"/>
        <v/>
      </c>
      <c r="T36" s="40" t="str">
        <f t="shared" si="17"/>
        <v/>
      </c>
      <c r="U36" s="129" t="str">
        <f t="shared" si="2"/>
        <v/>
      </c>
      <c r="V36" s="125" t="str">
        <f>IF(คุณลักษณะ!M36="","",คุณลักษณะ!M36)</f>
        <v/>
      </c>
      <c r="W36" s="6" t="str">
        <f>IF(คุณลักษณะ!N36="","",คุณลักษณะ!N36)</f>
        <v/>
      </c>
      <c r="X36" s="56" t="str">
        <f t="shared" si="18"/>
        <v/>
      </c>
      <c r="Y36" s="40" t="str">
        <f t="shared" si="19"/>
        <v/>
      </c>
      <c r="Z36" s="131" t="str">
        <f t="shared" si="3"/>
        <v/>
      </c>
      <c r="AA36" s="130" t="str">
        <f>IF(คุณลักษณะ!O36="","",คุณลักษณะ!O36)</f>
        <v/>
      </c>
      <c r="AB36" s="6" t="str">
        <f>IF(คุณลักษณะ!P36="","",คุณลักษณะ!P36)</f>
        <v/>
      </c>
      <c r="AC36" s="56" t="str">
        <f t="shared" si="20"/>
        <v/>
      </c>
      <c r="AD36" s="40" t="str">
        <f t="shared" si="21"/>
        <v/>
      </c>
      <c r="AE36" s="129" t="str">
        <f t="shared" si="4"/>
        <v/>
      </c>
      <c r="AF36" s="130" t="str">
        <f>IF(คุณลักษณะ!Q36="","",คุณลักษณะ!Q36)</f>
        <v/>
      </c>
      <c r="AG36" s="6" t="str">
        <f>IF(คุณลักษณะ!R36="","",คุณลักษณะ!R36)</f>
        <v/>
      </c>
      <c r="AH36" s="56" t="str">
        <f t="shared" si="22"/>
        <v/>
      </c>
      <c r="AI36" s="41" t="str">
        <f t="shared" si="23"/>
        <v/>
      </c>
      <c r="AJ36" s="129" t="str">
        <f t="shared" si="5"/>
        <v/>
      </c>
      <c r="AK36" s="130" t="str">
        <f>IF(คุณลักษณะ!S36="","",คุณลักษณะ!S36)</f>
        <v/>
      </c>
      <c r="AL36" s="6" t="str">
        <f>IF(คุณลักษณะ!T36="","",คุณลักษณะ!T36)</f>
        <v/>
      </c>
      <c r="AM36" s="6" t="str">
        <f>IF(คุณลักษณะ!U36="","",คุณลักษณะ!U36)</f>
        <v/>
      </c>
      <c r="AN36" s="56" t="str">
        <f t="shared" si="24"/>
        <v/>
      </c>
      <c r="AO36" s="41" t="str">
        <f t="shared" si="25"/>
        <v/>
      </c>
      <c r="AP36" s="129" t="str">
        <f t="shared" si="6"/>
        <v/>
      </c>
      <c r="AQ36" s="130" t="str">
        <f>IF(คุณลักษณะ!V36="","",คุณลักษณะ!V36)</f>
        <v/>
      </c>
      <c r="AR36" s="6" t="str">
        <f>IF(คุณลักษณะ!W36="","",คุณลักษณะ!W36)</f>
        <v/>
      </c>
      <c r="AS36" s="56" t="str">
        <f t="shared" si="26"/>
        <v/>
      </c>
      <c r="AT36" s="40" t="str">
        <f t="shared" si="27"/>
        <v/>
      </c>
      <c r="AU36" s="129" t="str">
        <f t="shared" si="7"/>
        <v/>
      </c>
      <c r="AV36" s="130" t="str">
        <f>IF(คุณลักษณะ!X36="","",คุณลักษณะ!X36)</f>
        <v/>
      </c>
      <c r="AW36" s="6" t="str">
        <f>IF(คุณลักษณะ!Y36="","",คุณลักษณะ!Y36)</f>
        <v/>
      </c>
      <c r="AX36" s="56" t="str">
        <f t="shared" si="8"/>
        <v/>
      </c>
      <c r="AY36" s="40" t="str">
        <f t="shared" si="28"/>
        <v/>
      </c>
      <c r="AZ36" s="129" t="str">
        <f t="shared" si="9"/>
        <v/>
      </c>
      <c r="BA36" s="130" t="str">
        <f>IF(คุณลักษณะ!Z36="","",คุณลักษณะ!Z36)</f>
        <v/>
      </c>
      <c r="BB36" s="6" t="str">
        <f>IF(คุณลักษณะ!AA36="","",คุณลักษณะ!AA36)</f>
        <v/>
      </c>
      <c r="BC36" s="56" t="str">
        <f t="shared" si="10"/>
        <v/>
      </c>
      <c r="BD36" s="41" t="str">
        <f t="shared" si="30"/>
        <v/>
      </c>
      <c r="BE36" s="129" t="str">
        <f t="shared" si="11"/>
        <v/>
      </c>
      <c r="BF36" s="113" t="str">
        <f>IF(นักเรียน!E36="","",SUM(J36,O36,S36,X36,AC36,AH36,AN36,AS36,AX36,BC36))</f>
        <v/>
      </c>
      <c r="BG36" s="44" t="str">
        <f t="shared" si="29"/>
        <v/>
      </c>
      <c r="BH36" s="176" t="str">
        <f>IF(BG36="","",IF(นักเรียน!Q36="ออก","---ย้าย---",VLOOKUP(BG36,grad2,5,TRUE)))</f>
        <v/>
      </c>
      <c r="BI36" s="119" t="str">
        <f>IF(BG36="","",IF(นักเรียน!Q36="ออก","---ย้าย---",VLOOKUP(BG36,grad2,4,TRUE)))</f>
        <v/>
      </c>
      <c r="BJ36" s="5" t="str">
        <f>IF(คุณลักษณะ!AF36="","",คุณลักษณะ!AF36)</f>
        <v/>
      </c>
      <c r="BK36" s="31"/>
      <c r="BL36" s="76"/>
      <c r="BM36" s="76"/>
      <c r="BN36" s="76"/>
      <c r="BO36" s="76"/>
    </row>
    <row r="37" spans="1:67" ht="15.75" customHeight="1" x14ac:dyDescent="0.5">
      <c r="A37" s="76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128" t="str">
        <f>IF(คุณลักษณะ!F37="","",คุณลักษณะ!F37)</f>
        <v/>
      </c>
      <c r="G37" s="5" t="str">
        <f>IF(คุณลักษณะ!G37="","",คุณลักษณะ!G37)</f>
        <v/>
      </c>
      <c r="H37" s="5" t="str">
        <f>IF(คุณลักษณะ!H37="","",คุณลักษณะ!H37)</f>
        <v/>
      </c>
      <c r="I37" s="5" t="str">
        <f>IF(คุณลักษณะ!I37="","",คุณลักษณะ!I37)</f>
        <v/>
      </c>
      <c r="J37" s="47" t="str">
        <f t="shared" si="12"/>
        <v/>
      </c>
      <c r="K37" s="40" t="str">
        <f t="shared" si="13"/>
        <v/>
      </c>
      <c r="L37" s="129" t="str">
        <f t="shared" si="0"/>
        <v/>
      </c>
      <c r="M37" s="128" t="str">
        <f>IF(คุณลักษณะ!J37="","",คุณลักษณะ!J37)</f>
        <v/>
      </c>
      <c r="N37" s="5" t="str">
        <f>IF(คุณลักษณะ!K37="","",คุณลักษณะ!K37)</f>
        <v/>
      </c>
      <c r="O37" s="56" t="str">
        <f t="shared" si="14"/>
        <v/>
      </c>
      <c r="P37" s="40" t="str">
        <f t="shared" si="15"/>
        <v/>
      </c>
      <c r="Q37" s="129" t="str">
        <f t="shared" si="1"/>
        <v/>
      </c>
      <c r="R37" s="130" t="str">
        <f>IF(คุณลักษณะ!L37="","",คุณลักษณะ!L37)</f>
        <v/>
      </c>
      <c r="S37" s="56" t="str">
        <f t="shared" si="16"/>
        <v/>
      </c>
      <c r="T37" s="40" t="str">
        <f t="shared" si="17"/>
        <v/>
      </c>
      <c r="U37" s="129" t="str">
        <f t="shared" si="2"/>
        <v/>
      </c>
      <c r="V37" s="125" t="str">
        <f>IF(คุณลักษณะ!M37="","",คุณลักษณะ!M37)</f>
        <v/>
      </c>
      <c r="W37" s="6" t="str">
        <f>IF(คุณลักษณะ!N37="","",คุณลักษณะ!N37)</f>
        <v/>
      </c>
      <c r="X37" s="56" t="str">
        <f t="shared" si="18"/>
        <v/>
      </c>
      <c r="Y37" s="40" t="str">
        <f t="shared" si="19"/>
        <v/>
      </c>
      <c r="Z37" s="131" t="str">
        <f t="shared" si="3"/>
        <v/>
      </c>
      <c r="AA37" s="130" t="str">
        <f>IF(คุณลักษณะ!O37="","",คุณลักษณะ!O37)</f>
        <v/>
      </c>
      <c r="AB37" s="6" t="str">
        <f>IF(คุณลักษณะ!P37="","",คุณลักษณะ!P37)</f>
        <v/>
      </c>
      <c r="AC37" s="56" t="str">
        <f t="shared" si="20"/>
        <v/>
      </c>
      <c r="AD37" s="40" t="str">
        <f t="shared" si="21"/>
        <v/>
      </c>
      <c r="AE37" s="129" t="str">
        <f t="shared" si="4"/>
        <v/>
      </c>
      <c r="AF37" s="130" t="str">
        <f>IF(คุณลักษณะ!Q37="","",คุณลักษณะ!Q37)</f>
        <v/>
      </c>
      <c r="AG37" s="6" t="str">
        <f>IF(คุณลักษณะ!R37="","",คุณลักษณะ!R37)</f>
        <v/>
      </c>
      <c r="AH37" s="56" t="str">
        <f t="shared" si="22"/>
        <v/>
      </c>
      <c r="AI37" s="41" t="str">
        <f t="shared" si="23"/>
        <v/>
      </c>
      <c r="AJ37" s="129" t="str">
        <f t="shared" si="5"/>
        <v/>
      </c>
      <c r="AK37" s="130" t="str">
        <f>IF(คุณลักษณะ!S37="","",คุณลักษณะ!S37)</f>
        <v/>
      </c>
      <c r="AL37" s="6" t="str">
        <f>IF(คุณลักษณะ!T37="","",คุณลักษณะ!T37)</f>
        <v/>
      </c>
      <c r="AM37" s="6" t="str">
        <f>IF(คุณลักษณะ!U37="","",คุณลักษณะ!U37)</f>
        <v/>
      </c>
      <c r="AN37" s="56" t="str">
        <f t="shared" si="24"/>
        <v/>
      </c>
      <c r="AO37" s="41" t="str">
        <f t="shared" si="25"/>
        <v/>
      </c>
      <c r="AP37" s="129" t="str">
        <f t="shared" si="6"/>
        <v/>
      </c>
      <c r="AQ37" s="130" t="str">
        <f>IF(คุณลักษณะ!V37="","",คุณลักษณะ!V37)</f>
        <v/>
      </c>
      <c r="AR37" s="6" t="str">
        <f>IF(คุณลักษณะ!W37="","",คุณลักษณะ!W37)</f>
        <v/>
      </c>
      <c r="AS37" s="56" t="str">
        <f t="shared" si="26"/>
        <v/>
      </c>
      <c r="AT37" s="40" t="str">
        <f t="shared" si="27"/>
        <v/>
      </c>
      <c r="AU37" s="129" t="str">
        <f t="shared" si="7"/>
        <v/>
      </c>
      <c r="AV37" s="130" t="str">
        <f>IF(คุณลักษณะ!X37="","",คุณลักษณะ!X37)</f>
        <v/>
      </c>
      <c r="AW37" s="6" t="str">
        <f>IF(คุณลักษณะ!Y37="","",คุณลักษณะ!Y37)</f>
        <v/>
      </c>
      <c r="AX37" s="56" t="str">
        <f t="shared" si="8"/>
        <v/>
      </c>
      <c r="AY37" s="40" t="str">
        <f t="shared" si="28"/>
        <v/>
      </c>
      <c r="AZ37" s="129" t="str">
        <f t="shared" si="9"/>
        <v/>
      </c>
      <c r="BA37" s="130" t="str">
        <f>IF(คุณลักษณะ!Z37="","",คุณลักษณะ!Z37)</f>
        <v/>
      </c>
      <c r="BB37" s="6" t="str">
        <f>IF(คุณลักษณะ!AA37="","",คุณลักษณะ!AA37)</f>
        <v/>
      </c>
      <c r="BC37" s="56" t="str">
        <f t="shared" si="10"/>
        <v/>
      </c>
      <c r="BD37" s="41" t="str">
        <f t="shared" si="30"/>
        <v/>
      </c>
      <c r="BE37" s="129" t="str">
        <f t="shared" si="11"/>
        <v/>
      </c>
      <c r="BF37" s="113" t="str">
        <f>IF(นักเรียน!E37="","",SUM(J37,O37,S37,X37,AC37,AH37,AN37,AS37,AX37,BC37))</f>
        <v/>
      </c>
      <c r="BG37" s="44" t="str">
        <f t="shared" si="29"/>
        <v/>
      </c>
      <c r="BH37" s="176" t="str">
        <f>IF(BG37="","",IF(นักเรียน!Q37="ออก","---ย้าย---",VLOOKUP(BG37,grad2,5,TRUE)))</f>
        <v/>
      </c>
      <c r="BI37" s="119" t="str">
        <f>IF(BG37="","",IF(นักเรียน!Q37="ออก","---ย้าย---",VLOOKUP(BG37,grad2,4,TRUE)))</f>
        <v/>
      </c>
      <c r="BJ37" s="5" t="str">
        <f>IF(คุณลักษณะ!AF37="","",คุณลักษณะ!AF37)</f>
        <v/>
      </c>
      <c r="BK37" s="31"/>
      <c r="BL37" s="76"/>
      <c r="BM37" s="76"/>
      <c r="BN37" s="76"/>
      <c r="BO37" s="76"/>
    </row>
    <row r="38" spans="1:67" ht="15.75" customHeight="1" x14ac:dyDescent="0.5">
      <c r="A38" s="76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128" t="str">
        <f>IF(คุณลักษณะ!F38="","",คุณลักษณะ!F38)</f>
        <v/>
      </c>
      <c r="G38" s="5" t="str">
        <f>IF(คุณลักษณะ!G38="","",คุณลักษณะ!G38)</f>
        <v/>
      </c>
      <c r="H38" s="5" t="str">
        <f>IF(คุณลักษณะ!H38="","",คุณลักษณะ!H38)</f>
        <v/>
      </c>
      <c r="I38" s="5" t="str">
        <f>IF(คุณลักษณะ!I38="","",คุณลักษณะ!I38)</f>
        <v/>
      </c>
      <c r="J38" s="47" t="str">
        <f t="shared" si="12"/>
        <v/>
      </c>
      <c r="K38" s="40" t="str">
        <f t="shared" si="13"/>
        <v/>
      </c>
      <c r="L38" s="129" t="str">
        <f t="shared" si="0"/>
        <v/>
      </c>
      <c r="M38" s="128" t="str">
        <f>IF(คุณลักษณะ!J38="","",คุณลักษณะ!J38)</f>
        <v/>
      </c>
      <c r="N38" s="5" t="str">
        <f>IF(คุณลักษณะ!K38="","",คุณลักษณะ!K38)</f>
        <v/>
      </c>
      <c r="O38" s="56" t="str">
        <f t="shared" si="14"/>
        <v/>
      </c>
      <c r="P38" s="40" t="str">
        <f t="shared" si="15"/>
        <v/>
      </c>
      <c r="Q38" s="129" t="str">
        <f t="shared" si="1"/>
        <v/>
      </c>
      <c r="R38" s="130" t="str">
        <f>IF(คุณลักษณะ!L38="","",คุณลักษณะ!L38)</f>
        <v/>
      </c>
      <c r="S38" s="56" t="str">
        <f t="shared" si="16"/>
        <v/>
      </c>
      <c r="T38" s="40" t="str">
        <f t="shared" si="17"/>
        <v/>
      </c>
      <c r="U38" s="129" t="str">
        <f t="shared" si="2"/>
        <v/>
      </c>
      <c r="V38" s="125" t="str">
        <f>IF(คุณลักษณะ!M38="","",คุณลักษณะ!M38)</f>
        <v/>
      </c>
      <c r="W38" s="6" t="str">
        <f>IF(คุณลักษณะ!N38="","",คุณลักษณะ!N38)</f>
        <v/>
      </c>
      <c r="X38" s="56" t="str">
        <f t="shared" si="18"/>
        <v/>
      </c>
      <c r="Y38" s="40" t="str">
        <f t="shared" si="19"/>
        <v/>
      </c>
      <c r="Z38" s="131" t="str">
        <f t="shared" si="3"/>
        <v/>
      </c>
      <c r="AA38" s="130" t="str">
        <f>IF(คุณลักษณะ!O38="","",คุณลักษณะ!O38)</f>
        <v/>
      </c>
      <c r="AB38" s="6" t="str">
        <f>IF(คุณลักษณะ!P38="","",คุณลักษณะ!P38)</f>
        <v/>
      </c>
      <c r="AC38" s="56" t="str">
        <f t="shared" si="20"/>
        <v/>
      </c>
      <c r="AD38" s="40" t="str">
        <f t="shared" si="21"/>
        <v/>
      </c>
      <c r="AE38" s="129" t="str">
        <f t="shared" si="4"/>
        <v/>
      </c>
      <c r="AF38" s="130" t="str">
        <f>IF(คุณลักษณะ!Q38="","",คุณลักษณะ!Q38)</f>
        <v/>
      </c>
      <c r="AG38" s="6" t="str">
        <f>IF(คุณลักษณะ!R38="","",คุณลักษณะ!R38)</f>
        <v/>
      </c>
      <c r="AH38" s="56" t="str">
        <f t="shared" si="22"/>
        <v/>
      </c>
      <c r="AI38" s="41" t="str">
        <f t="shared" si="23"/>
        <v/>
      </c>
      <c r="AJ38" s="129" t="str">
        <f t="shared" si="5"/>
        <v/>
      </c>
      <c r="AK38" s="130" t="str">
        <f>IF(คุณลักษณะ!S38="","",คุณลักษณะ!S38)</f>
        <v/>
      </c>
      <c r="AL38" s="6" t="str">
        <f>IF(คุณลักษณะ!T38="","",คุณลักษณะ!T38)</f>
        <v/>
      </c>
      <c r="AM38" s="6" t="str">
        <f>IF(คุณลักษณะ!U38="","",คุณลักษณะ!U38)</f>
        <v/>
      </c>
      <c r="AN38" s="56" t="str">
        <f t="shared" si="24"/>
        <v/>
      </c>
      <c r="AO38" s="41" t="str">
        <f t="shared" si="25"/>
        <v/>
      </c>
      <c r="AP38" s="129" t="str">
        <f t="shared" si="6"/>
        <v/>
      </c>
      <c r="AQ38" s="130" t="str">
        <f>IF(คุณลักษณะ!V38="","",คุณลักษณะ!V38)</f>
        <v/>
      </c>
      <c r="AR38" s="6" t="str">
        <f>IF(คุณลักษณะ!W38="","",คุณลักษณะ!W38)</f>
        <v/>
      </c>
      <c r="AS38" s="56" t="str">
        <f t="shared" si="26"/>
        <v/>
      </c>
      <c r="AT38" s="40" t="str">
        <f t="shared" si="27"/>
        <v/>
      </c>
      <c r="AU38" s="129" t="str">
        <f t="shared" si="7"/>
        <v/>
      </c>
      <c r="AV38" s="130" t="str">
        <f>IF(คุณลักษณะ!X38="","",คุณลักษณะ!X38)</f>
        <v/>
      </c>
      <c r="AW38" s="6" t="str">
        <f>IF(คุณลักษณะ!Y38="","",คุณลักษณะ!Y38)</f>
        <v/>
      </c>
      <c r="AX38" s="56" t="str">
        <f t="shared" si="8"/>
        <v/>
      </c>
      <c r="AY38" s="40" t="str">
        <f t="shared" si="28"/>
        <v/>
      </c>
      <c r="AZ38" s="129" t="str">
        <f t="shared" si="9"/>
        <v/>
      </c>
      <c r="BA38" s="130" t="str">
        <f>IF(คุณลักษณะ!Z38="","",คุณลักษณะ!Z38)</f>
        <v/>
      </c>
      <c r="BB38" s="6" t="str">
        <f>IF(คุณลักษณะ!AA38="","",คุณลักษณะ!AA38)</f>
        <v/>
      </c>
      <c r="BC38" s="56" t="str">
        <f t="shared" si="10"/>
        <v/>
      </c>
      <c r="BD38" s="41" t="str">
        <f t="shared" si="30"/>
        <v/>
      </c>
      <c r="BE38" s="129" t="str">
        <f t="shared" si="11"/>
        <v/>
      </c>
      <c r="BF38" s="113" t="str">
        <f>IF(นักเรียน!E38="","",SUM(J38,O38,S38,X38,AC38,AH38,AN38,AS38,AX38,BC38))</f>
        <v/>
      </c>
      <c r="BG38" s="44" t="str">
        <f t="shared" si="29"/>
        <v/>
      </c>
      <c r="BH38" s="176" t="str">
        <f>IF(BG38="","",IF(นักเรียน!Q38="ออก","---ย้าย---",VLOOKUP(BG38,grad2,5,TRUE)))</f>
        <v/>
      </c>
      <c r="BI38" s="119" t="str">
        <f>IF(BG38="","",IF(นักเรียน!Q38="ออก","---ย้าย---",VLOOKUP(BG38,grad2,4,TRUE)))</f>
        <v/>
      </c>
      <c r="BJ38" s="5" t="str">
        <f>IF(คุณลักษณะ!AF38="","",คุณลักษณะ!AF38)</f>
        <v/>
      </c>
      <c r="BK38" s="31"/>
      <c r="BL38" s="76"/>
      <c r="BM38" s="76"/>
      <c r="BN38" s="76"/>
      <c r="BO38" s="76"/>
    </row>
    <row r="39" spans="1:67" ht="15.75" customHeight="1" x14ac:dyDescent="0.5">
      <c r="A39" s="76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128" t="str">
        <f>IF(คุณลักษณะ!F39="","",คุณลักษณะ!F39)</f>
        <v/>
      </c>
      <c r="G39" s="5" t="str">
        <f>IF(คุณลักษณะ!G39="","",คุณลักษณะ!G39)</f>
        <v/>
      </c>
      <c r="H39" s="5" t="str">
        <f>IF(คุณลักษณะ!H39="","",คุณลักษณะ!H39)</f>
        <v/>
      </c>
      <c r="I39" s="5" t="str">
        <f>IF(คุณลักษณะ!I39="","",คุณลักษณะ!I39)</f>
        <v/>
      </c>
      <c r="J39" s="47" t="str">
        <f t="shared" si="12"/>
        <v/>
      </c>
      <c r="K39" s="40" t="str">
        <f t="shared" si="13"/>
        <v/>
      </c>
      <c r="L39" s="129" t="str">
        <f t="shared" si="0"/>
        <v/>
      </c>
      <c r="M39" s="128" t="str">
        <f>IF(คุณลักษณะ!J39="","",คุณลักษณะ!J39)</f>
        <v/>
      </c>
      <c r="N39" s="5" t="str">
        <f>IF(คุณลักษณะ!K39="","",คุณลักษณะ!K39)</f>
        <v/>
      </c>
      <c r="O39" s="56" t="str">
        <f t="shared" si="14"/>
        <v/>
      </c>
      <c r="P39" s="40" t="str">
        <f t="shared" si="15"/>
        <v/>
      </c>
      <c r="Q39" s="129" t="str">
        <f t="shared" si="1"/>
        <v/>
      </c>
      <c r="R39" s="130" t="str">
        <f>IF(คุณลักษณะ!L39="","",คุณลักษณะ!L39)</f>
        <v/>
      </c>
      <c r="S39" s="56" t="str">
        <f t="shared" si="16"/>
        <v/>
      </c>
      <c r="T39" s="40" t="str">
        <f t="shared" si="17"/>
        <v/>
      </c>
      <c r="U39" s="129" t="str">
        <f t="shared" si="2"/>
        <v/>
      </c>
      <c r="V39" s="125" t="str">
        <f>IF(คุณลักษณะ!M39="","",คุณลักษณะ!M39)</f>
        <v/>
      </c>
      <c r="W39" s="6" t="str">
        <f>IF(คุณลักษณะ!N39="","",คุณลักษณะ!N39)</f>
        <v/>
      </c>
      <c r="X39" s="56" t="str">
        <f t="shared" si="18"/>
        <v/>
      </c>
      <c r="Y39" s="40" t="str">
        <f t="shared" si="19"/>
        <v/>
      </c>
      <c r="Z39" s="131" t="str">
        <f t="shared" si="3"/>
        <v/>
      </c>
      <c r="AA39" s="130" t="str">
        <f>IF(คุณลักษณะ!O39="","",คุณลักษณะ!O39)</f>
        <v/>
      </c>
      <c r="AB39" s="6" t="str">
        <f>IF(คุณลักษณะ!P39="","",คุณลักษณะ!P39)</f>
        <v/>
      </c>
      <c r="AC39" s="56" t="str">
        <f t="shared" si="20"/>
        <v/>
      </c>
      <c r="AD39" s="40" t="str">
        <f t="shared" si="21"/>
        <v/>
      </c>
      <c r="AE39" s="129" t="str">
        <f t="shared" si="4"/>
        <v/>
      </c>
      <c r="AF39" s="130" t="str">
        <f>IF(คุณลักษณะ!Q39="","",คุณลักษณะ!Q39)</f>
        <v/>
      </c>
      <c r="AG39" s="6" t="str">
        <f>IF(คุณลักษณะ!R39="","",คุณลักษณะ!R39)</f>
        <v/>
      </c>
      <c r="AH39" s="56" t="str">
        <f t="shared" si="22"/>
        <v/>
      </c>
      <c r="AI39" s="41" t="str">
        <f t="shared" si="23"/>
        <v/>
      </c>
      <c r="AJ39" s="129" t="str">
        <f t="shared" si="5"/>
        <v/>
      </c>
      <c r="AK39" s="130" t="str">
        <f>IF(คุณลักษณะ!S39="","",คุณลักษณะ!S39)</f>
        <v/>
      </c>
      <c r="AL39" s="6" t="str">
        <f>IF(คุณลักษณะ!T39="","",คุณลักษณะ!T39)</f>
        <v/>
      </c>
      <c r="AM39" s="6" t="str">
        <f>IF(คุณลักษณะ!U39="","",คุณลักษณะ!U39)</f>
        <v/>
      </c>
      <c r="AN39" s="56" t="str">
        <f t="shared" si="24"/>
        <v/>
      </c>
      <c r="AO39" s="41" t="str">
        <f t="shared" si="25"/>
        <v/>
      </c>
      <c r="AP39" s="129" t="str">
        <f t="shared" si="6"/>
        <v/>
      </c>
      <c r="AQ39" s="130" t="str">
        <f>IF(คุณลักษณะ!V39="","",คุณลักษณะ!V39)</f>
        <v/>
      </c>
      <c r="AR39" s="6" t="str">
        <f>IF(คุณลักษณะ!W39="","",คุณลักษณะ!W39)</f>
        <v/>
      </c>
      <c r="AS39" s="56" t="str">
        <f t="shared" si="26"/>
        <v/>
      </c>
      <c r="AT39" s="40" t="str">
        <f t="shared" si="27"/>
        <v/>
      </c>
      <c r="AU39" s="129" t="str">
        <f t="shared" si="7"/>
        <v/>
      </c>
      <c r="AV39" s="130" t="str">
        <f>IF(คุณลักษณะ!X39="","",คุณลักษณะ!X39)</f>
        <v/>
      </c>
      <c r="AW39" s="6" t="str">
        <f>IF(คุณลักษณะ!Y39="","",คุณลักษณะ!Y39)</f>
        <v/>
      </c>
      <c r="AX39" s="56" t="str">
        <f t="shared" si="8"/>
        <v/>
      </c>
      <c r="AY39" s="40" t="str">
        <f t="shared" si="28"/>
        <v/>
      </c>
      <c r="AZ39" s="129" t="str">
        <f t="shared" si="9"/>
        <v/>
      </c>
      <c r="BA39" s="130" t="str">
        <f>IF(คุณลักษณะ!Z39="","",คุณลักษณะ!Z39)</f>
        <v/>
      </c>
      <c r="BB39" s="6" t="str">
        <f>IF(คุณลักษณะ!AA39="","",คุณลักษณะ!AA39)</f>
        <v/>
      </c>
      <c r="BC39" s="56" t="str">
        <f t="shared" si="10"/>
        <v/>
      </c>
      <c r="BD39" s="41" t="str">
        <f t="shared" si="30"/>
        <v/>
      </c>
      <c r="BE39" s="129" t="str">
        <f t="shared" si="11"/>
        <v/>
      </c>
      <c r="BF39" s="113" t="str">
        <f>IF(นักเรียน!E39="","",SUM(J39,O39,S39,X39,AC39,AH39,AN39,AS39,AX39,BC39))</f>
        <v/>
      </c>
      <c r="BG39" s="44" t="str">
        <f t="shared" si="29"/>
        <v/>
      </c>
      <c r="BH39" s="176" t="str">
        <f>IF(BG39="","",IF(นักเรียน!Q39="ออก","---ย้าย---",VLOOKUP(BG39,grad2,5,TRUE)))</f>
        <v/>
      </c>
      <c r="BI39" s="119" t="str">
        <f>IF(BG39="","",IF(นักเรียน!Q39="ออก","---ย้าย---",VLOOKUP(BG39,grad2,4,TRUE)))</f>
        <v/>
      </c>
      <c r="BJ39" s="5" t="str">
        <f>IF(คุณลักษณะ!AF39="","",คุณลักษณะ!AF39)</f>
        <v/>
      </c>
      <c r="BK39" s="31"/>
      <c r="BL39" s="76"/>
      <c r="BM39" s="76"/>
      <c r="BN39" s="76"/>
      <c r="BO39" s="76"/>
    </row>
    <row r="40" spans="1:67" ht="15.75" customHeight="1" x14ac:dyDescent="0.5">
      <c r="A40" s="76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128" t="str">
        <f>IF(คุณลักษณะ!F40="","",คุณลักษณะ!F40)</f>
        <v/>
      </c>
      <c r="G40" s="5" t="str">
        <f>IF(คุณลักษณะ!G40="","",คุณลักษณะ!G40)</f>
        <v/>
      </c>
      <c r="H40" s="5" t="str">
        <f>IF(คุณลักษณะ!H40="","",คุณลักษณะ!H40)</f>
        <v/>
      </c>
      <c r="I40" s="5" t="str">
        <f>IF(คุณลักษณะ!I40="","",คุณลักษณะ!I40)</f>
        <v/>
      </c>
      <c r="J40" s="47" t="str">
        <f t="shared" si="12"/>
        <v/>
      </c>
      <c r="K40" s="40" t="str">
        <f t="shared" si="13"/>
        <v/>
      </c>
      <c r="L40" s="129" t="str">
        <f t="shared" si="0"/>
        <v/>
      </c>
      <c r="M40" s="128" t="str">
        <f>IF(คุณลักษณะ!J40="","",คุณลักษณะ!J40)</f>
        <v/>
      </c>
      <c r="N40" s="5" t="str">
        <f>IF(คุณลักษณะ!K40="","",คุณลักษณะ!K40)</f>
        <v/>
      </c>
      <c r="O40" s="56" t="str">
        <f t="shared" si="14"/>
        <v/>
      </c>
      <c r="P40" s="40" t="str">
        <f t="shared" si="15"/>
        <v/>
      </c>
      <c r="Q40" s="129" t="str">
        <f t="shared" si="1"/>
        <v/>
      </c>
      <c r="R40" s="130" t="str">
        <f>IF(คุณลักษณะ!L40="","",คุณลักษณะ!L40)</f>
        <v/>
      </c>
      <c r="S40" s="56" t="str">
        <f t="shared" si="16"/>
        <v/>
      </c>
      <c r="T40" s="40" t="str">
        <f t="shared" si="17"/>
        <v/>
      </c>
      <c r="U40" s="129" t="str">
        <f t="shared" si="2"/>
        <v/>
      </c>
      <c r="V40" s="125" t="str">
        <f>IF(คุณลักษณะ!M40="","",คุณลักษณะ!M40)</f>
        <v/>
      </c>
      <c r="W40" s="6" t="str">
        <f>IF(คุณลักษณะ!N40="","",คุณลักษณะ!N40)</f>
        <v/>
      </c>
      <c r="X40" s="56" t="str">
        <f t="shared" si="18"/>
        <v/>
      </c>
      <c r="Y40" s="40" t="str">
        <f t="shared" si="19"/>
        <v/>
      </c>
      <c r="Z40" s="131" t="str">
        <f t="shared" si="3"/>
        <v/>
      </c>
      <c r="AA40" s="130" t="str">
        <f>IF(คุณลักษณะ!O40="","",คุณลักษณะ!O40)</f>
        <v/>
      </c>
      <c r="AB40" s="6" t="str">
        <f>IF(คุณลักษณะ!P40="","",คุณลักษณะ!P40)</f>
        <v/>
      </c>
      <c r="AC40" s="56" t="str">
        <f t="shared" si="20"/>
        <v/>
      </c>
      <c r="AD40" s="40" t="str">
        <f t="shared" si="21"/>
        <v/>
      </c>
      <c r="AE40" s="129" t="str">
        <f t="shared" si="4"/>
        <v/>
      </c>
      <c r="AF40" s="130" t="str">
        <f>IF(คุณลักษณะ!Q40="","",คุณลักษณะ!Q40)</f>
        <v/>
      </c>
      <c r="AG40" s="6" t="str">
        <f>IF(คุณลักษณะ!R40="","",คุณลักษณะ!R40)</f>
        <v/>
      </c>
      <c r="AH40" s="56" t="str">
        <f t="shared" si="22"/>
        <v/>
      </c>
      <c r="AI40" s="41" t="str">
        <f t="shared" si="23"/>
        <v/>
      </c>
      <c r="AJ40" s="129" t="str">
        <f t="shared" si="5"/>
        <v/>
      </c>
      <c r="AK40" s="130" t="str">
        <f>IF(คุณลักษณะ!S40="","",คุณลักษณะ!S40)</f>
        <v/>
      </c>
      <c r="AL40" s="6" t="str">
        <f>IF(คุณลักษณะ!T40="","",คุณลักษณะ!T40)</f>
        <v/>
      </c>
      <c r="AM40" s="6" t="str">
        <f>IF(คุณลักษณะ!U40="","",คุณลักษณะ!U40)</f>
        <v/>
      </c>
      <c r="AN40" s="56" t="str">
        <f t="shared" si="24"/>
        <v/>
      </c>
      <c r="AO40" s="41" t="str">
        <f t="shared" si="25"/>
        <v/>
      </c>
      <c r="AP40" s="129" t="str">
        <f t="shared" si="6"/>
        <v/>
      </c>
      <c r="AQ40" s="130" t="str">
        <f>IF(คุณลักษณะ!V40="","",คุณลักษณะ!V40)</f>
        <v/>
      </c>
      <c r="AR40" s="6" t="str">
        <f>IF(คุณลักษณะ!W40="","",คุณลักษณะ!W40)</f>
        <v/>
      </c>
      <c r="AS40" s="56" t="str">
        <f t="shared" si="26"/>
        <v/>
      </c>
      <c r="AT40" s="40" t="str">
        <f t="shared" si="27"/>
        <v/>
      </c>
      <c r="AU40" s="129" t="str">
        <f t="shared" si="7"/>
        <v/>
      </c>
      <c r="AV40" s="130" t="str">
        <f>IF(คุณลักษณะ!X40="","",คุณลักษณะ!X40)</f>
        <v/>
      </c>
      <c r="AW40" s="6" t="str">
        <f>IF(คุณลักษณะ!Y40="","",คุณลักษณะ!Y40)</f>
        <v/>
      </c>
      <c r="AX40" s="56" t="str">
        <f t="shared" si="8"/>
        <v/>
      </c>
      <c r="AY40" s="40" t="str">
        <f t="shared" si="28"/>
        <v/>
      </c>
      <c r="AZ40" s="129" t="str">
        <f t="shared" si="9"/>
        <v/>
      </c>
      <c r="BA40" s="130" t="str">
        <f>IF(คุณลักษณะ!Z40="","",คุณลักษณะ!Z40)</f>
        <v/>
      </c>
      <c r="BB40" s="6" t="str">
        <f>IF(คุณลักษณะ!AA40="","",คุณลักษณะ!AA40)</f>
        <v/>
      </c>
      <c r="BC40" s="56" t="str">
        <f t="shared" si="10"/>
        <v/>
      </c>
      <c r="BD40" s="41" t="str">
        <f t="shared" si="30"/>
        <v/>
      </c>
      <c r="BE40" s="129" t="str">
        <f t="shared" si="11"/>
        <v/>
      </c>
      <c r="BF40" s="113" t="str">
        <f>IF(นักเรียน!E40="","",SUM(J40,O40,S40,X40,AC40,AH40,AN40,AS40,AX40,BC40))</f>
        <v/>
      </c>
      <c r="BG40" s="44" t="str">
        <f t="shared" si="29"/>
        <v/>
      </c>
      <c r="BH40" s="176" t="str">
        <f>IF(BG40="","",IF(นักเรียน!Q40="ออก","---ย้าย---",VLOOKUP(BG40,grad2,5,TRUE)))</f>
        <v/>
      </c>
      <c r="BI40" s="119" t="str">
        <f>IF(BG40="","",IF(นักเรียน!Q40="ออก","---ย้าย---",VLOOKUP(BG40,grad2,4,TRUE)))</f>
        <v/>
      </c>
      <c r="BJ40" s="5" t="str">
        <f>IF(คุณลักษณะ!AF40="","",คุณลักษณะ!AF40)</f>
        <v/>
      </c>
      <c r="BK40" s="31"/>
      <c r="BL40" s="76"/>
      <c r="BM40" s="76"/>
      <c r="BN40" s="76"/>
      <c r="BO40" s="76"/>
    </row>
    <row r="41" spans="1:67" ht="15.75" customHeight="1" x14ac:dyDescent="0.5">
      <c r="A41" s="76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128" t="str">
        <f>IF(คุณลักษณะ!F41="","",คุณลักษณะ!F41)</f>
        <v/>
      </c>
      <c r="G41" s="5" t="str">
        <f>IF(คุณลักษณะ!G41="","",คุณลักษณะ!G41)</f>
        <v/>
      </c>
      <c r="H41" s="5" t="str">
        <f>IF(คุณลักษณะ!H41="","",คุณลักษณะ!H41)</f>
        <v/>
      </c>
      <c r="I41" s="5" t="str">
        <f>IF(คุณลักษณะ!I41="","",คุณลักษณะ!I41)</f>
        <v/>
      </c>
      <c r="J41" s="47" t="str">
        <f t="shared" si="12"/>
        <v/>
      </c>
      <c r="K41" s="40" t="str">
        <f t="shared" si="13"/>
        <v/>
      </c>
      <c r="L41" s="129" t="str">
        <f t="shared" si="0"/>
        <v/>
      </c>
      <c r="M41" s="128" t="str">
        <f>IF(คุณลักษณะ!J41="","",คุณลักษณะ!J41)</f>
        <v/>
      </c>
      <c r="N41" s="5" t="str">
        <f>IF(คุณลักษณะ!K41="","",คุณลักษณะ!K41)</f>
        <v/>
      </c>
      <c r="O41" s="56" t="str">
        <f t="shared" si="14"/>
        <v/>
      </c>
      <c r="P41" s="40" t="str">
        <f t="shared" si="15"/>
        <v/>
      </c>
      <c r="Q41" s="129" t="str">
        <f t="shared" si="1"/>
        <v/>
      </c>
      <c r="R41" s="130" t="str">
        <f>IF(คุณลักษณะ!L41="","",คุณลักษณะ!L41)</f>
        <v/>
      </c>
      <c r="S41" s="56" t="str">
        <f t="shared" si="16"/>
        <v/>
      </c>
      <c r="T41" s="40" t="str">
        <f t="shared" si="17"/>
        <v/>
      </c>
      <c r="U41" s="129" t="str">
        <f t="shared" si="2"/>
        <v/>
      </c>
      <c r="V41" s="125" t="str">
        <f>IF(คุณลักษณะ!M41="","",คุณลักษณะ!M41)</f>
        <v/>
      </c>
      <c r="W41" s="6" t="str">
        <f>IF(คุณลักษณะ!N41="","",คุณลักษณะ!N41)</f>
        <v/>
      </c>
      <c r="X41" s="56" t="str">
        <f t="shared" si="18"/>
        <v/>
      </c>
      <c r="Y41" s="40" t="str">
        <f t="shared" si="19"/>
        <v/>
      </c>
      <c r="Z41" s="131" t="str">
        <f t="shared" si="3"/>
        <v/>
      </c>
      <c r="AA41" s="130" t="str">
        <f>IF(คุณลักษณะ!O41="","",คุณลักษณะ!O41)</f>
        <v/>
      </c>
      <c r="AB41" s="6" t="str">
        <f>IF(คุณลักษณะ!P41="","",คุณลักษณะ!P41)</f>
        <v/>
      </c>
      <c r="AC41" s="56" t="str">
        <f t="shared" si="20"/>
        <v/>
      </c>
      <c r="AD41" s="40" t="str">
        <f t="shared" si="21"/>
        <v/>
      </c>
      <c r="AE41" s="129" t="str">
        <f t="shared" si="4"/>
        <v/>
      </c>
      <c r="AF41" s="130" t="str">
        <f>IF(คุณลักษณะ!Q41="","",คุณลักษณะ!Q41)</f>
        <v/>
      </c>
      <c r="AG41" s="6" t="str">
        <f>IF(คุณลักษณะ!R41="","",คุณลักษณะ!R41)</f>
        <v/>
      </c>
      <c r="AH41" s="56" t="str">
        <f t="shared" si="22"/>
        <v/>
      </c>
      <c r="AI41" s="41" t="str">
        <f t="shared" si="23"/>
        <v/>
      </c>
      <c r="AJ41" s="129" t="str">
        <f t="shared" si="5"/>
        <v/>
      </c>
      <c r="AK41" s="130" t="str">
        <f>IF(คุณลักษณะ!S41="","",คุณลักษณะ!S41)</f>
        <v/>
      </c>
      <c r="AL41" s="6" t="str">
        <f>IF(คุณลักษณะ!T41="","",คุณลักษณะ!T41)</f>
        <v/>
      </c>
      <c r="AM41" s="6" t="str">
        <f>IF(คุณลักษณะ!U41="","",คุณลักษณะ!U41)</f>
        <v/>
      </c>
      <c r="AN41" s="56" t="str">
        <f t="shared" si="24"/>
        <v/>
      </c>
      <c r="AO41" s="41" t="str">
        <f t="shared" si="25"/>
        <v/>
      </c>
      <c r="AP41" s="129" t="str">
        <f t="shared" si="6"/>
        <v/>
      </c>
      <c r="AQ41" s="130" t="str">
        <f>IF(คุณลักษณะ!V41="","",คุณลักษณะ!V41)</f>
        <v/>
      </c>
      <c r="AR41" s="6" t="str">
        <f>IF(คุณลักษณะ!W41="","",คุณลักษณะ!W41)</f>
        <v/>
      </c>
      <c r="AS41" s="56" t="str">
        <f t="shared" si="26"/>
        <v/>
      </c>
      <c r="AT41" s="40" t="str">
        <f t="shared" si="27"/>
        <v/>
      </c>
      <c r="AU41" s="129" t="str">
        <f t="shared" si="7"/>
        <v/>
      </c>
      <c r="AV41" s="130" t="str">
        <f>IF(คุณลักษณะ!X41="","",คุณลักษณะ!X41)</f>
        <v/>
      </c>
      <c r="AW41" s="6" t="str">
        <f>IF(คุณลักษณะ!Y41="","",คุณลักษณะ!Y41)</f>
        <v/>
      </c>
      <c r="AX41" s="56" t="str">
        <f t="shared" si="8"/>
        <v/>
      </c>
      <c r="AY41" s="40" t="str">
        <f t="shared" si="28"/>
        <v/>
      </c>
      <c r="AZ41" s="129" t="str">
        <f t="shared" si="9"/>
        <v/>
      </c>
      <c r="BA41" s="130" t="str">
        <f>IF(คุณลักษณะ!Z41="","",คุณลักษณะ!Z41)</f>
        <v/>
      </c>
      <c r="BB41" s="6" t="str">
        <f>IF(คุณลักษณะ!AA41="","",คุณลักษณะ!AA41)</f>
        <v/>
      </c>
      <c r="BC41" s="56" t="str">
        <f t="shared" si="10"/>
        <v/>
      </c>
      <c r="BD41" s="41" t="str">
        <f t="shared" si="30"/>
        <v/>
      </c>
      <c r="BE41" s="129" t="str">
        <f t="shared" si="11"/>
        <v/>
      </c>
      <c r="BF41" s="113" t="str">
        <f>IF(นักเรียน!E41="","",SUM(J41,O41,S41,X41,AC41,AH41,AN41,AS41,AX41,BC41))</f>
        <v/>
      </c>
      <c r="BG41" s="44" t="str">
        <f t="shared" si="29"/>
        <v/>
      </c>
      <c r="BH41" s="176" t="str">
        <f>IF(BG41="","",IF(นักเรียน!Q41="ออก","---ย้าย---",VLOOKUP(BG41,grad2,5,TRUE)))</f>
        <v/>
      </c>
      <c r="BI41" s="119" t="str">
        <f>IF(BG41="","",IF(นักเรียน!Q41="ออก","---ย้าย---",VLOOKUP(BG41,grad2,4,TRUE)))</f>
        <v/>
      </c>
      <c r="BJ41" s="5" t="str">
        <f>IF(คุณลักษณะ!AF41="","",คุณลักษณะ!AF41)</f>
        <v/>
      </c>
      <c r="BK41" s="31"/>
      <c r="BL41" s="76"/>
      <c r="BM41" s="76"/>
      <c r="BN41" s="76"/>
      <c r="BO41" s="76"/>
    </row>
    <row r="42" spans="1:67" ht="15.75" customHeight="1" x14ac:dyDescent="0.5">
      <c r="A42" s="76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128" t="str">
        <f>IF(คุณลักษณะ!F42="","",คุณลักษณะ!F42)</f>
        <v/>
      </c>
      <c r="G42" s="5" t="str">
        <f>IF(คุณลักษณะ!G42="","",คุณลักษณะ!G42)</f>
        <v/>
      </c>
      <c r="H42" s="5" t="str">
        <f>IF(คุณลักษณะ!H42="","",คุณลักษณะ!H42)</f>
        <v/>
      </c>
      <c r="I42" s="5" t="str">
        <f>IF(คุณลักษณะ!I42="","",คุณลักษณะ!I42)</f>
        <v/>
      </c>
      <c r="J42" s="47" t="str">
        <f t="shared" si="12"/>
        <v/>
      </c>
      <c r="K42" s="40" t="str">
        <f t="shared" si="13"/>
        <v/>
      </c>
      <c r="L42" s="129" t="str">
        <f t="shared" si="0"/>
        <v/>
      </c>
      <c r="M42" s="128" t="str">
        <f>IF(คุณลักษณะ!J42="","",คุณลักษณะ!J42)</f>
        <v/>
      </c>
      <c r="N42" s="5" t="str">
        <f>IF(คุณลักษณะ!K42="","",คุณลักษณะ!K42)</f>
        <v/>
      </c>
      <c r="O42" s="56" t="str">
        <f t="shared" si="14"/>
        <v/>
      </c>
      <c r="P42" s="40" t="str">
        <f t="shared" si="15"/>
        <v/>
      </c>
      <c r="Q42" s="129" t="str">
        <f t="shared" si="1"/>
        <v/>
      </c>
      <c r="R42" s="130" t="str">
        <f>IF(คุณลักษณะ!L42="","",คุณลักษณะ!L42)</f>
        <v/>
      </c>
      <c r="S42" s="56" t="str">
        <f t="shared" si="16"/>
        <v/>
      </c>
      <c r="T42" s="40" t="str">
        <f t="shared" si="17"/>
        <v/>
      </c>
      <c r="U42" s="129" t="str">
        <f t="shared" si="2"/>
        <v/>
      </c>
      <c r="V42" s="125" t="str">
        <f>IF(คุณลักษณะ!M42="","",คุณลักษณะ!M42)</f>
        <v/>
      </c>
      <c r="W42" s="6" t="str">
        <f>IF(คุณลักษณะ!N42="","",คุณลักษณะ!N42)</f>
        <v/>
      </c>
      <c r="X42" s="56" t="str">
        <f t="shared" si="18"/>
        <v/>
      </c>
      <c r="Y42" s="40" t="str">
        <f t="shared" si="19"/>
        <v/>
      </c>
      <c r="Z42" s="131" t="str">
        <f t="shared" si="3"/>
        <v/>
      </c>
      <c r="AA42" s="130" t="str">
        <f>IF(คุณลักษณะ!O42="","",คุณลักษณะ!O42)</f>
        <v/>
      </c>
      <c r="AB42" s="6" t="str">
        <f>IF(คุณลักษณะ!P42="","",คุณลักษณะ!P42)</f>
        <v/>
      </c>
      <c r="AC42" s="56" t="str">
        <f t="shared" si="20"/>
        <v/>
      </c>
      <c r="AD42" s="40" t="str">
        <f t="shared" si="21"/>
        <v/>
      </c>
      <c r="AE42" s="129" t="str">
        <f t="shared" si="4"/>
        <v/>
      </c>
      <c r="AF42" s="130" t="str">
        <f>IF(คุณลักษณะ!Q42="","",คุณลักษณะ!Q42)</f>
        <v/>
      </c>
      <c r="AG42" s="6" t="str">
        <f>IF(คุณลักษณะ!R42="","",คุณลักษณะ!R42)</f>
        <v/>
      </c>
      <c r="AH42" s="56" t="str">
        <f t="shared" si="22"/>
        <v/>
      </c>
      <c r="AI42" s="41" t="str">
        <f t="shared" si="23"/>
        <v/>
      </c>
      <c r="AJ42" s="129" t="str">
        <f t="shared" si="5"/>
        <v/>
      </c>
      <c r="AK42" s="130" t="str">
        <f>IF(คุณลักษณะ!S42="","",คุณลักษณะ!S42)</f>
        <v/>
      </c>
      <c r="AL42" s="6" t="str">
        <f>IF(คุณลักษณะ!T42="","",คุณลักษณะ!T42)</f>
        <v/>
      </c>
      <c r="AM42" s="6" t="str">
        <f>IF(คุณลักษณะ!U42="","",คุณลักษณะ!U42)</f>
        <v/>
      </c>
      <c r="AN42" s="56" t="str">
        <f t="shared" si="24"/>
        <v/>
      </c>
      <c r="AO42" s="41" t="str">
        <f t="shared" si="25"/>
        <v/>
      </c>
      <c r="AP42" s="129" t="str">
        <f t="shared" si="6"/>
        <v/>
      </c>
      <c r="AQ42" s="130" t="str">
        <f>IF(คุณลักษณะ!V42="","",คุณลักษณะ!V42)</f>
        <v/>
      </c>
      <c r="AR42" s="6" t="str">
        <f>IF(คุณลักษณะ!W42="","",คุณลักษณะ!W42)</f>
        <v/>
      </c>
      <c r="AS42" s="56" t="str">
        <f t="shared" si="26"/>
        <v/>
      </c>
      <c r="AT42" s="40" t="str">
        <f t="shared" si="27"/>
        <v/>
      </c>
      <c r="AU42" s="129" t="str">
        <f t="shared" si="7"/>
        <v/>
      </c>
      <c r="AV42" s="130" t="str">
        <f>IF(คุณลักษณะ!X42="","",คุณลักษณะ!X42)</f>
        <v/>
      </c>
      <c r="AW42" s="6" t="str">
        <f>IF(คุณลักษณะ!Y42="","",คุณลักษณะ!Y42)</f>
        <v/>
      </c>
      <c r="AX42" s="56" t="str">
        <f t="shared" si="8"/>
        <v/>
      </c>
      <c r="AY42" s="40" t="str">
        <f t="shared" si="28"/>
        <v/>
      </c>
      <c r="AZ42" s="129" t="str">
        <f t="shared" si="9"/>
        <v/>
      </c>
      <c r="BA42" s="130" t="str">
        <f>IF(คุณลักษณะ!Z42="","",คุณลักษณะ!Z42)</f>
        <v/>
      </c>
      <c r="BB42" s="6" t="str">
        <f>IF(คุณลักษณะ!AA42="","",คุณลักษณะ!AA42)</f>
        <v/>
      </c>
      <c r="BC42" s="56" t="str">
        <f t="shared" si="10"/>
        <v/>
      </c>
      <c r="BD42" s="41" t="str">
        <f t="shared" si="30"/>
        <v/>
      </c>
      <c r="BE42" s="129" t="str">
        <f t="shared" si="11"/>
        <v/>
      </c>
      <c r="BF42" s="113" t="str">
        <f>IF(นักเรียน!E42="","",SUM(J42,O42,S42,X42,AC42,AH42,AN42,AS42,AX42,BC42))</f>
        <v/>
      </c>
      <c r="BG42" s="44" t="str">
        <f t="shared" si="29"/>
        <v/>
      </c>
      <c r="BH42" s="176" t="str">
        <f>IF(BG42="","",IF(นักเรียน!Q42="ออก","---ย้าย---",VLOOKUP(BG42,grad2,5,TRUE)))</f>
        <v/>
      </c>
      <c r="BI42" s="119" t="str">
        <f>IF(BG42="","",IF(นักเรียน!Q42="ออก","---ย้าย---",VLOOKUP(BG42,grad2,4,TRUE)))</f>
        <v/>
      </c>
      <c r="BJ42" s="5" t="str">
        <f>IF(คุณลักษณะ!AF42="","",คุณลักษณะ!AF42)</f>
        <v/>
      </c>
      <c r="BK42" s="31"/>
      <c r="BL42" s="76"/>
      <c r="BM42" s="76"/>
      <c r="BN42" s="76"/>
      <c r="BO42" s="76"/>
    </row>
    <row r="43" spans="1:67" ht="15.75" customHeight="1" x14ac:dyDescent="0.5">
      <c r="A43" s="76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128" t="str">
        <f>IF(คุณลักษณะ!F43="","",คุณลักษณะ!F43)</f>
        <v/>
      </c>
      <c r="G43" s="5" t="str">
        <f>IF(คุณลักษณะ!G43="","",คุณลักษณะ!G43)</f>
        <v/>
      </c>
      <c r="H43" s="5" t="str">
        <f>IF(คุณลักษณะ!H43="","",คุณลักษณะ!H43)</f>
        <v/>
      </c>
      <c r="I43" s="5" t="str">
        <f>IF(คุณลักษณะ!I43="","",คุณลักษณะ!I43)</f>
        <v/>
      </c>
      <c r="J43" s="47" t="str">
        <f t="shared" si="12"/>
        <v/>
      </c>
      <c r="K43" s="40" t="str">
        <f t="shared" si="13"/>
        <v/>
      </c>
      <c r="L43" s="129" t="str">
        <f t="shared" si="0"/>
        <v/>
      </c>
      <c r="M43" s="128" t="str">
        <f>IF(คุณลักษณะ!J43="","",คุณลักษณะ!J43)</f>
        <v/>
      </c>
      <c r="N43" s="5" t="str">
        <f>IF(คุณลักษณะ!K43="","",คุณลักษณะ!K43)</f>
        <v/>
      </c>
      <c r="O43" s="56" t="str">
        <f t="shared" si="14"/>
        <v/>
      </c>
      <c r="P43" s="40" t="str">
        <f t="shared" si="15"/>
        <v/>
      </c>
      <c r="Q43" s="129" t="str">
        <f t="shared" si="1"/>
        <v/>
      </c>
      <c r="R43" s="130" t="str">
        <f>IF(คุณลักษณะ!L43="","",คุณลักษณะ!L43)</f>
        <v/>
      </c>
      <c r="S43" s="56" t="str">
        <f t="shared" si="16"/>
        <v/>
      </c>
      <c r="T43" s="40" t="str">
        <f t="shared" si="17"/>
        <v/>
      </c>
      <c r="U43" s="129" t="str">
        <f t="shared" si="2"/>
        <v/>
      </c>
      <c r="V43" s="125" t="str">
        <f>IF(คุณลักษณะ!M43="","",คุณลักษณะ!M43)</f>
        <v/>
      </c>
      <c r="W43" s="6" t="str">
        <f>IF(คุณลักษณะ!N43="","",คุณลักษณะ!N43)</f>
        <v/>
      </c>
      <c r="X43" s="56" t="str">
        <f t="shared" si="18"/>
        <v/>
      </c>
      <c r="Y43" s="40" t="str">
        <f t="shared" si="19"/>
        <v/>
      </c>
      <c r="Z43" s="131" t="str">
        <f t="shared" si="3"/>
        <v/>
      </c>
      <c r="AA43" s="130" t="str">
        <f>IF(คุณลักษณะ!O43="","",คุณลักษณะ!O43)</f>
        <v/>
      </c>
      <c r="AB43" s="6" t="str">
        <f>IF(คุณลักษณะ!P43="","",คุณลักษณะ!P43)</f>
        <v/>
      </c>
      <c r="AC43" s="56" t="str">
        <f t="shared" si="20"/>
        <v/>
      </c>
      <c r="AD43" s="40" t="str">
        <f t="shared" si="21"/>
        <v/>
      </c>
      <c r="AE43" s="129" t="str">
        <f t="shared" si="4"/>
        <v/>
      </c>
      <c r="AF43" s="130" t="str">
        <f>IF(คุณลักษณะ!Q43="","",คุณลักษณะ!Q43)</f>
        <v/>
      </c>
      <c r="AG43" s="6" t="str">
        <f>IF(คุณลักษณะ!R43="","",คุณลักษณะ!R43)</f>
        <v/>
      </c>
      <c r="AH43" s="56" t="str">
        <f t="shared" si="22"/>
        <v/>
      </c>
      <c r="AI43" s="41" t="str">
        <f t="shared" si="23"/>
        <v/>
      </c>
      <c r="AJ43" s="129" t="str">
        <f t="shared" si="5"/>
        <v/>
      </c>
      <c r="AK43" s="130" t="str">
        <f>IF(คุณลักษณะ!S43="","",คุณลักษณะ!S43)</f>
        <v/>
      </c>
      <c r="AL43" s="6" t="str">
        <f>IF(คุณลักษณะ!T43="","",คุณลักษณะ!T43)</f>
        <v/>
      </c>
      <c r="AM43" s="6" t="str">
        <f>IF(คุณลักษณะ!U43="","",คุณลักษณะ!U43)</f>
        <v/>
      </c>
      <c r="AN43" s="56" t="str">
        <f t="shared" si="24"/>
        <v/>
      </c>
      <c r="AO43" s="41" t="str">
        <f t="shared" si="25"/>
        <v/>
      </c>
      <c r="AP43" s="129" t="str">
        <f t="shared" si="6"/>
        <v/>
      </c>
      <c r="AQ43" s="130" t="str">
        <f>IF(คุณลักษณะ!V43="","",คุณลักษณะ!V43)</f>
        <v/>
      </c>
      <c r="AR43" s="6" t="str">
        <f>IF(คุณลักษณะ!W43="","",คุณลักษณะ!W43)</f>
        <v/>
      </c>
      <c r="AS43" s="56" t="str">
        <f t="shared" si="26"/>
        <v/>
      </c>
      <c r="AT43" s="40" t="str">
        <f t="shared" si="27"/>
        <v/>
      </c>
      <c r="AU43" s="129" t="str">
        <f t="shared" si="7"/>
        <v/>
      </c>
      <c r="AV43" s="130" t="str">
        <f>IF(คุณลักษณะ!X43="","",คุณลักษณะ!X43)</f>
        <v/>
      </c>
      <c r="AW43" s="6" t="str">
        <f>IF(คุณลักษณะ!Y43="","",คุณลักษณะ!Y43)</f>
        <v/>
      </c>
      <c r="AX43" s="56" t="str">
        <f t="shared" si="8"/>
        <v/>
      </c>
      <c r="AY43" s="40" t="str">
        <f t="shared" si="28"/>
        <v/>
      </c>
      <c r="AZ43" s="129" t="str">
        <f t="shared" si="9"/>
        <v/>
      </c>
      <c r="BA43" s="130" t="str">
        <f>IF(คุณลักษณะ!Z43="","",คุณลักษณะ!Z43)</f>
        <v/>
      </c>
      <c r="BB43" s="6" t="str">
        <f>IF(คุณลักษณะ!AA43="","",คุณลักษณะ!AA43)</f>
        <v/>
      </c>
      <c r="BC43" s="56" t="str">
        <f t="shared" si="10"/>
        <v/>
      </c>
      <c r="BD43" s="41" t="str">
        <f t="shared" si="30"/>
        <v/>
      </c>
      <c r="BE43" s="129" t="str">
        <f t="shared" si="11"/>
        <v/>
      </c>
      <c r="BF43" s="113" t="str">
        <f>IF(นักเรียน!E43="","",SUM(J43,O43,S43,X43,AC43,AH43,AN43,AS43,AX43,BC43))</f>
        <v/>
      </c>
      <c r="BG43" s="44" t="str">
        <f t="shared" si="29"/>
        <v/>
      </c>
      <c r="BH43" s="176" t="str">
        <f>IF(BG43="","",IF(นักเรียน!Q43="ออก","---ย้าย---",VLOOKUP(BG43,grad2,5,TRUE)))</f>
        <v/>
      </c>
      <c r="BI43" s="119" t="str">
        <f>IF(BG43="","",IF(นักเรียน!Q43="ออก","---ย้าย---",VLOOKUP(BG43,grad2,4,TRUE)))</f>
        <v/>
      </c>
      <c r="BJ43" s="5" t="str">
        <f>IF(คุณลักษณะ!AF43="","",คุณลักษณะ!AF43)</f>
        <v/>
      </c>
      <c r="BK43" s="31"/>
      <c r="BL43" s="76"/>
      <c r="BM43" s="76"/>
      <c r="BN43" s="76"/>
      <c r="BO43" s="76"/>
    </row>
    <row r="44" spans="1:67" ht="15.75" customHeight="1" x14ac:dyDescent="0.5">
      <c r="A44" s="76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128" t="str">
        <f>IF(คุณลักษณะ!F44="","",คุณลักษณะ!F44)</f>
        <v/>
      </c>
      <c r="G44" s="5" t="str">
        <f>IF(คุณลักษณะ!G44="","",คุณลักษณะ!G44)</f>
        <v/>
      </c>
      <c r="H44" s="5" t="str">
        <f>IF(คุณลักษณะ!H44="","",คุณลักษณะ!H44)</f>
        <v/>
      </c>
      <c r="I44" s="5" t="str">
        <f>IF(คุณลักษณะ!I44="","",คุณลักษณะ!I44)</f>
        <v/>
      </c>
      <c r="J44" s="47" t="str">
        <f t="shared" si="12"/>
        <v/>
      </c>
      <c r="K44" s="40" t="str">
        <f t="shared" si="13"/>
        <v/>
      </c>
      <c r="L44" s="129" t="str">
        <f t="shared" si="0"/>
        <v/>
      </c>
      <c r="M44" s="128" t="str">
        <f>IF(คุณลักษณะ!J44="","",คุณลักษณะ!J44)</f>
        <v/>
      </c>
      <c r="N44" s="5" t="str">
        <f>IF(คุณลักษณะ!K44="","",คุณลักษณะ!K44)</f>
        <v/>
      </c>
      <c r="O44" s="56" t="str">
        <f t="shared" si="14"/>
        <v/>
      </c>
      <c r="P44" s="40" t="str">
        <f t="shared" si="15"/>
        <v/>
      </c>
      <c r="Q44" s="129" t="str">
        <f t="shared" si="1"/>
        <v/>
      </c>
      <c r="R44" s="130" t="str">
        <f>IF(คุณลักษณะ!L44="","",คุณลักษณะ!L44)</f>
        <v/>
      </c>
      <c r="S44" s="56" t="str">
        <f t="shared" si="16"/>
        <v/>
      </c>
      <c r="T44" s="40" t="str">
        <f t="shared" si="17"/>
        <v/>
      </c>
      <c r="U44" s="129" t="str">
        <f t="shared" si="2"/>
        <v/>
      </c>
      <c r="V44" s="125" t="str">
        <f>IF(คุณลักษณะ!M44="","",คุณลักษณะ!M44)</f>
        <v/>
      </c>
      <c r="W44" s="6" t="str">
        <f>IF(คุณลักษณะ!N44="","",คุณลักษณะ!N44)</f>
        <v/>
      </c>
      <c r="X44" s="56" t="str">
        <f t="shared" si="18"/>
        <v/>
      </c>
      <c r="Y44" s="40" t="str">
        <f t="shared" si="19"/>
        <v/>
      </c>
      <c r="Z44" s="131" t="str">
        <f t="shared" si="3"/>
        <v/>
      </c>
      <c r="AA44" s="130" t="str">
        <f>IF(คุณลักษณะ!O44="","",คุณลักษณะ!O44)</f>
        <v/>
      </c>
      <c r="AB44" s="6" t="str">
        <f>IF(คุณลักษณะ!P44="","",คุณลักษณะ!P44)</f>
        <v/>
      </c>
      <c r="AC44" s="56" t="str">
        <f t="shared" si="20"/>
        <v/>
      </c>
      <c r="AD44" s="40" t="str">
        <f t="shared" si="21"/>
        <v/>
      </c>
      <c r="AE44" s="129" t="str">
        <f t="shared" si="4"/>
        <v/>
      </c>
      <c r="AF44" s="130" t="str">
        <f>IF(คุณลักษณะ!Q44="","",คุณลักษณะ!Q44)</f>
        <v/>
      </c>
      <c r="AG44" s="6" t="str">
        <f>IF(คุณลักษณะ!R44="","",คุณลักษณะ!R44)</f>
        <v/>
      </c>
      <c r="AH44" s="56" t="str">
        <f t="shared" si="22"/>
        <v/>
      </c>
      <c r="AI44" s="41" t="str">
        <f t="shared" si="23"/>
        <v/>
      </c>
      <c r="AJ44" s="129" t="str">
        <f t="shared" si="5"/>
        <v/>
      </c>
      <c r="AK44" s="130" t="str">
        <f>IF(คุณลักษณะ!S44="","",คุณลักษณะ!S44)</f>
        <v/>
      </c>
      <c r="AL44" s="6" t="str">
        <f>IF(คุณลักษณะ!T44="","",คุณลักษณะ!T44)</f>
        <v/>
      </c>
      <c r="AM44" s="6" t="str">
        <f>IF(คุณลักษณะ!U44="","",คุณลักษณะ!U44)</f>
        <v/>
      </c>
      <c r="AN44" s="56" t="str">
        <f t="shared" si="24"/>
        <v/>
      </c>
      <c r="AO44" s="41" t="str">
        <f t="shared" si="25"/>
        <v/>
      </c>
      <c r="AP44" s="129" t="str">
        <f t="shared" si="6"/>
        <v/>
      </c>
      <c r="AQ44" s="130" t="str">
        <f>IF(คุณลักษณะ!V44="","",คุณลักษณะ!V44)</f>
        <v/>
      </c>
      <c r="AR44" s="6" t="str">
        <f>IF(คุณลักษณะ!W44="","",คุณลักษณะ!W44)</f>
        <v/>
      </c>
      <c r="AS44" s="56" t="str">
        <f t="shared" si="26"/>
        <v/>
      </c>
      <c r="AT44" s="40" t="str">
        <f t="shared" si="27"/>
        <v/>
      </c>
      <c r="AU44" s="129" t="str">
        <f t="shared" si="7"/>
        <v/>
      </c>
      <c r="AV44" s="130" t="str">
        <f>IF(คุณลักษณะ!X44="","",คุณลักษณะ!X44)</f>
        <v/>
      </c>
      <c r="AW44" s="6" t="str">
        <f>IF(คุณลักษณะ!Y44="","",คุณลักษณะ!Y44)</f>
        <v/>
      </c>
      <c r="AX44" s="56" t="str">
        <f t="shared" si="8"/>
        <v/>
      </c>
      <c r="AY44" s="40" t="str">
        <f t="shared" si="28"/>
        <v/>
      </c>
      <c r="AZ44" s="129" t="str">
        <f t="shared" si="9"/>
        <v/>
      </c>
      <c r="BA44" s="130" t="str">
        <f>IF(คุณลักษณะ!Z44="","",คุณลักษณะ!Z44)</f>
        <v/>
      </c>
      <c r="BB44" s="6" t="str">
        <f>IF(คุณลักษณะ!AA44="","",คุณลักษณะ!AA44)</f>
        <v/>
      </c>
      <c r="BC44" s="56" t="str">
        <f t="shared" si="10"/>
        <v/>
      </c>
      <c r="BD44" s="41" t="str">
        <f t="shared" si="30"/>
        <v/>
      </c>
      <c r="BE44" s="129" t="str">
        <f t="shared" si="11"/>
        <v/>
      </c>
      <c r="BF44" s="113" t="str">
        <f>IF(นักเรียน!E44="","",SUM(J44,O44,S44,X44,AC44,AH44,AN44,AS44,AX44,BC44))</f>
        <v/>
      </c>
      <c r="BG44" s="44" t="str">
        <f t="shared" si="29"/>
        <v/>
      </c>
      <c r="BH44" s="176" t="str">
        <f>IF(BG44="","",IF(นักเรียน!Q44="ออก","---ย้าย---",VLOOKUP(BG44,grad2,5,TRUE)))</f>
        <v/>
      </c>
      <c r="BI44" s="119" t="str">
        <f>IF(BG44="","",IF(นักเรียน!Q44="ออก","---ย้าย---",VLOOKUP(BG44,grad2,4,TRUE)))</f>
        <v/>
      </c>
      <c r="BJ44" s="5" t="str">
        <f>IF(คุณลักษณะ!AF44="","",คุณลักษณะ!AF44)</f>
        <v/>
      </c>
      <c r="BK44" s="31"/>
      <c r="BL44" s="76"/>
      <c r="BM44" s="76"/>
      <c r="BN44" s="76"/>
      <c r="BO44" s="76"/>
    </row>
    <row r="45" spans="1:67" ht="15.75" customHeight="1" x14ac:dyDescent="0.5">
      <c r="A45" s="76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128" t="str">
        <f>IF(คุณลักษณะ!F45="","",คุณลักษณะ!F45)</f>
        <v/>
      </c>
      <c r="G45" s="5" t="str">
        <f>IF(คุณลักษณะ!G45="","",คุณลักษณะ!G45)</f>
        <v/>
      </c>
      <c r="H45" s="5" t="str">
        <f>IF(คุณลักษณะ!H45="","",คุณลักษณะ!H45)</f>
        <v/>
      </c>
      <c r="I45" s="5" t="str">
        <f>IF(คุณลักษณะ!I45="","",คุณลักษณะ!I45)</f>
        <v/>
      </c>
      <c r="J45" s="47" t="str">
        <f t="shared" si="12"/>
        <v/>
      </c>
      <c r="K45" s="40" t="str">
        <f t="shared" si="13"/>
        <v/>
      </c>
      <c r="L45" s="129" t="str">
        <f t="shared" si="0"/>
        <v/>
      </c>
      <c r="M45" s="128" t="str">
        <f>IF(คุณลักษณะ!J45="","",คุณลักษณะ!J45)</f>
        <v/>
      </c>
      <c r="N45" s="5" t="str">
        <f>IF(คุณลักษณะ!K45="","",คุณลักษณะ!K45)</f>
        <v/>
      </c>
      <c r="O45" s="56" t="str">
        <f t="shared" si="14"/>
        <v/>
      </c>
      <c r="P45" s="40" t="str">
        <f t="shared" si="15"/>
        <v/>
      </c>
      <c r="Q45" s="129" t="str">
        <f t="shared" si="1"/>
        <v/>
      </c>
      <c r="R45" s="130" t="str">
        <f>IF(คุณลักษณะ!L45="","",คุณลักษณะ!L45)</f>
        <v/>
      </c>
      <c r="S45" s="56" t="str">
        <f t="shared" si="16"/>
        <v/>
      </c>
      <c r="T45" s="40" t="str">
        <f t="shared" si="17"/>
        <v/>
      </c>
      <c r="U45" s="129" t="str">
        <f t="shared" si="2"/>
        <v/>
      </c>
      <c r="V45" s="125" t="str">
        <f>IF(คุณลักษณะ!M45="","",คุณลักษณะ!M45)</f>
        <v/>
      </c>
      <c r="W45" s="6" t="str">
        <f>IF(คุณลักษณะ!N45="","",คุณลักษณะ!N45)</f>
        <v/>
      </c>
      <c r="X45" s="56" t="str">
        <f t="shared" si="18"/>
        <v/>
      </c>
      <c r="Y45" s="40" t="str">
        <f t="shared" si="19"/>
        <v/>
      </c>
      <c r="Z45" s="131" t="str">
        <f t="shared" si="3"/>
        <v/>
      </c>
      <c r="AA45" s="130" t="str">
        <f>IF(คุณลักษณะ!O45="","",คุณลักษณะ!O45)</f>
        <v/>
      </c>
      <c r="AB45" s="6" t="str">
        <f>IF(คุณลักษณะ!P45="","",คุณลักษณะ!P45)</f>
        <v/>
      </c>
      <c r="AC45" s="56" t="str">
        <f t="shared" si="20"/>
        <v/>
      </c>
      <c r="AD45" s="40" t="str">
        <f t="shared" si="21"/>
        <v/>
      </c>
      <c r="AE45" s="129" t="str">
        <f t="shared" si="4"/>
        <v/>
      </c>
      <c r="AF45" s="130" t="str">
        <f>IF(คุณลักษณะ!Q45="","",คุณลักษณะ!Q45)</f>
        <v/>
      </c>
      <c r="AG45" s="6" t="str">
        <f>IF(คุณลักษณะ!R45="","",คุณลักษณะ!R45)</f>
        <v/>
      </c>
      <c r="AH45" s="56" t="str">
        <f t="shared" si="22"/>
        <v/>
      </c>
      <c r="AI45" s="41" t="str">
        <f t="shared" si="23"/>
        <v/>
      </c>
      <c r="AJ45" s="129" t="str">
        <f t="shared" si="5"/>
        <v/>
      </c>
      <c r="AK45" s="130" t="str">
        <f>IF(คุณลักษณะ!S45="","",คุณลักษณะ!S45)</f>
        <v/>
      </c>
      <c r="AL45" s="6" t="str">
        <f>IF(คุณลักษณะ!T45="","",คุณลักษณะ!T45)</f>
        <v/>
      </c>
      <c r="AM45" s="6" t="str">
        <f>IF(คุณลักษณะ!U45="","",คุณลักษณะ!U45)</f>
        <v/>
      </c>
      <c r="AN45" s="56" t="str">
        <f t="shared" si="24"/>
        <v/>
      </c>
      <c r="AO45" s="41" t="str">
        <f t="shared" si="25"/>
        <v/>
      </c>
      <c r="AP45" s="129" t="str">
        <f t="shared" si="6"/>
        <v/>
      </c>
      <c r="AQ45" s="130" t="str">
        <f>IF(คุณลักษณะ!V45="","",คุณลักษณะ!V45)</f>
        <v/>
      </c>
      <c r="AR45" s="6" t="str">
        <f>IF(คุณลักษณะ!W45="","",คุณลักษณะ!W45)</f>
        <v/>
      </c>
      <c r="AS45" s="56" t="str">
        <f t="shared" si="26"/>
        <v/>
      </c>
      <c r="AT45" s="40" t="str">
        <f t="shared" si="27"/>
        <v/>
      </c>
      <c r="AU45" s="129" t="str">
        <f t="shared" si="7"/>
        <v/>
      </c>
      <c r="AV45" s="130" t="str">
        <f>IF(คุณลักษณะ!X45="","",คุณลักษณะ!X45)</f>
        <v/>
      </c>
      <c r="AW45" s="6" t="str">
        <f>IF(คุณลักษณะ!Y45="","",คุณลักษณะ!Y45)</f>
        <v/>
      </c>
      <c r="AX45" s="56" t="str">
        <f t="shared" si="8"/>
        <v/>
      </c>
      <c r="AY45" s="40" t="str">
        <f t="shared" si="28"/>
        <v/>
      </c>
      <c r="AZ45" s="129" t="str">
        <f t="shared" si="9"/>
        <v/>
      </c>
      <c r="BA45" s="130" t="str">
        <f>IF(คุณลักษณะ!Z45="","",คุณลักษณะ!Z45)</f>
        <v/>
      </c>
      <c r="BB45" s="6" t="str">
        <f>IF(คุณลักษณะ!AA45="","",คุณลักษณะ!AA45)</f>
        <v/>
      </c>
      <c r="BC45" s="56" t="str">
        <f t="shared" si="10"/>
        <v/>
      </c>
      <c r="BD45" s="41" t="str">
        <f t="shared" si="30"/>
        <v/>
      </c>
      <c r="BE45" s="129" t="str">
        <f t="shared" si="11"/>
        <v/>
      </c>
      <c r="BF45" s="113" t="str">
        <f>IF(นักเรียน!E45="","",SUM(J45,O45,S45,X45,AC45,AH45,AN45,AS45,AX45,BC45))</f>
        <v/>
      </c>
      <c r="BG45" s="44" t="str">
        <f t="shared" si="29"/>
        <v/>
      </c>
      <c r="BH45" s="176" t="str">
        <f>IF(BG45="","",IF(นักเรียน!Q45="ออก","---ย้าย---",VLOOKUP(BG45,grad2,5,TRUE)))</f>
        <v/>
      </c>
      <c r="BI45" s="119" t="str">
        <f>IF(BG45="","",IF(นักเรียน!Q45="ออก","---ย้าย---",VLOOKUP(BG45,grad2,4,TRUE)))</f>
        <v/>
      </c>
      <c r="BJ45" s="5" t="str">
        <f>IF(คุณลักษณะ!AF45="","",คุณลักษณะ!AF45)</f>
        <v/>
      </c>
      <c r="BK45" s="31"/>
      <c r="BL45" s="76"/>
      <c r="BM45" s="76"/>
      <c r="BN45" s="76"/>
      <c r="BO45" s="76"/>
    </row>
    <row r="46" spans="1:67" ht="15.75" customHeight="1" x14ac:dyDescent="0.5">
      <c r="A46" s="76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128" t="str">
        <f>IF(คุณลักษณะ!F46="","",คุณลักษณะ!F46)</f>
        <v/>
      </c>
      <c r="G46" s="5" t="str">
        <f>IF(คุณลักษณะ!G46="","",คุณลักษณะ!G46)</f>
        <v/>
      </c>
      <c r="H46" s="5" t="str">
        <f>IF(คุณลักษณะ!H46="","",คุณลักษณะ!H46)</f>
        <v/>
      </c>
      <c r="I46" s="5" t="str">
        <f>IF(คุณลักษณะ!I46="","",คุณลักษณะ!I46)</f>
        <v/>
      </c>
      <c r="J46" s="47" t="str">
        <f t="shared" si="12"/>
        <v/>
      </c>
      <c r="K46" s="40" t="str">
        <f t="shared" ref="K46:K55" si="31">IF(J46="","",ROUND(J46/$J$5*$K$5,0))</f>
        <v/>
      </c>
      <c r="L46" s="129" t="str">
        <f t="shared" ref="L46:L55" si="32">IF(K46="","",VLOOKUP(K46,grad2,4,TRUE))</f>
        <v/>
      </c>
      <c r="M46" s="128" t="str">
        <f>IF(คุณลักษณะ!J46="","",คุณลักษณะ!J46)</f>
        <v/>
      </c>
      <c r="N46" s="5" t="str">
        <f>IF(คุณลักษณะ!K46="","",คุณลักษณะ!K46)</f>
        <v/>
      </c>
      <c r="O46" s="56" t="str">
        <f t="shared" si="14"/>
        <v/>
      </c>
      <c r="P46" s="40" t="str">
        <f t="shared" ref="P46:P55" si="33">IF(O46="","",ROUND(O46/$O$5*$P$5,0))</f>
        <v/>
      </c>
      <c r="Q46" s="129" t="str">
        <f t="shared" ref="Q46:Q55" si="34">IF(P46="","",VLOOKUP(P46,grad2,4,TRUE))</f>
        <v/>
      </c>
      <c r="R46" s="130" t="str">
        <f>IF(คุณลักษณะ!L46="","",คุณลักษณะ!L46)</f>
        <v/>
      </c>
      <c r="S46" s="56" t="str">
        <f t="shared" si="16"/>
        <v/>
      </c>
      <c r="T46" s="40" t="str">
        <f t="shared" ref="T46:T55" si="35">IF(S46="","",ROUND(S46/$S$5*$T$5,0))</f>
        <v/>
      </c>
      <c r="U46" s="129" t="str">
        <f t="shared" ref="U46:U55" si="36">IF(T46="","",VLOOKUP(T46,grad2,4,TRUE))</f>
        <v/>
      </c>
      <c r="V46" s="125" t="str">
        <f>IF(คุณลักษณะ!M46="","",คุณลักษณะ!M46)</f>
        <v/>
      </c>
      <c r="W46" s="6" t="str">
        <f>IF(คุณลักษณะ!N46="","",คุณลักษณะ!N46)</f>
        <v/>
      </c>
      <c r="X46" s="56" t="str">
        <f t="shared" si="18"/>
        <v/>
      </c>
      <c r="Y46" s="40" t="str">
        <f t="shared" ref="Y46:Y55" si="37">IF(X46="","",ROUND(X46/$X$5*$Y$5,0))</f>
        <v/>
      </c>
      <c r="Z46" s="131" t="str">
        <f t="shared" ref="Z46:Z55" si="38">IF(Y46="","",VLOOKUP(Y46,grad2,4,TRUE))</f>
        <v/>
      </c>
      <c r="AA46" s="130" t="str">
        <f>IF(คุณลักษณะ!O46="","",คุณลักษณะ!O46)</f>
        <v/>
      </c>
      <c r="AB46" s="6" t="str">
        <f>IF(คุณลักษณะ!P46="","",คุณลักษณะ!P46)</f>
        <v/>
      </c>
      <c r="AC46" s="56" t="str">
        <f t="shared" si="20"/>
        <v/>
      </c>
      <c r="AD46" s="40" t="str">
        <f t="shared" ref="AD46:AD55" si="39">IF(AC46="","",ROUND(AC46/$AC$5*$AD$5,0))</f>
        <v/>
      </c>
      <c r="AE46" s="129" t="str">
        <f t="shared" ref="AE46:AE55" si="40">IF(AD46="","",VLOOKUP(AD46,grad2,4,TRUE))</f>
        <v/>
      </c>
      <c r="AF46" s="130" t="str">
        <f>IF(คุณลักษณะ!Q46="","",คุณลักษณะ!Q46)</f>
        <v/>
      </c>
      <c r="AG46" s="6" t="str">
        <f>IF(คุณลักษณะ!R46="","",คุณลักษณะ!R46)</f>
        <v/>
      </c>
      <c r="AH46" s="56" t="str">
        <f t="shared" si="22"/>
        <v/>
      </c>
      <c r="AI46" s="41" t="str">
        <f t="shared" ref="AI46:AI55" si="41">IF(AH46="","",ROUND(AH46/$AH$5*$AI$5,0))</f>
        <v/>
      </c>
      <c r="AJ46" s="129" t="str">
        <f t="shared" ref="AJ46:AJ55" si="42">IF(AI46="","",VLOOKUP(AI46,grad2,4,TRUE))</f>
        <v/>
      </c>
      <c r="AK46" s="130" t="str">
        <f>IF(คุณลักษณะ!S46="","",คุณลักษณะ!S46)</f>
        <v/>
      </c>
      <c r="AL46" s="6" t="str">
        <f>IF(คุณลักษณะ!T46="","",คุณลักษณะ!T46)</f>
        <v/>
      </c>
      <c r="AM46" s="6" t="str">
        <f>IF(คุณลักษณะ!U46="","",คุณลักษณะ!U46)</f>
        <v/>
      </c>
      <c r="AN46" s="56" t="str">
        <f t="shared" si="24"/>
        <v/>
      </c>
      <c r="AO46" s="41" t="str">
        <f t="shared" ref="AO46:AO55" si="43">IF(AN46="","",ROUND(AN46/$AN$5*$AO$5,0))</f>
        <v/>
      </c>
      <c r="AP46" s="129" t="str">
        <f t="shared" ref="AP46:AP55" si="44">IF(AO46="","",VLOOKUP(AO46,grad2,4,TRUE))</f>
        <v/>
      </c>
      <c r="AQ46" s="130" t="str">
        <f>IF(คุณลักษณะ!V46="","",คุณลักษณะ!V46)</f>
        <v/>
      </c>
      <c r="AR46" s="6" t="str">
        <f>IF(คุณลักษณะ!W46="","",คุณลักษณะ!W46)</f>
        <v/>
      </c>
      <c r="AS46" s="56" t="str">
        <f t="shared" si="26"/>
        <v/>
      </c>
      <c r="AT46" s="40" t="str">
        <f t="shared" si="27"/>
        <v/>
      </c>
      <c r="AU46" s="129" t="str">
        <f t="shared" si="7"/>
        <v/>
      </c>
      <c r="AV46" s="130" t="str">
        <f>IF(คุณลักษณะ!X46="","",คุณลักษณะ!X46)</f>
        <v/>
      </c>
      <c r="AW46" s="6" t="str">
        <f>IF(คุณลักษณะ!Y46="","",คุณลักษณะ!Y46)</f>
        <v/>
      </c>
      <c r="AX46" s="56" t="str">
        <f t="shared" si="8"/>
        <v/>
      </c>
      <c r="AY46" s="40" t="str">
        <f t="shared" si="28"/>
        <v/>
      </c>
      <c r="AZ46" s="129" t="str">
        <f t="shared" si="9"/>
        <v/>
      </c>
      <c r="BA46" s="130" t="str">
        <f>IF(คุณลักษณะ!Z46="","",คุณลักษณะ!Z46)</f>
        <v/>
      </c>
      <c r="BB46" s="6" t="str">
        <f>IF(คุณลักษณะ!AA46="","",คุณลักษณะ!AA46)</f>
        <v/>
      </c>
      <c r="BC46" s="56" t="str">
        <f t="shared" si="10"/>
        <v/>
      </c>
      <c r="BD46" s="41" t="str">
        <f t="shared" ref="BD46:BD55" si="45">IF(BC46="","",ROUND(BC46/$BC$5*$BD$5,0))</f>
        <v/>
      </c>
      <c r="BE46" s="129" t="str">
        <f t="shared" ref="BE46:BE55" si="46">IF(BD46="","",VLOOKUP(BD46,grad2,4,TRUE))</f>
        <v/>
      </c>
      <c r="BF46" s="113" t="str">
        <f>IF(นักเรียน!E46="","",SUM(J46,O46,S46,X46,AC46,AH46,AN46,AS46,AX46,BC46))</f>
        <v/>
      </c>
      <c r="BG46" s="44" t="str">
        <f t="shared" si="29"/>
        <v/>
      </c>
      <c r="BH46" s="176" t="str">
        <f>IF(BG46="","",IF(นักเรียน!Q46="ออก","---ย้าย---",VLOOKUP(BG46,grad2,5,TRUE)))</f>
        <v/>
      </c>
      <c r="BI46" s="119" t="str">
        <f>IF(BG46="","",IF(นักเรียน!Q46="ออก","---ย้าย---",VLOOKUP(BG46,grad2,4,TRUE)))</f>
        <v/>
      </c>
      <c r="BJ46" s="5" t="str">
        <f>IF(คุณลักษณะ!AF46="","",คุณลักษณะ!AF46)</f>
        <v/>
      </c>
      <c r="BK46" s="31"/>
      <c r="BL46" s="76"/>
      <c r="BM46" s="76"/>
      <c r="BN46" s="76"/>
      <c r="BO46" s="76"/>
    </row>
    <row r="47" spans="1:67" ht="15.75" customHeight="1" x14ac:dyDescent="0.5">
      <c r="A47" s="76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128" t="str">
        <f>IF(คุณลักษณะ!F47="","",คุณลักษณะ!F47)</f>
        <v/>
      </c>
      <c r="G47" s="5" t="str">
        <f>IF(คุณลักษณะ!G47="","",คุณลักษณะ!G47)</f>
        <v/>
      </c>
      <c r="H47" s="5" t="str">
        <f>IF(คุณลักษณะ!H47="","",คุณลักษณะ!H47)</f>
        <v/>
      </c>
      <c r="I47" s="5" t="str">
        <f>IF(คุณลักษณะ!I47="","",คุณลักษณะ!I47)</f>
        <v/>
      </c>
      <c r="J47" s="47" t="str">
        <f t="shared" si="12"/>
        <v/>
      </c>
      <c r="K47" s="40" t="str">
        <f t="shared" si="31"/>
        <v/>
      </c>
      <c r="L47" s="129" t="str">
        <f t="shared" si="32"/>
        <v/>
      </c>
      <c r="M47" s="128" t="str">
        <f>IF(คุณลักษณะ!J47="","",คุณลักษณะ!J47)</f>
        <v/>
      </c>
      <c r="N47" s="5" t="str">
        <f>IF(คุณลักษณะ!K47="","",คุณลักษณะ!K47)</f>
        <v/>
      </c>
      <c r="O47" s="56" t="str">
        <f t="shared" si="14"/>
        <v/>
      </c>
      <c r="P47" s="40" t="str">
        <f t="shared" si="33"/>
        <v/>
      </c>
      <c r="Q47" s="129" t="str">
        <f t="shared" si="34"/>
        <v/>
      </c>
      <c r="R47" s="130" t="str">
        <f>IF(คุณลักษณะ!L47="","",คุณลักษณะ!L47)</f>
        <v/>
      </c>
      <c r="S47" s="56" t="str">
        <f t="shared" si="16"/>
        <v/>
      </c>
      <c r="T47" s="40" t="str">
        <f t="shared" si="35"/>
        <v/>
      </c>
      <c r="U47" s="129" t="str">
        <f t="shared" si="36"/>
        <v/>
      </c>
      <c r="V47" s="125" t="str">
        <f>IF(คุณลักษณะ!M47="","",คุณลักษณะ!M47)</f>
        <v/>
      </c>
      <c r="W47" s="6" t="str">
        <f>IF(คุณลักษณะ!N47="","",คุณลักษณะ!N47)</f>
        <v/>
      </c>
      <c r="X47" s="56" t="str">
        <f t="shared" si="18"/>
        <v/>
      </c>
      <c r="Y47" s="40" t="str">
        <f t="shared" si="37"/>
        <v/>
      </c>
      <c r="Z47" s="131" t="str">
        <f t="shared" si="38"/>
        <v/>
      </c>
      <c r="AA47" s="130" t="str">
        <f>IF(คุณลักษณะ!O47="","",คุณลักษณะ!O47)</f>
        <v/>
      </c>
      <c r="AB47" s="6" t="str">
        <f>IF(คุณลักษณะ!P47="","",คุณลักษณะ!P47)</f>
        <v/>
      </c>
      <c r="AC47" s="56" t="str">
        <f t="shared" si="20"/>
        <v/>
      </c>
      <c r="AD47" s="40" t="str">
        <f t="shared" si="39"/>
        <v/>
      </c>
      <c r="AE47" s="129" t="str">
        <f t="shared" si="40"/>
        <v/>
      </c>
      <c r="AF47" s="130" t="str">
        <f>IF(คุณลักษณะ!Q47="","",คุณลักษณะ!Q47)</f>
        <v/>
      </c>
      <c r="AG47" s="6" t="str">
        <f>IF(คุณลักษณะ!R47="","",คุณลักษณะ!R47)</f>
        <v/>
      </c>
      <c r="AH47" s="56" t="str">
        <f t="shared" si="22"/>
        <v/>
      </c>
      <c r="AI47" s="41" t="str">
        <f t="shared" si="41"/>
        <v/>
      </c>
      <c r="AJ47" s="129" t="str">
        <f t="shared" si="42"/>
        <v/>
      </c>
      <c r="AK47" s="130" t="str">
        <f>IF(คุณลักษณะ!S47="","",คุณลักษณะ!S47)</f>
        <v/>
      </c>
      <c r="AL47" s="6" t="str">
        <f>IF(คุณลักษณะ!T47="","",คุณลักษณะ!T47)</f>
        <v/>
      </c>
      <c r="AM47" s="6" t="str">
        <f>IF(คุณลักษณะ!U47="","",คุณลักษณะ!U47)</f>
        <v/>
      </c>
      <c r="AN47" s="56" t="str">
        <f t="shared" si="24"/>
        <v/>
      </c>
      <c r="AO47" s="41" t="str">
        <f t="shared" si="43"/>
        <v/>
      </c>
      <c r="AP47" s="129" t="str">
        <f t="shared" si="44"/>
        <v/>
      </c>
      <c r="AQ47" s="130" t="str">
        <f>IF(คุณลักษณะ!V47="","",คุณลักษณะ!V47)</f>
        <v/>
      </c>
      <c r="AR47" s="6" t="str">
        <f>IF(คุณลักษณะ!W47="","",คุณลักษณะ!W47)</f>
        <v/>
      </c>
      <c r="AS47" s="56" t="str">
        <f t="shared" si="26"/>
        <v/>
      </c>
      <c r="AT47" s="40" t="str">
        <f t="shared" si="27"/>
        <v/>
      </c>
      <c r="AU47" s="129" t="str">
        <f t="shared" si="7"/>
        <v/>
      </c>
      <c r="AV47" s="130" t="str">
        <f>IF(คุณลักษณะ!X47="","",คุณลักษณะ!X47)</f>
        <v/>
      </c>
      <c r="AW47" s="6" t="str">
        <f>IF(คุณลักษณะ!Y47="","",คุณลักษณะ!Y47)</f>
        <v/>
      </c>
      <c r="AX47" s="56" t="str">
        <f t="shared" si="8"/>
        <v/>
      </c>
      <c r="AY47" s="40" t="str">
        <f t="shared" si="28"/>
        <v/>
      </c>
      <c r="AZ47" s="129" t="str">
        <f t="shared" si="9"/>
        <v/>
      </c>
      <c r="BA47" s="130" t="str">
        <f>IF(คุณลักษณะ!Z47="","",คุณลักษณะ!Z47)</f>
        <v/>
      </c>
      <c r="BB47" s="6" t="str">
        <f>IF(คุณลักษณะ!AA47="","",คุณลักษณะ!AA47)</f>
        <v/>
      </c>
      <c r="BC47" s="56" t="str">
        <f t="shared" si="10"/>
        <v/>
      </c>
      <c r="BD47" s="41" t="str">
        <f t="shared" si="45"/>
        <v/>
      </c>
      <c r="BE47" s="129" t="str">
        <f t="shared" si="46"/>
        <v/>
      </c>
      <c r="BF47" s="113" t="str">
        <f>IF(นักเรียน!E47="","",SUM(J47,O47,S47,X47,AC47,AH47,AN47,AS47,AX47,BC47))</f>
        <v/>
      </c>
      <c r="BG47" s="44" t="str">
        <f t="shared" si="29"/>
        <v/>
      </c>
      <c r="BH47" s="176" t="str">
        <f>IF(BG47="","",IF(นักเรียน!Q47="ออก","---ย้าย---",VLOOKUP(BG47,grad2,5,TRUE)))</f>
        <v/>
      </c>
      <c r="BI47" s="119" t="str">
        <f>IF(BG47="","",IF(นักเรียน!Q47="ออก","---ย้าย---",VLOOKUP(BG47,grad2,4,TRUE)))</f>
        <v/>
      </c>
      <c r="BJ47" s="5" t="str">
        <f>IF(คุณลักษณะ!AF47="","",คุณลักษณะ!AF47)</f>
        <v/>
      </c>
      <c r="BK47" s="31"/>
      <c r="BL47" s="76"/>
      <c r="BM47" s="76"/>
      <c r="BN47" s="76"/>
      <c r="BO47" s="76"/>
    </row>
    <row r="48" spans="1:67" ht="15.75" customHeight="1" x14ac:dyDescent="0.5">
      <c r="A48" s="76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128" t="str">
        <f>IF(คุณลักษณะ!F48="","",คุณลักษณะ!F48)</f>
        <v/>
      </c>
      <c r="G48" s="5" t="str">
        <f>IF(คุณลักษณะ!G48="","",คุณลักษณะ!G48)</f>
        <v/>
      </c>
      <c r="H48" s="5" t="str">
        <f>IF(คุณลักษณะ!H48="","",คุณลักษณะ!H48)</f>
        <v/>
      </c>
      <c r="I48" s="5" t="str">
        <f>IF(คุณลักษณะ!I48="","",คุณลักษณะ!I48)</f>
        <v/>
      </c>
      <c r="J48" s="47" t="str">
        <f t="shared" si="12"/>
        <v/>
      </c>
      <c r="K48" s="40" t="str">
        <f t="shared" si="31"/>
        <v/>
      </c>
      <c r="L48" s="129" t="str">
        <f t="shared" si="32"/>
        <v/>
      </c>
      <c r="M48" s="128" t="str">
        <f>IF(คุณลักษณะ!J48="","",คุณลักษณะ!J48)</f>
        <v/>
      </c>
      <c r="N48" s="5" t="str">
        <f>IF(คุณลักษณะ!K48="","",คุณลักษณะ!K48)</f>
        <v/>
      </c>
      <c r="O48" s="56" t="str">
        <f t="shared" si="14"/>
        <v/>
      </c>
      <c r="P48" s="40" t="str">
        <f t="shared" si="33"/>
        <v/>
      </c>
      <c r="Q48" s="129" t="str">
        <f t="shared" si="34"/>
        <v/>
      </c>
      <c r="R48" s="130" t="str">
        <f>IF(คุณลักษณะ!L48="","",คุณลักษณะ!L48)</f>
        <v/>
      </c>
      <c r="S48" s="56" t="str">
        <f t="shared" si="16"/>
        <v/>
      </c>
      <c r="T48" s="40" t="str">
        <f t="shared" si="35"/>
        <v/>
      </c>
      <c r="U48" s="129" t="str">
        <f t="shared" si="36"/>
        <v/>
      </c>
      <c r="V48" s="125" t="str">
        <f>IF(คุณลักษณะ!M48="","",คุณลักษณะ!M48)</f>
        <v/>
      </c>
      <c r="W48" s="6" t="str">
        <f>IF(คุณลักษณะ!N48="","",คุณลักษณะ!N48)</f>
        <v/>
      </c>
      <c r="X48" s="56" t="str">
        <f t="shared" si="18"/>
        <v/>
      </c>
      <c r="Y48" s="40" t="str">
        <f t="shared" si="37"/>
        <v/>
      </c>
      <c r="Z48" s="131" t="str">
        <f t="shared" si="38"/>
        <v/>
      </c>
      <c r="AA48" s="130" t="str">
        <f>IF(คุณลักษณะ!O48="","",คุณลักษณะ!O48)</f>
        <v/>
      </c>
      <c r="AB48" s="6" t="str">
        <f>IF(คุณลักษณะ!P48="","",คุณลักษณะ!P48)</f>
        <v/>
      </c>
      <c r="AC48" s="56" t="str">
        <f t="shared" si="20"/>
        <v/>
      </c>
      <c r="AD48" s="40" t="str">
        <f t="shared" si="39"/>
        <v/>
      </c>
      <c r="AE48" s="129" t="str">
        <f t="shared" si="40"/>
        <v/>
      </c>
      <c r="AF48" s="130" t="str">
        <f>IF(คุณลักษณะ!Q48="","",คุณลักษณะ!Q48)</f>
        <v/>
      </c>
      <c r="AG48" s="6" t="str">
        <f>IF(คุณลักษณะ!R48="","",คุณลักษณะ!R48)</f>
        <v/>
      </c>
      <c r="AH48" s="56" t="str">
        <f t="shared" si="22"/>
        <v/>
      </c>
      <c r="AI48" s="41" t="str">
        <f t="shared" si="41"/>
        <v/>
      </c>
      <c r="AJ48" s="129" t="str">
        <f t="shared" si="42"/>
        <v/>
      </c>
      <c r="AK48" s="130" t="str">
        <f>IF(คุณลักษณะ!S48="","",คุณลักษณะ!S48)</f>
        <v/>
      </c>
      <c r="AL48" s="6" t="str">
        <f>IF(คุณลักษณะ!T48="","",คุณลักษณะ!T48)</f>
        <v/>
      </c>
      <c r="AM48" s="6" t="str">
        <f>IF(คุณลักษณะ!U48="","",คุณลักษณะ!U48)</f>
        <v/>
      </c>
      <c r="AN48" s="56" t="str">
        <f t="shared" si="24"/>
        <v/>
      </c>
      <c r="AO48" s="41" t="str">
        <f t="shared" si="43"/>
        <v/>
      </c>
      <c r="AP48" s="129" t="str">
        <f t="shared" si="44"/>
        <v/>
      </c>
      <c r="AQ48" s="130" t="str">
        <f>IF(คุณลักษณะ!V48="","",คุณลักษณะ!V48)</f>
        <v/>
      </c>
      <c r="AR48" s="6" t="str">
        <f>IF(คุณลักษณะ!W48="","",คุณลักษณะ!W48)</f>
        <v/>
      </c>
      <c r="AS48" s="56" t="str">
        <f t="shared" si="26"/>
        <v/>
      </c>
      <c r="AT48" s="40" t="str">
        <f t="shared" si="27"/>
        <v/>
      </c>
      <c r="AU48" s="129" t="str">
        <f t="shared" si="7"/>
        <v/>
      </c>
      <c r="AV48" s="130" t="str">
        <f>IF(คุณลักษณะ!X48="","",คุณลักษณะ!X48)</f>
        <v/>
      </c>
      <c r="AW48" s="6" t="str">
        <f>IF(คุณลักษณะ!Y48="","",คุณลักษณะ!Y48)</f>
        <v/>
      </c>
      <c r="AX48" s="56" t="str">
        <f t="shared" si="8"/>
        <v/>
      </c>
      <c r="AY48" s="40" t="str">
        <f t="shared" si="28"/>
        <v/>
      </c>
      <c r="AZ48" s="129" t="str">
        <f t="shared" si="9"/>
        <v/>
      </c>
      <c r="BA48" s="130" t="str">
        <f>IF(คุณลักษณะ!Z48="","",คุณลักษณะ!Z48)</f>
        <v/>
      </c>
      <c r="BB48" s="6" t="str">
        <f>IF(คุณลักษณะ!AA48="","",คุณลักษณะ!AA48)</f>
        <v/>
      </c>
      <c r="BC48" s="56" t="str">
        <f t="shared" si="10"/>
        <v/>
      </c>
      <c r="BD48" s="41" t="str">
        <f t="shared" si="45"/>
        <v/>
      </c>
      <c r="BE48" s="129" t="str">
        <f t="shared" si="46"/>
        <v/>
      </c>
      <c r="BF48" s="113" t="str">
        <f>IF(นักเรียน!E48="","",SUM(J48,O48,S48,X48,AC48,AH48,AN48,AS48,AX48,BC48))</f>
        <v/>
      </c>
      <c r="BG48" s="44" t="str">
        <f t="shared" si="29"/>
        <v/>
      </c>
      <c r="BH48" s="176" t="str">
        <f>IF(BG48="","",IF(นักเรียน!Q48="ออก","---ย้าย---",VLOOKUP(BG48,grad2,5,TRUE)))</f>
        <v/>
      </c>
      <c r="BI48" s="119" t="str">
        <f>IF(BG48="","",IF(นักเรียน!Q48="ออก","---ย้าย---",VLOOKUP(BG48,grad2,4,TRUE)))</f>
        <v/>
      </c>
      <c r="BJ48" s="5" t="str">
        <f>IF(คุณลักษณะ!AF48="","",คุณลักษณะ!AF48)</f>
        <v/>
      </c>
      <c r="BK48" s="31"/>
      <c r="BL48" s="76"/>
      <c r="BM48" s="76"/>
      <c r="BN48" s="76"/>
      <c r="BO48" s="76"/>
    </row>
    <row r="49" spans="1:67" ht="15.75" customHeight="1" x14ac:dyDescent="0.5">
      <c r="A49" s="76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128" t="str">
        <f>IF(คุณลักษณะ!F49="","",คุณลักษณะ!F49)</f>
        <v/>
      </c>
      <c r="G49" s="5" t="str">
        <f>IF(คุณลักษณะ!G49="","",คุณลักษณะ!G49)</f>
        <v/>
      </c>
      <c r="H49" s="5" t="str">
        <f>IF(คุณลักษณะ!H49="","",คุณลักษณะ!H49)</f>
        <v/>
      </c>
      <c r="I49" s="5" t="str">
        <f>IF(คุณลักษณะ!I49="","",คุณลักษณะ!I49)</f>
        <v/>
      </c>
      <c r="J49" s="47" t="str">
        <f t="shared" si="12"/>
        <v/>
      </c>
      <c r="K49" s="40" t="str">
        <f t="shared" si="31"/>
        <v/>
      </c>
      <c r="L49" s="129" t="str">
        <f t="shared" si="32"/>
        <v/>
      </c>
      <c r="M49" s="128" t="str">
        <f>IF(คุณลักษณะ!J49="","",คุณลักษณะ!J49)</f>
        <v/>
      </c>
      <c r="N49" s="5" t="str">
        <f>IF(คุณลักษณะ!K49="","",คุณลักษณะ!K49)</f>
        <v/>
      </c>
      <c r="O49" s="56" t="str">
        <f t="shared" si="14"/>
        <v/>
      </c>
      <c r="P49" s="40" t="str">
        <f t="shared" si="33"/>
        <v/>
      </c>
      <c r="Q49" s="129" t="str">
        <f t="shared" si="34"/>
        <v/>
      </c>
      <c r="R49" s="130" t="str">
        <f>IF(คุณลักษณะ!L49="","",คุณลักษณะ!L49)</f>
        <v/>
      </c>
      <c r="S49" s="56" t="str">
        <f t="shared" si="16"/>
        <v/>
      </c>
      <c r="T49" s="40" t="str">
        <f t="shared" si="35"/>
        <v/>
      </c>
      <c r="U49" s="129" t="str">
        <f t="shared" si="36"/>
        <v/>
      </c>
      <c r="V49" s="125" t="str">
        <f>IF(คุณลักษณะ!M49="","",คุณลักษณะ!M49)</f>
        <v/>
      </c>
      <c r="W49" s="6" t="str">
        <f>IF(คุณลักษณะ!N49="","",คุณลักษณะ!N49)</f>
        <v/>
      </c>
      <c r="X49" s="56" t="str">
        <f t="shared" si="18"/>
        <v/>
      </c>
      <c r="Y49" s="40" t="str">
        <f t="shared" si="37"/>
        <v/>
      </c>
      <c r="Z49" s="131" t="str">
        <f t="shared" si="38"/>
        <v/>
      </c>
      <c r="AA49" s="130" t="str">
        <f>IF(คุณลักษณะ!O49="","",คุณลักษณะ!O49)</f>
        <v/>
      </c>
      <c r="AB49" s="6" t="str">
        <f>IF(คุณลักษณะ!P49="","",คุณลักษณะ!P49)</f>
        <v/>
      </c>
      <c r="AC49" s="56" t="str">
        <f t="shared" si="20"/>
        <v/>
      </c>
      <c r="AD49" s="40" t="str">
        <f t="shared" si="39"/>
        <v/>
      </c>
      <c r="AE49" s="129" t="str">
        <f t="shared" si="40"/>
        <v/>
      </c>
      <c r="AF49" s="130" t="str">
        <f>IF(คุณลักษณะ!Q49="","",คุณลักษณะ!Q49)</f>
        <v/>
      </c>
      <c r="AG49" s="6" t="str">
        <f>IF(คุณลักษณะ!R49="","",คุณลักษณะ!R49)</f>
        <v/>
      </c>
      <c r="AH49" s="56" t="str">
        <f t="shared" si="22"/>
        <v/>
      </c>
      <c r="AI49" s="41" t="str">
        <f t="shared" si="41"/>
        <v/>
      </c>
      <c r="AJ49" s="129" t="str">
        <f t="shared" si="42"/>
        <v/>
      </c>
      <c r="AK49" s="130" t="str">
        <f>IF(คุณลักษณะ!S49="","",คุณลักษณะ!S49)</f>
        <v/>
      </c>
      <c r="AL49" s="6" t="str">
        <f>IF(คุณลักษณะ!T49="","",คุณลักษณะ!T49)</f>
        <v/>
      </c>
      <c r="AM49" s="6" t="str">
        <f>IF(คุณลักษณะ!U49="","",คุณลักษณะ!U49)</f>
        <v/>
      </c>
      <c r="AN49" s="56" t="str">
        <f t="shared" si="24"/>
        <v/>
      </c>
      <c r="AO49" s="41" t="str">
        <f t="shared" si="43"/>
        <v/>
      </c>
      <c r="AP49" s="129" t="str">
        <f t="shared" si="44"/>
        <v/>
      </c>
      <c r="AQ49" s="130" t="str">
        <f>IF(คุณลักษณะ!V49="","",คุณลักษณะ!V49)</f>
        <v/>
      </c>
      <c r="AR49" s="6" t="str">
        <f>IF(คุณลักษณะ!W49="","",คุณลักษณะ!W49)</f>
        <v/>
      </c>
      <c r="AS49" s="56" t="str">
        <f t="shared" si="26"/>
        <v/>
      </c>
      <c r="AT49" s="40" t="str">
        <f t="shared" si="27"/>
        <v/>
      </c>
      <c r="AU49" s="129" t="str">
        <f t="shared" si="7"/>
        <v/>
      </c>
      <c r="AV49" s="130" t="str">
        <f>IF(คุณลักษณะ!X49="","",คุณลักษณะ!X49)</f>
        <v/>
      </c>
      <c r="AW49" s="6" t="str">
        <f>IF(คุณลักษณะ!Y49="","",คุณลักษณะ!Y49)</f>
        <v/>
      </c>
      <c r="AX49" s="56" t="str">
        <f t="shared" si="8"/>
        <v/>
      </c>
      <c r="AY49" s="40" t="str">
        <f t="shared" si="28"/>
        <v/>
      </c>
      <c r="AZ49" s="129" t="str">
        <f t="shared" si="9"/>
        <v/>
      </c>
      <c r="BA49" s="130" t="str">
        <f>IF(คุณลักษณะ!Z49="","",คุณลักษณะ!Z49)</f>
        <v/>
      </c>
      <c r="BB49" s="6" t="str">
        <f>IF(คุณลักษณะ!AA49="","",คุณลักษณะ!AA49)</f>
        <v/>
      </c>
      <c r="BC49" s="56" t="str">
        <f t="shared" si="10"/>
        <v/>
      </c>
      <c r="BD49" s="41" t="str">
        <f t="shared" si="45"/>
        <v/>
      </c>
      <c r="BE49" s="129" t="str">
        <f t="shared" si="46"/>
        <v/>
      </c>
      <c r="BF49" s="113" t="str">
        <f>IF(นักเรียน!E49="","",SUM(J49,O49,S49,X49,AC49,AH49,AN49,AS49,AX49,BC49))</f>
        <v/>
      </c>
      <c r="BG49" s="44" t="str">
        <f t="shared" si="29"/>
        <v/>
      </c>
      <c r="BH49" s="176" t="str">
        <f>IF(BG49="","",IF(นักเรียน!Q49="ออก","---ย้าย---",VLOOKUP(BG49,grad2,5,TRUE)))</f>
        <v/>
      </c>
      <c r="BI49" s="119" t="str">
        <f>IF(BG49="","",IF(นักเรียน!Q49="ออก","---ย้าย---",VLOOKUP(BG49,grad2,4,TRUE)))</f>
        <v/>
      </c>
      <c r="BJ49" s="5" t="str">
        <f>IF(คุณลักษณะ!AF49="","",คุณลักษณะ!AF49)</f>
        <v/>
      </c>
      <c r="BK49" s="31"/>
      <c r="BL49" s="76"/>
      <c r="BM49" s="76"/>
      <c r="BN49" s="76"/>
      <c r="BO49" s="76"/>
    </row>
    <row r="50" spans="1:67" ht="15.75" customHeight="1" x14ac:dyDescent="0.5">
      <c r="A50" s="76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128" t="str">
        <f>IF(คุณลักษณะ!F50="","",คุณลักษณะ!F50)</f>
        <v/>
      </c>
      <c r="G50" s="5" t="str">
        <f>IF(คุณลักษณะ!G50="","",คุณลักษณะ!G50)</f>
        <v/>
      </c>
      <c r="H50" s="5" t="str">
        <f>IF(คุณลักษณะ!H50="","",คุณลักษณะ!H50)</f>
        <v/>
      </c>
      <c r="I50" s="5" t="str">
        <f>IF(คุณลักษณะ!I50="","",คุณลักษณะ!I50)</f>
        <v/>
      </c>
      <c r="J50" s="47" t="str">
        <f t="shared" si="12"/>
        <v/>
      </c>
      <c r="K50" s="40" t="str">
        <f t="shared" si="31"/>
        <v/>
      </c>
      <c r="L50" s="129" t="str">
        <f t="shared" si="32"/>
        <v/>
      </c>
      <c r="M50" s="128" t="str">
        <f>IF(คุณลักษณะ!J50="","",คุณลักษณะ!J50)</f>
        <v/>
      </c>
      <c r="N50" s="5" t="str">
        <f>IF(คุณลักษณะ!K50="","",คุณลักษณะ!K50)</f>
        <v/>
      </c>
      <c r="O50" s="56" t="str">
        <f t="shared" si="14"/>
        <v/>
      </c>
      <c r="P50" s="40" t="str">
        <f t="shared" si="33"/>
        <v/>
      </c>
      <c r="Q50" s="129" t="str">
        <f t="shared" si="34"/>
        <v/>
      </c>
      <c r="R50" s="130" t="str">
        <f>IF(คุณลักษณะ!L50="","",คุณลักษณะ!L50)</f>
        <v/>
      </c>
      <c r="S50" s="56" t="str">
        <f t="shared" si="16"/>
        <v/>
      </c>
      <c r="T50" s="40" t="str">
        <f t="shared" si="35"/>
        <v/>
      </c>
      <c r="U50" s="129" t="str">
        <f t="shared" si="36"/>
        <v/>
      </c>
      <c r="V50" s="125" t="str">
        <f>IF(คุณลักษณะ!M50="","",คุณลักษณะ!M50)</f>
        <v/>
      </c>
      <c r="W50" s="6" t="str">
        <f>IF(คุณลักษณะ!N50="","",คุณลักษณะ!N50)</f>
        <v/>
      </c>
      <c r="X50" s="56" t="str">
        <f t="shared" si="18"/>
        <v/>
      </c>
      <c r="Y50" s="40" t="str">
        <f t="shared" si="37"/>
        <v/>
      </c>
      <c r="Z50" s="131" t="str">
        <f t="shared" si="38"/>
        <v/>
      </c>
      <c r="AA50" s="130" t="str">
        <f>IF(คุณลักษณะ!O50="","",คุณลักษณะ!O50)</f>
        <v/>
      </c>
      <c r="AB50" s="6" t="str">
        <f>IF(คุณลักษณะ!P50="","",คุณลักษณะ!P50)</f>
        <v/>
      </c>
      <c r="AC50" s="56" t="str">
        <f t="shared" si="20"/>
        <v/>
      </c>
      <c r="AD50" s="40" t="str">
        <f t="shared" si="39"/>
        <v/>
      </c>
      <c r="AE50" s="129" t="str">
        <f t="shared" si="40"/>
        <v/>
      </c>
      <c r="AF50" s="130" t="str">
        <f>IF(คุณลักษณะ!Q50="","",คุณลักษณะ!Q50)</f>
        <v/>
      </c>
      <c r="AG50" s="6" t="str">
        <f>IF(คุณลักษณะ!R50="","",คุณลักษณะ!R50)</f>
        <v/>
      </c>
      <c r="AH50" s="56" t="str">
        <f t="shared" si="22"/>
        <v/>
      </c>
      <c r="AI50" s="41" t="str">
        <f t="shared" si="41"/>
        <v/>
      </c>
      <c r="AJ50" s="129" t="str">
        <f t="shared" si="42"/>
        <v/>
      </c>
      <c r="AK50" s="130" t="str">
        <f>IF(คุณลักษณะ!S50="","",คุณลักษณะ!S50)</f>
        <v/>
      </c>
      <c r="AL50" s="6" t="str">
        <f>IF(คุณลักษณะ!T50="","",คุณลักษณะ!T50)</f>
        <v/>
      </c>
      <c r="AM50" s="6" t="str">
        <f>IF(คุณลักษณะ!U50="","",คุณลักษณะ!U50)</f>
        <v/>
      </c>
      <c r="AN50" s="56" t="str">
        <f t="shared" si="24"/>
        <v/>
      </c>
      <c r="AO50" s="41" t="str">
        <f t="shared" si="43"/>
        <v/>
      </c>
      <c r="AP50" s="129" t="str">
        <f t="shared" si="44"/>
        <v/>
      </c>
      <c r="AQ50" s="130" t="str">
        <f>IF(คุณลักษณะ!V50="","",คุณลักษณะ!V50)</f>
        <v/>
      </c>
      <c r="AR50" s="6" t="str">
        <f>IF(คุณลักษณะ!W50="","",คุณลักษณะ!W50)</f>
        <v/>
      </c>
      <c r="AS50" s="56" t="str">
        <f t="shared" si="26"/>
        <v/>
      </c>
      <c r="AT50" s="40" t="str">
        <f t="shared" si="27"/>
        <v/>
      </c>
      <c r="AU50" s="129" t="str">
        <f t="shared" si="7"/>
        <v/>
      </c>
      <c r="AV50" s="130" t="str">
        <f>IF(คุณลักษณะ!X50="","",คุณลักษณะ!X50)</f>
        <v/>
      </c>
      <c r="AW50" s="6" t="str">
        <f>IF(คุณลักษณะ!Y50="","",คุณลักษณะ!Y50)</f>
        <v/>
      </c>
      <c r="AX50" s="56" t="str">
        <f t="shared" si="8"/>
        <v/>
      </c>
      <c r="AY50" s="40" t="str">
        <f t="shared" si="28"/>
        <v/>
      </c>
      <c r="AZ50" s="129" t="str">
        <f t="shared" si="9"/>
        <v/>
      </c>
      <c r="BA50" s="130" t="str">
        <f>IF(คุณลักษณะ!Z50="","",คุณลักษณะ!Z50)</f>
        <v/>
      </c>
      <c r="BB50" s="6" t="str">
        <f>IF(คุณลักษณะ!AA50="","",คุณลักษณะ!AA50)</f>
        <v/>
      </c>
      <c r="BC50" s="56" t="str">
        <f t="shared" si="10"/>
        <v/>
      </c>
      <c r="BD50" s="41" t="str">
        <f t="shared" si="45"/>
        <v/>
      </c>
      <c r="BE50" s="129" t="str">
        <f t="shared" si="46"/>
        <v/>
      </c>
      <c r="BF50" s="113" t="str">
        <f>IF(นักเรียน!E50="","",SUM(J50,O50,S50,X50,AC50,AH50,AN50,AS50,AX50,BC50))</f>
        <v/>
      </c>
      <c r="BG50" s="44" t="str">
        <f t="shared" si="29"/>
        <v/>
      </c>
      <c r="BH50" s="176" t="str">
        <f>IF(BG50="","",IF(นักเรียน!Q50="ออก","---ย้าย---",VLOOKUP(BG50,grad2,5,TRUE)))</f>
        <v/>
      </c>
      <c r="BI50" s="119" t="str">
        <f>IF(BG50="","",IF(นักเรียน!Q50="ออก","---ย้าย---",VLOOKUP(BG50,grad2,4,TRUE)))</f>
        <v/>
      </c>
      <c r="BJ50" s="5" t="str">
        <f>IF(คุณลักษณะ!AF50="","",คุณลักษณะ!AF50)</f>
        <v/>
      </c>
      <c r="BK50" s="31"/>
      <c r="BL50" s="76"/>
      <c r="BM50" s="76"/>
      <c r="BN50" s="76"/>
      <c r="BO50" s="76"/>
    </row>
    <row r="51" spans="1:67" ht="15.75" customHeight="1" x14ac:dyDescent="0.5">
      <c r="A51" s="76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128" t="str">
        <f>IF(คุณลักษณะ!F51="","",คุณลักษณะ!F51)</f>
        <v/>
      </c>
      <c r="G51" s="5" t="str">
        <f>IF(คุณลักษณะ!G51="","",คุณลักษณะ!G51)</f>
        <v/>
      </c>
      <c r="H51" s="5" t="str">
        <f>IF(คุณลักษณะ!H51="","",คุณลักษณะ!H51)</f>
        <v/>
      </c>
      <c r="I51" s="5" t="str">
        <f>IF(คุณลักษณะ!I51="","",คุณลักษณะ!I51)</f>
        <v/>
      </c>
      <c r="J51" s="47" t="str">
        <f t="shared" si="12"/>
        <v/>
      </c>
      <c r="K51" s="40" t="str">
        <f t="shared" si="31"/>
        <v/>
      </c>
      <c r="L51" s="129" t="str">
        <f t="shared" si="32"/>
        <v/>
      </c>
      <c r="M51" s="128" t="str">
        <f>IF(คุณลักษณะ!J51="","",คุณลักษณะ!J51)</f>
        <v/>
      </c>
      <c r="N51" s="5" t="str">
        <f>IF(คุณลักษณะ!K51="","",คุณลักษณะ!K51)</f>
        <v/>
      </c>
      <c r="O51" s="56" t="str">
        <f t="shared" si="14"/>
        <v/>
      </c>
      <c r="P51" s="40" t="str">
        <f t="shared" si="33"/>
        <v/>
      </c>
      <c r="Q51" s="129" t="str">
        <f t="shared" si="34"/>
        <v/>
      </c>
      <c r="R51" s="130" t="str">
        <f>IF(คุณลักษณะ!L51="","",คุณลักษณะ!L51)</f>
        <v/>
      </c>
      <c r="S51" s="56" t="str">
        <f t="shared" si="16"/>
        <v/>
      </c>
      <c r="T51" s="40" t="str">
        <f t="shared" si="35"/>
        <v/>
      </c>
      <c r="U51" s="129" t="str">
        <f t="shared" si="36"/>
        <v/>
      </c>
      <c r="V51" s="125" t="str">
        <f>IF(คุณลักษณะ!M51="","",คุณลักษณะ!M51)</f>
        <v/>
      </c>
      <c r="W51" s="6" t="str">
        <f>IF(คุณลักษณะ!N51="","",คุณลักษณะ!N51)</f>
        <v/>
      </c>
      <c r="X51" s="56" t="str">
        <f t="shared" si="18"/>
        <v/>
      </c>
      <c r="Y51" s="40" t="str">
        <f t="shared" si="37"/>
        <v/>
      </c>
      <c r="Z51" s="131" t="str">
        <f t="shared" si="38"/>
        <v/>
      </c>
      <c r="AA51" s="130" t="str">
        <f>IF(คุณลักษณะ!O51="","",คุณลักษณะ!O51)</f>
        <v/>
      </c>
      <c r="AB51" s="6" t="str">
        <f>IF(คุณลักษณะ!P51="","",คุณลักษณะ!P51)</f>
        <v/>
      </c>
      <c r="AC51" s="56" t="str">
        <f t="shared" si="20"/>
        <v/>
      </c>
      <c r="AD51" s="40" t="str">
        <f t="shared" si="39"/>
        <v/>
      </c>
      <c r="AE51" s="129" t="str">
        <f t="shared" si="40"/>
        <v/>
      </c>
      <c r="AF51" s="130" t="str">
        <f>IF(คุณลักษณะ!Q51="","",คุณลักษณะ!Q51)</f>
        <v/>
      </c>
      <c r="AG51" s="6" t="str">
        <f>IF(คุณลักษณะ!R51="","",คุณลักษณะ!R51)</f>
        <v/>
      </c>
      <c r="AH51" s="56" t="str">
        <f t="shared" si="22"/>
        <v/>
      </c>
      <c r="AI51" s="41" t="str">
        <f t="shared" si="41"/>
        <v/>
      </c>
      <c r="AJ51" s="129" t="str">
        <f t="shared" si="42"/>
        <v/>
      </c>
      <c r="AK51" s="130" t="str">
        <f>IF(คุณลักษณะ!S51="","",คุณลักษณะ!S51)</f>
        <v/>
      </c>
      <c r="AL51" s="6" t="str">
        <f>IF(คุณลักษณะ!T51="","",คุณลักษณะ!T51)</f>
        <v/>
      </c>
      <c r="AM51" s="6" t="str">
        <f>IF(คุณลักษณะ!U51="","",คุณลักษณะ!U51)</f>
        <v/>
      </c>
      <c r="AN51" s="56" t="str">
        <f t="shared" si="24"/>
        <v/>
      </c>
      <c r="AO51" s="41" t="str">
        <f t="shared" si="43"/>
        <v/>
      </c>
      <c r="AP51" s="129" t="str">
        <f t="shared" si="44"/>
        <v/>
      </c>
      <c r="AQ51" s="130" t="str">
        <f>IF(คุณลักษณะ!V51="","",คุณลักษณะ!V51)</f>
        <v/>
      </c>
      <c r="AR51" s="6" t="str">
        <f>IF(คุณลักษณะ!W51="","",คุณลักษณะ!W51)</f>
        <v/>
      </c>
      <c r="AS51" s="56" t="str">
        <f t="shared" si="26"/>
        <v/>
      </c>
      <c r="AT51" s="40" t="str">
        <f t="shared" si="27"/>
        <v/>
      </c>
      <c r="AU51" s="129" t="str">
        <f t="shared" si="7"/>
        <v/>
      </c>
      <c r="AV51" s="130" t="str">
        <f>IF(คุณลักษณะ!X51="","",คุณลักษณะ!X51)</f>
        <v/>
      </c>
      <c r="AW51" s="6" t="str">
        <f>IF(คุณลักษณะ!Y51="","",คุณลักษณะ!Y51)</f>
        <v/>
      </c>
      <c r="AX51" s="56" t="str">
        <f t="shared" si="8"/>
        <v/>
      </c>
      <c r="AY51" s="40" t="str">
        <f t="shared" si="28"/>
        <v/>
      </c>
      <c r="AZ51" s="129" t="str">
        <f t="shared" si="9"/>
        <v/>
      </c>
      <c r="BA51" s="130" t="str">
        <f>IF(คุณลักษณะ!Z51="","",คุณลักษณะ!Z51)</f>
        <v/>
      </c>
      <c r="BB51" s="6" t="str">
        <f>IF(คุณลักษณะ!AA51="","",คุณลักษณะ!AA51)</f>
        <v/>
      </c>
      <c r="BC51" s="56" t="str">
        <f t="shared" si="10"/>
        <v/>
      </c>
      <c r="BD51" s="41" t="str">
        <f t="shared" si="45"/>
        <v/>
      </c>
      <c r="BE51" s="129" t="str">
        <f t="shared" si="46"/>
        <v/>
      </c>
      <c r="BF51" s="113" t="str">
        <f>IF(นักเรียน!E51="","",SUM(J51,O51,S51,X51,AC51,AH51,AN51,AS51,AX51,BC51))</f>
        <v/>
      </c>
      <c r="BG51" s="44" t="str">
        <f t="shared" si="29"/>
        <v/>
      </c>
      <c r="BH51" s="176" t="str">
        <f>IF(BG51="","",IF(นักเรียน!Q51="ออก","---ย้าย---",VLOOKUP(BG51,grad2,5,TRUE)))</f>
        <v/>
      </c>
      <c r="BI51" s="119" t="str">
        <f>IF(BG51="","",IF(นักเรียน!Q51="ออก","---ย้าย---",VLOOKUP(BG51,grad2,4,TRUE)))</f>
        <v/>
      </c>
      <c r="BJ51" s="5" t="str">
        <f>IF(คุณลักษณะ!AF51="","",คุณลักษณะ!AF51)</f>
        <v/>
      </c>
      <c r="BK51" s="31"/>
      <c r="BL51" s="76"/>
      <c r="BM51" s="76"/>
      <c r="BN51" s="76"/>
      <c r="BO51" s="76"/>
    </row>
    <row r="52" spans="1:67" ht="15.75" customHeight="1" x14ac:dyDescent="0.5">
      <c r="A52" s="76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128" t="str">
        <f>IF(คุณลักษณะ!F52="","",คุณลักษณะ!F52)</f>
        <v/>
      </c>
      <c r="G52" s="5" t="str">
        <f>IF(คุณลักษณะ!G52="","",คุณลักษณะ!G52)</f>
        <v/>
      </c>
      <c r="H52" s="5" t="str">
        <f>IF(คุณลักษณะ!H52="","",คุณลักษณะ!H52)</f>
        <v/>
      </c>
      <c r="I52" s="5" t="str">
        <f>IF(คุณลักษณะ!I52="","",คุณลักษณะ!I52)</f>
        <v/>
      </c>
      <c r="J52" s="47" t="str">
        <f t="shared" si="12"/>
        <v/>
      </c>
      <c r="K52" s="40" t="str">
        <f t="shared" si="31"/>
        <v/>
      </c>
      <c r="L52" s="129" t="str">
        <f t="shared" si="32"/>
        <v/>
      </c>
      <c r="M52" s="128" t="str">
        <f>IF(คุณลักษณะ!J52="","",คุณลักษณะ!J52)</f>
        <v/>
      </c>
      <c r="N52" s="5" t="str">
        <f>IF(คุณลักษณะ!K52="","",คุณลักษณะ!K52)</f>
        <v/>
      </c>
      <c r="O52" s="56" t="str">
        <f t="shared" si="14"/>
        <v/>
      </c>
      <c r="P52" s="40" t="str">
        <f t="shared" si="33"/>
        <v/>
      </c>
      <c r="Q52" s="129" t="str">
        <f t="shared" si="34"/>
        <v/>
      </c>
      <c r="R52" s="130" t="str">
        <f>IF(คุณลักษณะ!L52="","",คุณลักษณะ!L52)</f>
        <v/>
      </c>
      <c r="S52" s="56" t="str">
        <f t="shared" si="16"/>
        <v/>
      </c>
      <c r="T52" s="40" t="str">
        <f t="shared" si="35"/>
        <v/>
      </c>
      <c r="U52" s="129" t="str">
        <f t="shared" si="36"/>
        <v/>
      </c>
      <c r="V52" s="125" t="str">
        <f>IF(คุณลักษณะ!M52="","",คุณลักษณะ!M52)</f>
        <v/>
      </c>
      <c r="W52" s="6" t="str">
        <f>IF(คุณลักษณะ!N52="","",คุณลักษณะ!N52)</f>
        <v/>
      </c>
      <c r="X52" s="56" t="str">
        <f t="shared" si="18"/>
        <v/>
      </c>
      <c r="Y52" s="40" t="str">
        <f t="shared" si="37"/>
        <v/>
      </c>
      <c r="Z52" s="131" t="str">
        <f t="shared" si="38"/>
        <v/>
      </c>
      <c r="AA52" s="130" t="str">
        <f>IF(คุณลักษณะ!O52="","",คุณลักษณะ!O52)</f>
        <v/>
      </c>
      <c r="AB52" s="6" t="str">
        <f>IF(คุณลักษณะ!P52="","",คุณลักษณะ!P52)</f>
        <v/>
      </c>
      <c r="AC52" s="56" t="str">
        <f t="shared" si="20"/>
        <v/>
      </c>
      <c r="AD52" s="40" t="str">
        <f t="shared" si="39"/>
        <v/>
      </c>
      <c r="AE52" s="129" t="str">
        <f t="shared" si="40"/>
        <v/>
      </c>
      <c r="AF52" s="130" t="str">
        <f>IF(คุณลักษณะ!Q52="","",คุณลักษณะ!Q52)</f>
        <v/>
      </c>
      <c r="AG52" s="6" t="str">
        <f>IF(คุณลักษณะ!R52="","",คุณลักษณะ!R52)</f>
        <v/>
      </c>
      <c r="AH52" s="56" t="str">
        <f t="shared" si="22"/>
        <v/>
      </c>
      <c r="AI52" s="41" t="str">
        <f t="shared" si="41"/>
        <v/>
      </c>
      <c r="AJ52" s="129" t="str">
        <f t="shared" si="42"/>
        <v/>
      </c>
      <c r="AK52" s="130" t="str">
        <f>IF(คุณลักษณะ!S52="","",คุณลักษณะ!S52)</f>
        <v/>
      </c>
      <c r="AL52" s="6" t="str">
        <f>IF(คุณลักษณะ!T52="","",คุณลักษณะ!T52)</f>
        <v/>
      </c>
      <c r="AM52" s="6" t="str">
        <f>IF(คุณลักษณะ!U52="","",คุณลักษณะ!U52)</f>
        <v/>
      </c>
      <c r="AN52" s="56" t="str">
        <f t="shared" si="24"/>
        <v/>
      </c>
      <c r="AO52" s="41" t="str">
        <f t="shared" si="43"/>
        <v/>
      </c>
      <c r="AP52" s="129" t="str">
        <f t="shared" si="44"/>
        <v/>
      </c>
      <c r="AQ52" s="130" t="str">
        <f>IF(คุณลักษณะ!V52="","",คุณลักษณะ!V52)</f>
        <v/>
      </c>
      <c r="AR52" s="6" t="str">
        <f>IF(คุณลักษณะ!W52="","",คุณลักษณะ!W52)</f>
        <v/>
      </c>
      <c r="AS52" s="56" t="str">
        <f t="shared" si="26"/>
        <v/>
      </c>
      <c r="AT52" s="40" t="str">
        <f t="shared" si="27"/>
        <v/>
      </c>
      <c r="AU52" s="129" t="str">
        <f t="shared" si="7"/>
        <v/>
      </c>
      <c r="AV52" s="130" t="str">
        <f>IF(คุณลักษณะ!X52="","",คุณลักษณะ!X52)</f>
        <v/>
      </c>
      <c r="AW52" s="6" t="str">
        <f>IF(คุณลักษณะ!Y52="","",คุณลักษณะ!Y52)</f>
        <v/>
      </c>
      <c r="AX52" s="56" t="str">
        <f t="shared" si="8"/>
        <v/>
      </c>
      <c r="AY52" s="40" t="str">
        <f t="shared" si="28"/>
        <v/>
      </c>
      <c r="AZ52" s="129" t="str">
        <f t="shared" si="9"/>
        <v/>
      </c>
      <c r="BA52" s="130" t="str">
        <f>IF(คุณลักษณะ!Z52="","",คุณลักษณะ!Z52)</f>
        <v/>
      </c>
      <c r="BB52" s="6" t="str">
        <f>IF(คุณลักษณะ!AA52="","",คุณลักษณะ!AA52)</f>
        <v/>
      </c>
      <c r="BC52" s="56" t="str">
        <f t="shared" si="10"/>
        <v/>
      </c>
      <c r="BD52" s="41" t="str">
        <f t="shared" si="45"/>
        <v/>
      </c>
      <c r="BE52" s="129" t="str">
        <f t="shared" si="46"/>
        <v/>
      </c>
      <c r="BF52" s="113" t="str">
        <f>IF(นักเรียน!E52="","",SUM(J52,O52,S52,X52,AC52,AH52,AN52,AS52,AX52,BC52))</f>
        <v/>
      </c>
      <c r="BG52" s="44" t="str">
        <f t="shared" si="29"/>
        <v/>
      </c>
      <c r="BH52" s="176" t="str">
        <f>IF(BG52="","",IF(นักเรียน!Q52="ออก","---ย้าย---",VLOOKUP(BG52,grad2,5,TRUE)))</f>
        <v/>
      </c>
      <c r="BI52" s="119" t="str">
        <f>IF(BG52="","",IF(นักเรียน!Q52="ออก","---ย้าย---",VLOOKUP(BG52,grad2,4,TRUE)))</f>
        <v/>
      </c>
      <c r="BJ52" s="5" t="str">
        <f>IF(คุณลักษณะ!AF52="","",คุณลักษณะ!AF52)</f>
        <v/>
      </c>
      <c r="BK52" s="31"/>
      <c r="BL52" s="76"/>
      <c r="BM52" s="76"/>
      <c r="BN52" s="76"/>
      <c r="BO52" s="76"/>
    </row>
    <row r="53" spans="1:67" ht="15.75" customHeight="1" x14ac:dyDescent="0.5">
      <c r="A53" s="76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128" t="str">
        <f>IF(คุณลักษณะ!F53="","",คุณลักษณะ!F53)</f>
        <v/>
      </c>
      <c r="G53" s="5" t="str">
        <f>IF(คุณลักษณะ!G53="","",คุณลักษณะ!G53)</f>
        <v/>
      </c>
      <c r="H53" s="5" t="str">
        <f>IF(คุณลักษณะ!H53="","",คุณลักษณะ!H53)</f>
        <v/>
      </c>
      <c r="I53" s="5" t="str">
        <f>IF(คุณลักษณะ!I53="","",คุณลักษณะ!I53)</f>
        <v/>
      </c>
      <c r="J53" s="47" t="str">
        <f t="shared" si="12"/>
        <v/>
      </c>
      <c r="K53" s="40" t="str">
        <f t="shared" si="31"/>
        <v/>
      </c>
      <c r="L53" s="129" t="str">
        <f t="shared" si="32"/>
        <v/>
      </c>
      <c r="M53" s="128" t="str">
        <f>IF(คุณลักษณะ!J53="","",คุณลักษณะ!J53)</f>
        <v/>
      </c>
      <c r="N53" s="5" t="str">
        <f>IF(คุณลักษณะ!K53="","",คุณลักษณะ!K53)</f>
        <v/>
      </c>
      <c r="O53" s="56" t="str">
        <f t="shared" si="14"/>
        <v/>
      </c>
      <c r="P53" s="40" t="str">
        <f t="shared" si="33"/>
        <v/>
      </c>
      <c r="Q53" s="129" t="str">
        <f t="shared" si="34"/>
        <v/>
      </c>
      <c r="R53" s="130" t="str">
        <f>IF(คุณลักษณะ!L53="","",คุณลักษณะ!L53)</f>
        <v/>
      </c>
      <c r="S53" s="56" t="str">
        <f t="shared" si="16"/>
        <v/>
      </c>
      <c r="T53" s="40" t="str">
        <f t="shared" si="35"/>
        <v/>
      </c>
      <c r="U53" s="129" t="str">
        <f t="shared" si="36"/>
        <v/>
      </c>
      <c r="V53" s="125" t="str">
        <f>IF(คุณลักษณะ!M53="","",คุณลักษณะ!M53)</f>
        <v/>
      </c>
      <c r="W53" s="6" t="str">
        <f>IF(คุณลักษณะ!N53="","",คุณลักษณะ!N53)</f>
        <v/>
      </c>
      <c r="X53" s="56" t="str">
        <f t="shared" si="18"/>
        <v/>
      </c>
      <c r="Y53" s="40" t="str">
        <f t="shared" si="37"/>
        <v/>
      </c>
      <c r="Z53" s="131" t="str">
        <f t="shared" si="38"/>
        <v/>
      </c>
      <c r="AA53" s="130" t="str">
        <f>IF(คุณลักษณะ!O53="","",คุณลักษณะ!O53)</f>
        <v/>
      </c>
      <c r="AB53" s="6" t="str">
        <f>IF(คุณลักษณะ!P53="","",คุณลักษณะ!P53)</f>
        <v/>
      </c>
      <c r="AC53" s="56" t="str">
        <f t="shared" si="20"/>
        <v/>
      </c>
      <c r="AD53" s="40" t="str">
        <f t="shared" si="39"/>
        <v/>
      </c>
      <c r="AE53" s="129" t="str">
        <f t="shared" si="40"/>
        <v/>
      </c>
      <c r="AF53" s="130" t="str">
        <f>IF(คุณลักษณะ!Q53="","",คุณลักษณะ!Q53)</f>
        <v/>
      </c>
      <c r="AG53" s="6" t="str">
        <f>IF(คุณลักษณะ!R53="","",คุณลักษณะ!R53)</f>
        <v/>
      </c>
      <c r="AH53" s="56" t="str">
        <f t="shared" si="22"/>
        <v/>
      </c>
      <c r="AI53" s="41" t="str">
        <f t="shared" si="41"/>
        <v/>
      </c>
      <c r="AJ53" s="129" t="str">
        <f t="shared" si="42"/>
        <v/>
      </c>
      <c r="AK53" s="130" t="str">
        <f>IF(คุณลักษณะ!S53="","",คุณลักษณะ!S53)</f>
        <v/>
      </c>
      <c r="AL53" s="6" t="str">
        <f>IF(คุณลักษณะ!T53="","",คุณลักษณะ!T53)</f>
        <v/>
      </c>
      <c r="AM53" s="6" t="str">
        <f>IF(คุณลักษณะ!U53="","",คุณลักษณะ!U53)</f>
        <v/>
      </c>
      <c r="AN53" s="56" t="str">
        <f t="shared" si="24"/>
        <v/>
      </c>
      <c r="AO53" s="41" t="str">
        <f t="shared" si="43"/>
        <v/>
      </c>
      <c r="AP53" s="129" t="str">
        <f t="shared" si="44"/>
        <v/>
      </c>
      <c r="AQ53" s="130" t="str">
        <f>IF(คุณลักษณะ!V53="","",คุณลักษณะ!V53)</f>
        <v/>
      </c>
      <c r="AR53" s="6" t="str">
        <f>IF(คุณลักษณะ!W53="","",คุณลักษณะ!W53)</f>
        <v/>
      </c>
      <c r="AS53" s="56" t="str">
        <f t="shared" si="26"/>
        <v/>
      </c>
      <c r="AT53" s="40" t="str">
        <f t="shared" si="27"/>
        <v/>
      </c>
      <c r="AU53" s="129" t="str">
        <f t="shared" si="7"/>
        <v/>
      </c>
      <c r="AV53" s="130" t="str">
        <f>IF(คุณลักษณะ!X53="","",คุณลักษณะ!X53)</f>
        <v/>
      </c>
      <c r="AW53" s="6" t="str">
        <f>IF(คุณลักษณะ!Y53="","",คุณลักษณะ!Y53)</f>
        <v/>
      </c>
      <c r="AX53" s="56" t="str">
        <f t="shared" si="8"/>
        <v/>
      </c>
      <c r="AY53" s="40" t="str">
        <f t="shared" si="28"/>
        <v/>
      </c>
      <c r="AZ53" s="129" t="str">
        <f t="shared" si="9"/>
        <v/>
      </c>
      <c r="BA53" s="130" t="str">
        <f>IF(คุณลักษณะ!Z53="","",คุณลักษณะ!Z53)</f>
        <v/>
      </c>
      <c r="BB53" s="6" t="str">
        <f>IF(คุณลักษณะ!AA53="","",คุณลักษณะ!AA53)</f>
        <v/>
      </c>
      <c r="BC53" s="56" t="str">
        <f t="shared" si="10"/>
        <v/>
      </c>
      <c r="BD53" s="41" t="str">
        <f t="shared" si="45"/>
        <v/>
      </c>
      <c r="BE53" s="129" t="str">
        <f t="shared" si="46"/>
        <v/>
      </c>
      <c r="BF53" s="113" t="str">
        <f>IF(นักเรียน!E53="","",SUM(J53,O53,S53,X53,AC53,AH53,AN53,AS53,AX53,BC53))</f>
        <v/>
      </c>
      <c r="BG53" s="44" t="str">
        <f t="shared" si="29"/>
        <v/>
      </c>
      <c r="BH53" s="176" t="str">
        <f>IF(BG53="","",IF(นักเรียน!Q53="ออก","---ย้าย---",VLOOKUP(BG53,grad2,5,TRUE)))</f>
        <v/>
      </c>
      <c r="BI53" s="119" t="str">
        <f>IF(BG53="","",IF(นักเรียน!Q53="ออก","---ย้าย---",VLOOKUP(BG53,grad2,4,TRUE)))</f>
        <v/>
      </c>
      <c r="BJ53" s="5" t="str">
        <f>IF(คุณลักษณะ!AF53="","",คุณลักษณะ!AF53)</f>
        <v/>
      </c>
      <c r="BK53" s="31"/>
      <c r="BL53" s="76"/>
      <c r="BM53" s="76"/>
      <c r="BN53" s="76"/>
      <c r="BO53" s="76"/>
    </row>
    <row r="54" spans="1:67" ht="15.75" customHeight="1" x14ac:dyDescent="0.5">
      <c r="A54" s="76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128" t="str">
        <f>IF(คุณลักษณะ!F54="","",คุณลักษณะ!F54)</f>
        <v/>
      </c>
      <c r="G54" s="5" t="str">
        <f>IF(คุณลักษณะ!G54="","",คุณลักษณะ!G54)</f>
        <v/>
      </c>
      <c r="H54" s="5" t="str">
        <f>IF(คุณลักษณะ!H54="","",คุณลักษณะ!H54)</f>
        <v/>
      </c>
      <c r="I54" s="5" t="str">
        <f>IF(คุณลักษณะ!I54="","",คุณลักษณะ!I54)</f>
        <v/>
      </c>
      <c r="J54" s="47" t="str">
        <f t="shared" si="12"/>
        <v/>
      </c>
      <c r="K54" s="40" t="str">
        <f t="shared" si="31"/>
        <v/>
      </c>
      <c r="L54" s="129" t="str">
        <f t="shared" si="32"/>
        <v/>
      </c>
      <c r="M54" s="128" t="str">
        <f>IF(คุณลักษณะ!J54="","",คุณลักษณะ!J54)</f>
        <v/>
      </c>
      <c r="N54" s="5" t="str">
        <f>IF(คุณลักษณะ!K54="","",คุณลักษณะ!K54)</f>
        <v/>
      </c>
      <c r="O54" s="56" t="str">
        <f t="shared" si="14"/>
        <v/>
      </c>
      <c r="P54" s="40" t="str">
        <f t="shared" si="33"/>
        <v/>
      </c>
      <c r="Q54" s="129" t="str">
        <f t="shared" si="34"/>
        <v/>
      </c>
      <c r="R54" s="130" t="str">
        <f>IF(คุณลักษณะ!L54="","",คุณลักษณะ!L54)</f>
        <v/>
      </c>
      <c r="S54" s="56" t="str">
        <f t="shared" si="16"/>
        <v/>
      </c>
      <c r="T54" s="40" t="str">
        <f t="shared" si="35"/>
        <v/>
      </c>
      <c r="U54" s="129" t="str">
        <f t="shared" si="36"/>
        <v/>
      </c>
      <c r="V54" s="125" t="str">
        <f>IF(คุณลักษณะ!M54="","",คุณลักษณะ!M54)</f>
        <v/>
      </c>
      <c r="W54" s="6" t="str">
        <f>IF(คุณลักษณะ!N54="","",คุณลักษณะ!N54)</f>
        <v/>
      </c>
      <c r="X54" s="56" t="str">
        <f t="shared" si="18"/>
        <v/>
      </c>
      <c r="Y54" s="40" t="str">
        <f t="shared" si="37"/>
        <v/>
      </c>
      <c r="Z54" s="131" t="str">
        <f t="shared" si="38"/>
        <v/>
      </c>
      <c r="AA54" s="130" t="str">
        <f>IF(คุณลักษณะ!O54="","",คุณลักษณะ!O54)</f>
        <v/>
      </c>
      <c r="AB54" s="6" t="str">
        <f>IF(คุณลักษณะ!P54="","",คุณลักษณะ!P54)</f>
        <v/>
      </c>
      <c r="AC54" s="56" t="str">
        <f t="shared" si="20"/>
        <v/>
      </c>
      <c r="AD54" s="40" t="str">
        <f t="shared" si="39"/>
        <v/>
      </c>
      <c r="AE54" s="129" t="str">
        <f t="shared" si="40"/>
        <v/>
      </c>
      <c r="AF54" s="130" t="str">
        <f>IF(คุณลักษณะ!Q54="","",คุณลักษณะ!Q54)</f>
        <v/>
      </c>
      <c r="AG54" s="6" t="str">
        <f>IF(คุณลักษณะ!R54="","",คุณลักษณะ!R54)</f>
        <v/>
      </c>
      <c r="AH54" s="56" t="str">
        <f t="shared" si="22"/>
        <v/>
      </c>
      <c r="AI54" s="41" t="str">
        <f t="shared" si="41"/>
        <v/>
      </c>
      <c r="AJ54" s="129" t="str">
        <f t="shared" si="42"/>
        <v/>
      </c>
      <c r="AK54" s="130" t="str">
        <f>IF(คุณลักษณะ!S54="","",คุณลักษณะ!S54)</f>
        <v/>
      </c>
      <c r="AL54" s="6" t="str">
        <f>IF(คุณลักษณะ!T54="","",คุณลักษณะ!T54)</f>
        <v/>
      </c>
      <c r="AM54" s="6" t="str">
        <f>IF(คุณลักษณะ!U54="","",คุณลักษณะ!U54)</f>
        <v/>
      </c>
      <c r="AN54" s="56" t="str">
        <f t="shared" si="24"/>
        <v/>
      </c>
      <c r="AO54" s="41" t="str">
        <f t="shared" si="43"/>
        <v/>
      </c>
      <c r="AP54" s="129" t="str">
        <f t="shared" si="44"/>
        <v/>
      </c>
      <c r="AQ54" s="130" t="str">
        <f>IF(คุณลักษณะ!V54="","",คุณลักษณะ!V54)</f>
        <v/>
      </c>
      <c r="AR54" s="6" t="str">
        <f>IF(คุณลักษณะ!W54="","",คุณลักษณะ!W54)</f>
        <v/>
      </c>
      <c r="AS54" s="56" t="str">
        <f t="shared" si="26"/>
        <v/>
      </c>
      <c r="AT54" s="40" t="str">
        <f t="shared" si="27"/>
        <v/>
      </c>
      <c r="AU54" s="129" t="str">
        <f t="shared" si="7"/>
        <v/>
      </c>
      <c r="AV54" s="130" t="str">
        <f>IF(คุณลักษณะ!X54="","",คุณลักษณะ!X54)</f>
        <v/>
      </c>
      <c r="AW54" s="6" t="str">
        <f>IF(คุณลักษณะ!Y54="","",คุณลักษณะ!Y54)</f>
        <v/>
      </c>
      <c r="AX54" s="56" t="str">
        <f t="shared" si="8"/>
        <v/>
      </c>
      <c r="AY54" s="40" t="str">
        <f t="shared" si="28"/>
        <v/>
      </c>
      <c r="AZ54" s="129" t="str">
        <f t="shared" si="9"/>
        <v/>
      </c>
      <c r="BA54" s="130" t="str">
        <f>IF(คุณลักษณะ!Z54="","",คุณลักษณะ!Z54)</f>
        <v/>
      </c>
      <c r="BB54" s="6" t="str">
        <f>IF(คุณลักษณะ!AA54="","",คุณลักษณะ!AA54)</f>
        <v/>
      </c>
      <c r="BC54" s="56" t="str">
        <f t="shared" si="10"/>
        <v/>
      </c>
      <c r="BD54" s="41" t="str">
        <f t="shared" si="45"/>
        <v/>
      </c>
      <c r="BE54" s="129" t="str">
        <f t="shared" si="46"/>
        <v/>
      </c>
      <c r="BF54" s="113" t="str">
        <f>IF(นักเรียน!E54="","",SUM(J54,O54,S54,X54,AC54,AH54,AN54,AS54,AX54,BC54))</f>
        <v/>
      </c>
      <c r="BG54" s="44" t="str">
        <f t="shared" si="29"/>
        <v/>
      </c>
      <c r="BH54" s="176" t="str">
        <f>IF(BG54="","",IF(นักเรียน!Q54="ออก","---ย้าย---",VLOOKUP(BG54,grad2,5,TRUE)))</f>
        <v/>
      </c>
      <c r="BI54" s="119" t="str">
        <f>IF(BG54="","",IF(นักเรียน!Q54="ออก","---ย้าย---",VLOOKUP(BG54,grad2,4,TRUE)))</f>
        <v/>
      </c>
      <c r="BJ54" s="5" t="str">
        <f>IF(คุณลักษณะ!AF54="","",คุณลักษณะ!AF54)</f>
        <v/>
      </c>
      <c r="BK54" s="31"/>
      <c r="BL54" s="76"/>
      <c r="BM54" s="76"/>
      <c r="BN54" s="76"/>
      <c r="BO54" s="76"/>
    </row>
    <row r="55" spans="1:67" ht="15.75" customHeight="1" x14ac:dyDescent="0.5">
      <c r="A55" s="76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128" t="str">
        <f>IF(คุณลักษณะ!F55="","",คุณลักษณะ!F55)</f>
        <v/>
      </c>
      <c r="G55" s="5" t="str">
        <f>IF(คุณลักษณะ!G55="","",คุณลักษณะ!G55)</f>
        <v/>
      </c>
      <c r="H55" s="5" t="str">
        <f>IF(คุณลักษณะ!H55="","",คุณลักษณะ!H55)</f>
        <v/>
      </c>
      <c r="I55" s="5" t="str">
        <f>IF(คุณลักษณะ!I55="","",คุณลักษณะ!I55)</f>
        <v/>
      </c>
      <c r="J55" s="47" t="str">
        <f t="shared" si="12"/>
        <v/>
      </c>
      <c r="K55" s="40" t="str">
        <f t="shared" si="31"/>
        <v/>
      </c>
      <c r="L55" s="129" t="str">
        <f t="shared" si="32"/>
        <v/>
      </c>
      <c r="M55" s="128" t="str">
        <f>IF(คุณลักษณะ!J55="","",คุณลักษณะ!J55)</f>
        <v/>
      </c>
      <c r="N55" s="5" t="str">
        <f>IF(คุณลักษณะ!K55="","",คุณลักษณะ!K55)</f>
        <v/>
      </c>
      <c r="O55" s="56" t="str">
        <f t="shared" si="14"/>
        <v/>
      </c>
      <c r="P55" s="40" t="str">
        <f t="shared" si="33"/>
        <v/>
      </c>
      <c r="Q55" s="129" t="str">
        <f t="shared" si="34"/>
        <v/>
      </c>
      <c r="R55" s="130" t="str">
        <f>IF(คุณลักษณะ!L55="","",คุณลักษณะ!L55)</f>
        <v/>
      </c>
      <c r="S55" s="56" t="str">
        <f t="shared" si="16"/>
        <v/>
      </c>
      <c r="T55" s="40" t="str">
        <f t="shared" si="35"/>
        <v/>
      </c>
      <c r="U55" s="129" t="str">
        <f t="shared" si="36"/>
        <v/>
      </c>
      <c r="V55" s="125" t="str">
        <f>IF(คุณลักษณะ!M55="","",คุณลักษณะ!M55)</f>
        <v/>
      </c>
      <c r="W55" s="6" t="str">
        <f>IF(คุณลักษณะ!N55="","",คุณลักษณะ!N55)</f>
        <v/>
      </c>
      <c r="X55" s="56" t="str">
        <f t="shared" si="18"/>
        <v/>
      </c>
      <c r="Y55" s="40" t="str">
        <f t="shared" si="37"/>
        <v/>
      </c>
      <c r="Z55" s="131" t="str">
        <f t="shared" si="38"/>
        <v/>
      </c>
      <c r="AA55" s="130" t="str">
        <f>IF(คุณลักษณะ!O55="","",คุณลักษณะ!O55)</f>
        <v/>
      </c>
      <c r="AB55" s="6" t="str">
        <f>IF(คุณลักษณะ!P55="","",คุณลักษณะ!P55)</f>
        <v/>
      </c>
      <c r="AC55" s="56" t="str">
        <f t="shared" si="20"/>
        <v/>
      </c>
      <c r="AD55" s="40" t="str">
        <f t="shared" si="39"/>
        <v/>
      </c>
      <c r="AE55" s="129" t="str">
        <f t="shared" si="40"/>
        <v/>
      </c>
      <c r="AF55" s="130" t="str">
        <f>IF(คุณลักษณะ!Q55="","",คุณลักษณะ!Q55)</f>
        <v/>
      </c>
      <c r="AG55" s="6" t="str">
        <f>IF(คุณลักษณะ!R55="","",คุณลักษณะ!R55)</f>
        <v/>
      </c>
      <c r="AH55" s="56" t="str">
        <f t="shared" si="22"/>
        <v/>
      </c>
      <c r="AI55" s="41" t="str">
        <f t="shared" si="41"/>
        <v/>
      </c>
      <c r="AJ55" s="129" t="str">
        <f t="shared" si="42"/>
        <v/>
      </c>
      <c r="AK55" s="130" t="str">
        <f>IF(คุณลักษณะ!S55="","",คุณลักษณะ!S55)</f>
        <v/>
      </c>
      <c r="AL55" s="6" t="str">
        <f>IF(คุณลักษณะ!T55="","",คุณลักษณะ!T55)</f>
        <v/>
      </c>
      <c r="AM55" s="6" t="str">
        <f>IF(คุณลักษณะ!U55="","",คุณลักษณะ!U55)</f>
        <v/>
      </c>
      <c r="AN55" s="56" t="str">
        <f t="shared" si="24"/>
        <v/>
      </c>
      <c r="AO55" s="41" t="str">
        <f t="shared" si="43"/>
        <v/>
      </c>
      <c r="AP55" s="129" t="str">
        <f t="shared" si="44"/>
        <v/>
      </c>
      <c r="AQ55" s="130" t="str">
        <f>IF(คุณลักษณะ!V55="","",คุณลักษณะ!V55)</f>
        <v/>
      </c>
      <c r="AR55" s="6" t="str">
        <f>IF(คุณลักษณะ!W55="","",คุณลักษณะ!W55)</f>
        <v/>
      </c>
      <c r="AS55" s="56" t="str">
        <f t="shared" si="26"/>
        <v/>
      </c>
      <c r="AT55" s="40" t="str">
        <f t="shared" si="27"/>
        <v/>
      </c>
      <c r="AU55" s="129" t="str">
        <f t="shared" si="7"/>
        <v/>
      </c>
      <c r="AV55" s="130" t="str">
        <f>IF(คุณลักษณะ!X55="","",คุณลักษณะ!X55)</f>
        <v/>
      </c>
      <c r="AW55" s="6" t="str">
        <f>IF(คุณลักษณะ!Y55="","",คุณลักษณะ!Y55)</f>
        <v/>
      </c>
      <c r="AX55" s="56" t="str">
        <f t="shared" si="8"/>
        <v/>
      </c>
      <c r="AY55" s="40" t="str">
        <f t="shared" si="28"/>
        <v/>
      </c>
      <c r="AZ55" s="129" t="str">
        <f t="shared" si="9"/>
        <v/>
      </c>
      <c r="BA55" s="130" t="str">
        <f>IF(คุณลักษณะ!Z55="","",คุณลักษณะ!Z55)</f>
        <v/>
      </c>
      <c r="BB55" s="6" t="str">
        <f>IF(คุณลักษณะ!AA55="","",คุณลักษณะ!AA55)</f>
        <v/>
      </c>
      <c r="BC55" s="56" t="str">
        <f t="shared" si="10"/>
        <v/>
      </c>
      <c r="BD55" s="41" t="str">
        <f t="shared" si="45"/>
        <v/>
      </c>
      <c r="BE55" s="129" t="str">
        <f t="shared" si="46"/>
        <v/>
      </c>
      <c r="BF55" s="113" t="str">
        <f>IF(นักเรียน!E55="","",SUM(J55,O55,S55,X55,AC55,AH55,AN55,AS55,AX55,BC55))</f>
        <v/>
      </c>
      <c r="BG55" s="44" t="str">
        <f t="shared" si="29"/>
        <v/>
      </c>
      <c r="BH55" s="176" t="str">
        <f>IF(BG55="","",IF(นักเรียน!Q55="ออก","---ย้าย---",VLOOKUP(BG55,grad2,5,TRUE)))</f>
        <v/>
      </c>
      <c r="BI55" s="119" t="str">
        <f>IF(BG55="","",IF(นักเรียน!Q55="ออก","---ย้าย---",VLOOKUP(BG55,grad2,4,TRUE)))</f>
        <v/>
      </c>
      <c r="BJ55" s="5" t="str">
        <f>IF(คุณลักษณะ!AF55="","",คุณลักษณะ!AF55)</f>
        <v/>
      </c>
      <c r="BK55" s="31"/>
      <c r="BL55" s="76"/>
      <c r="BM55" s="76"/>
      <c r="BN55" s="76"/>
      <c r="BO55" s="76"/>
    </row>
    <row r="56" spans="1:67" ht="18" customHeight="1" x14ac:dyDescent="0.5">
      <c r="A56" s="76"/>
      <c r="B56" s="80"/>
      <c r="C56" s="80"/>
      <c r="D56" s="76"/>
      <c r="E56" s="76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1"/>
      <c r="BH56" s="81"/>
      <c r="BI56" s="76"/>
      <c r="BJ56" s="76"/>
      <c r="BK56" s="76"/>
      <c r="BL56" s="76"/>
      <c r="BM56" s="76"/>
      <c r="BN56" s="76"/>
      <c r="BO56" s="76"/>
    </row>
    <row r="57" spans="1:67" ht="18" customHeight="1" x14ac:dyDescent="0.5">
      <c r="A57" s="76"/>
      <c r="B57" s="80"/>
      <c r="C57" s="80"/>
      <c r="D57" s="76"/>
      <c r="E57" s="76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1"/>
      <c r="BH57" s="81"/>
      <c r="BI57" s="76"/>
      <c r="BJ57" s="76"/>
      <c r="BK57" s="76"/>
      <c r="BL57" s="76"/>
      <c r="BM57" s="76"/>
      <c r="BN57" s="76"/>
      <c r="BO57" s="76"/>
    </row>
    <row r="58" spans="1:67" ht="18" customHeight="1" x14ac:dyDescent="0.5">
      <c r="A58" s="76"/>
      <c r="B58" s="80"/>
      <c r="C58" s="80"/>
      <c r="D58" s="76"/>
      <c r="E58" s="76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1"/>
      <c r="BH58" s="81"/>
      <c r="BI58" s="76"/>
      <c r="BJ58" s="76"/>
      <c r="BK58" s="76"/>
      <c r="BL58" s="76"/>
      <c r="BM58" s="76"/>
      <c r="BN58" s="76"/>
      <c r="BO58" s="76"/>
    </row>
    <row r="59" spans="1:67" ht="18" customHeight="1" x14ac:dyDescent="0.5">
      <c r="A59" s="76"/>
      <c r="B59" s="80"/>
      <c r="C59" s="80"/>
      <c r="D59" s="76"/>
      <c r="E59" s="76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1"/>
      <c r="BH59" s="81"/>
      <c r="BI59" s="76"/>
      <c r="BJ59" s="76"/>
      <c r="BK59" s="76"/>
      <c r="BL59" s="76"/>
      <c r="BM59" s="76"/>
      <c r="BN59" s="76"/>
      <c r="BO59" s="76"/>
    </row>
    <row r="60" spans="1:67" ht="18" customHeight="1" x14ac:dyDescent="0.5">
      <c r="A60" s="76"/>
      <c r="B60" s="80"/>
      <c r="C60" s="80"/>
      <c r="D60" s="76"/>
      <c r="E60" s="76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1"/>
      <c r="BH60" s="81"/>
      <c r="BI60" s="76"/>
      <c r="BJ60" s="76"/>
      <c r="BK60" s="76"/>
      <c r="BL60" s="76"/>
      <c r="BM60" s="76"/>
      <c r="BN60" s="76"/>
      <c r="BO60" s="76"/>
    </row>
    <row r="61" spans="1:67" ht="18" customHeight="1" x14ac:dyDescent="0.5">
      <c r="A61" s="76"/>
      <c r="B61" s="80"/>
      <c r="C61" s="80"/>
      <c r="D61" s="76"/>
      <c r="E61" s="76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1"/>
      <c r="BH61" s="81"/>
      <c r="BI61" s="76"/>
      <c r="BJ61" s="76"/>
      <c r="BK61" s="76"/>
      <c r="BL61" s="76"/>
      <c r="BM61" s="76"/>
      <c r="BN61" s="76"/>
      <c r="BO61" s="76"/>
    </row>
    <row r="62" spans="1:67" ht="18" customHeight="1" x14ac:dyDescent="0.5">
      <c r="A62" s="76"/>
      <c r="B62" s="80"/>
      <c r="C62" s="80"/>
      <c r="D62" s="76"/>
      <c r="E62" s="76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1"/>
      <c r="BH62" s="81"/>
      <c r="BI62" s="76"/>
      <c r="BJ62" s="76"/>
      <c r="BK62" s="76"/>
      <c r="BL62" s="76"/>
      <c r="BM62" s="76"/>
      <c r="BN62" s="76"/>
      <c r="BO62" s="76"/>
    </row>
    <row r="63" spans="1:67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</row>
    <row r="64" spans="1:67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</row>
    <row r="65" spans="4:90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</row>
    <row r="66" spans="4:90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</row>
    <row r="67" spans="4:90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</row>
    <row r="68" spans="4:90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</row>
    <row r="69" spans="4:90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4:90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4:90" s="4" customFormat="1" ht="18" customHeight="1" x14ac:dyDescent="0.5">
      <c r="D71" s="1"/>
      <c r="E71" s="1"/>
      <c r="BG71" s="3"/>
      <c r="BH71" s="3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</row>
  </sheetData>
  <sheetProtection sheet="1" objects="1" scenarios="1" selectLockedCells="1" selectUnlockedCells="1"/>
  <mergeCells count="84">
    <mergeCell ref="D46:E46"/>
    <mergeCell ref="D47:E47"/>
    <mergeCell ref="D48:E48"/>
    <mergeCell ref="D49:E49"/>
    <mergeCell ref="D50:E50"/>
    <mergeCell ref="Q4:Q5"/>
    <mergeCell ref="B2:B5"/>
    <mergeCell ref="C2:C5"/>
    <mergeCell ref="D2:D5"/>
    <mergeCell ref="L4:L5"/>
    <mergeCell ref="F3:L3"/>
    <mergeCell ref="F2:Q2"/>
    <mergeCell ref="M3:Q3"/>
    <mergeCell ref="BK2:BK5"/>
    <mergeCell ref="AJ4:AJ5"/>
    <mergeCell ref="AP4:AP5"/>
    <mergeCell ref="BE4:BE5"/>
    <mergeCell ref="BA3:BE3"/>
    <mergeCell ref="AF3:AJ3"/>
    <mergeCell ref="AK3:AP3"/>
    <mergeCell ref="AV3:AZ3"/>
    <mergeCell ref="AZ4:AZ5"/>
    <mergeCell ref="AF2:AU2"/>
    <mergeCell ref="AV2:BG2"/>
    <mergeCell ref="BH2:BJ2"/>
    <mergeCell ref="BJ3:BJ5"/>
    <mergeCell ref="R2:AE2"/>
    <mergeCell ref="BG3:BG4"/>
    <mergeCell ref="BF3:BF4"/>
    <mergeCell ref="BH3:BH5"/>
    <mergeCell ref="BI3:BI5"/>
    <mergeCell ref="AA3:AE3"/>
    <mergeCell ref="U4:U5"/>
    <mergeCell ref="Z4:Z5"/>
    <mergeCell ref="R3:U3"/>
    <mergeCell ref="V3:Z3"/>
    <mergeCell ref="AE4:AE5"/>
    <mergeCell ref="AQ3:AU3"/>
    <mergeCell ref="AU4:AU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K6:K55">
    <cfRule type="cellIs" dxfId="48" priority="15" operator="lessThan">
      <formula>50%*$K$5</formula>
    </cfRule>
  </conditionalFormatting>
  <conditionalFormatting sqref="P6:P55">
    <cfRule type="cellIs" dxfId="47" priority="14" operator="lessThan">
      <formula>50%*$P$5</formula>
    </cfRule>
  </conditionalFormatting>
  <conditionalFormatting sqref="T6:T55">
    <cfRule type="cellIs" dxfId="46" priority="7" operator="lessThan">
      <formula>50%*$T$5</formula>
    </cfRule>
  </conditionalFormatting>
  <conditionalFormatting sqref="Y6:Y55">
    <cfRule type="cellIs" dxfId="45" priority="8" operator="lessThan">
      <formula>50%*$Y$5</formula>
    </cfRule>
  </conditionalFormatting>
  <conditionalFormatting sqref="AD6:AD55">
    <cfRule type="cellIs" dxfId="44" priority="9" operator="lessThan">
      <formula>50%*$AD$5</formula>
    </cfRule>
  </conditionalFormatting>
  <conditionalFormatting sqref="AI6:AI55">
    <cfRule type="cellIs" dxfId="43" priority="10" operator="lessThan">
      <formula>50%*$AI$5</formula>
    </cfRule>
  </conditionalFormatting>
  <conditionalFormatting sqref="AO6:AO55">
    <cfRule type="cellIs" dxfId="42" priority="11" operator="lessThan">
      <formula>50%*$AO$5</formula>
    </cfRule>
  </conditionalFormatting>
  <conditionalFormatting sqref="AT6:AT55 AY6:AY55 BD6:BD55">
    <cfRule type="cellIs" dxfId="41" priority="12" operator="lessThan">
      <formula>50%*$BD$5</formula>
    </cfRule>
  </conditionalFormatting>
  <conditionalFormatting sqref="BG6:BG55">
    <cfRule type="cellIs" dxfId="40" priority="13" operator="lessThan">
      <formula>50%*$BG$5</formula>
    </cfRule>
  </conditionalFormatting>
  <conditionalFormatting sqref="BH6:BH55">
    <cfRule type="cellIs" dxfId="39" priority="6" operator="equal">
      <formula>0</formula>
    </cfRule>
  </conditionalFormatting>
  <conditionalFormatting sqref="BH6:BI55">
    <cfRule type="containsText" dxfId="38" priority="1" operator="containsText" text="ย้าย">
      <formula>NOT(ISERROR(SEARCH("ย้าย",BH6)))</formula>
    </cfRule>
  </conditionalFormatting>
  <conditionalFormatting sqref="BI6:BI55">
    <cfRule type="containsText" dxfId="37" priority="5" operator="containsText" text="ไม่ผ่าน">
      <formula>NOT(ISERROR(SEARCH("ไม่ผ่าน",BI6)))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4" manualBreakCount="4">
    <brk id="17" min="1" max="54" man="1"/>
    <brk id="31" min="1" max="54" man="1"/>
    <brk id="47" min="1" max="54" man="1"/>
    <brk id="59" min="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X73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6" sqref="F6"/>
    </sheetView>
  </sheetViews>
  <sheetFormatPr defaultColWidth="9.140625"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10" width="11.5703125" style="1" customWidth="1"/>
    <col min="11" max="11" width="14.85546875" style="4" customWidth="1"/>
    <col min="12" max="13" width="13.140625" style="3" customWidth="1"/>
    <col min="14" max="15" width="13.140625" style="1" customWidth="1"/>
    <col min="16" max="16" width="21.5703125" style="1" customWidth="1"/>
    <col min="17" max="17" width="1.85546875" style="1" customWidth="1"/>
    <col min="18" max="22" width="8.140625" style="1" customWidth="1"/>
    <col min="23" max="16384" width="9.140625" style="1"/>
  </cols>
  <sheetData>
    <row r="1" spans="1:24" ht="42" customHeight="1" x14ac:dyDescent="0.5">
      <c r="A1" s="435"/>
      <c r="B1" s="455"/>
      <c r="C1" s="455"/>
      <c r="D1" s="435"/>
      <c r="E1" s="435"/>
      <c r="F1" s="458" t="s">
        <v>361</v>
      </c>
      <c r="G1" s="435"/>
      <c r="H1" s="435"/>
      <c r="I1" s="435"/>
      <c r="J1" s="435"/>
      <c r="K1" s="455"/>
      <c r="L1" s="457"/>
      <c r="M1" s="457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</row>
    <row r="2" spans="1:24" ht="18" customHeight="1" x14ac:dyDescent="0.5">
      <c r="A2" s="435"/>
      <c r="B2" s="648" t="s">
        <v>0</v>
      </c>
      <c r="C2" s="648" t="s">
        <v>1</v>
      </c>
      <c r="D2" s="650" t="s">
        <v>2</v>
      </c>
      <c r="E2" s="109"/>
      <c r="F2" s="691" t="s">
        <v>136</v>
      </c>
      <c r="G2" s="692"/>
      <c r="H2" s="692"/>
      <c r="I2" s="692"/>
      <c r="J2" s="692"/>
      <c r="K2" s="693"/>
      <c r="L2" s="691" t="str">
        <f>F2</f>
        <v>ผลการประเมินการอ่าน คิดวิเคราะห์และเขียน</v>
      </c>
      <c r="M2" s="692"/>
      <c r="N2" s="692"/>
      <c r="O2" s="693"/>
      <c r="P2" s="685" t="s">
        <v>51</v>
      </c>
      <c r="Q2" s="435"/>
      <c r="R2" s="435"/>
      <c r="S2" s="435"/>
      <c r="T2" s="435"/>
      <c r="U2" s="435"/>
      <c r="V2" s="435"/>
      <c r="W2" s="435"/>
      <c r="X2" s="435"/>
    </row>
    <row r="3" spans="1:24" s="4" customFormat="1" ht="18" customHeight="1" x14ac:dyDescent="0.5">
      <c r="A3" s="455"/>
      <c r="B3" s="648"/>
      <c r="C3" s="648"/>
      <c r="D3" s="650"/>
      <c r="E3" s="63"/>
      <c r="F3" s="716" t="s">
        <v>133</v>
      </c>
      <c r="G3" s="716"/>
      <c r="H3" s="716" t="s">
        <v>135</v>
      </c>
      <c r="I3" s="716"/>
      <c r="J3" s="506" t="s">
        <v>134</v>
      </c>
      <c r="K3" s="685" t="s">
        <v>9</v>
      </c>
      <c r="L3" s="685" t="s">
        <v>130</v>
      </c>
      <c r="M3" s="663" t="s">
        <v>61</v>
      </c>
      <c r="N3" s="663" t="s">
        <v>132</v>
      </c>
      <c r="O3" s="687" t="s">
        <v>141</v>
      </c>
      <c r="P3" s="685"/>
      <c r="Q3" s="455"/>
      <c r="R3" s="455"/>
      <c r="S3" s="455"/>
      <c r="T3" s="455"/>
      <c r="U3" s="455"/>
      <c r="V3" s="455"/>
      <c r="W3" s="455"/>
      <c r="X3" s="455"/>
    </row>
    <row r="4" spans="1:24" ht="18" customHeight="1" x14ac:dyDescent="0.5">
      <c r="A4" s="435"/>
      <c r="B4" s="648"/>
      <c r="C4" s="648"/>
      <c r="D4" s="651"/>
      <c r="E4" s="38" t="s">
        <v>137</v>
      </c>
      <c r="F4" s="57">
        <v>1</v>
      </c>
      <c r="G4" s="57">
        <v>2</v>
      </c>
      <c r="H4" s="57">
        <v>3</v>
      </c>
      <c r="I4" s="57">
        <v>4</v>
      </c>
      <c r="J4" s="57">
        <v>5</v>
      </c>
      <c r="K4" s="685"/>
      <c r="L4" s="685"/>
      <c r="M4" s="663"/>
      <c r="N4" s="663"/>
      <c r="O4" s="687"/>
      <c r="P4" s="685"/>
      <c r="Q4" s="435"/>
      <c r="R4" s="435"/>
      <c r="S4" s="435"/>
      <c r="T4" s="435"/>
      <c r="U4" s="435"/>
      <c r="V4" s="435"/>
      <c r="W4" s="435"/>
      <c r="X4" s="435"/>
    </row>
    <row r="5" spans="1:24" ht="18" customHeight="1" thickBot="1" x14ac:dyDescent="0.55000000000000004">
      <c r="A5" s="435"/>
      <c r="B5" s="649"/>
      <c r="C5" s="649"/>
      <c r="D5" s="652"/>
      <c r="E5" s="39" t="s">
        <v>3</v>
      </c>
      <c r="F5" s="261"/>
      <c r="G5" s="261"/>
      <c r="H5" s="261"/>
      <c r="I5" s="261"/>
      <c r="J5" s="261"/>
      <c r="K5" s="49" t="str">
        <f t="shared" ref="K5" si="0">IF(SUM(F5:J5),SUM(F5:J5),"")</f>
        <v/>
      </c>
      <c r="L5" s="43">
        <v>100</v>
      </c>
      <c r="M5" s="664"/>
      <c r="N5" s="664"/>
      <c r="O5" s="688"/>
      <c r="P5" s="669"/>
      <c r="Q5" s="435"/>
      <c r="R5" s="435"/>
      <c r="S5" s="435"/>
      <c r="T5" s="435"/>
      <c r="U5" s="435"/>
      <c r="V5" s="435"/>
      <c r="W5" s="435"/>
      <c r="X5" s="435"/>
    </row>
    <row r="6" spans="1:24" ht="15.75" customHeight="1" x14ac:dyDescent="0.5">
      <c r="A6" s="435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81"/>
      <c r="F6" s="262"/>
      <c r="G6" s="262"/>
      <c r="H6" s="262"/>
      <c r="I6" s="262"/>
      <c r="J6" s="262"/>
      <c r="K6" s="40" t="str">
        <f>IF(นักเรียน!E6="","",SUM(F6:J6))</f>
        <v/>
      </c>
      <c r="L6" s="44" t="str">
        <f>IF(K6="","",ROUND(K6/$K$5*$L$5,0))</f>
        <v/>
      </c>
      <c r="M6" s="391" t="str">
        <f>IF(L6="","",IF(นักเรียน!Q6="ออก","---ย้าย---",VLOOKUP(L6,grad3,5,TRUE)))</f>
        <v/>
      </c>
      <c r="N6" s="48" t="str">
        <f>IF(L6="","",IF(นักเรียน!Q6="ออก","---ย้าย---",VLOOKUP(L6,grad3,4,TRUE)))</f>
        <v/>
      </c>
      <c r="O6" s="257"/>
      <c r="P6" s="258"/>
      <c r="Q6" s="435"/>
      <c r="R6" s="435"/>
      <c r="S6" s="435"/>
      <c r="T6" s="435"/>
      <c r="U6" s="435"/>
      <c r="V6" s="435"/>
      <c r="W6" s="435"/>
      <c r="X6" s="435"/>
    </row>
    <row r="7" spans="1:24" ht="15.75" customHeight="1" x14ac:dyDescent="0.5">
      <c r="A7" s="435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80"/>
      <c r="F7" s="263"/>
      <c r="G7" s="263"/>
      <c r="H7" s="263"/>
      <c r="I7" s="263"/>
      <c r="J7" s="263"/>
      <c r="K7" s="40" t="str">
        <f>IF(นักเรียน!E7="","",SUM(F7:J7))</f>
        <v/>
      </c>
      <c r="L7" s="44" t="str">
        <f t="shared" ref="L7:L55" si="1">IF(K7="","",ROUND(K7/$K$5*$L$5,0))</f>
        <v/>
      </c>
      <c r="M7" s="391" t="str">
        <f>IF(L7="","",IF(นักเรียน!Q7="ออก","---ย้าย---",VLOOKUP(L7,grad3,5,TRUE)))</f>
        <v/>
      </c>
      <c r="N7" s="48" t="str">
        <f>IF(L7="","",IF(นักเรียน!Q7="ออก","---ย้าย---",VLOOKUP(L7,grad3,4,TRUE)))</f>
        <v/>
      </c>
      <c r="O7" s="259"/>
      <c r="P7" s="260"/>
      <c r="Q7" s="435"/>
      <c r="R7" s="435"/>
      <c r="S7" s="435"/>
      <c r="T7" s="435"/>
      <c r="U7" s="435"/>
      <c r="V7" s="435"/>
      <c r="W7" s="435"/>
      <c r="X7" s="435"/>
    </row>
    <row r="8" spans="1:24" ht="15.75" customHeight="1" x14ac:dyDescent="0.5">
      <c r="A8" s="435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80"/>
      <c r="F8" s="263"/>
      <c r="G8" s="263"/>
      <c r="H8" s="263"/>
      <c r="I8" s="263"/>
      <c r="J8" s="263"/>
      <c r="K8" s="40" t="str">
        <f>IF(นักเรียน!E8="","",SUM(F8:J8))</f>
        <v/>
      </c>
      <c r="L8" s="44" t="str">
        <f t="shared" si="1"/>
        <v/>
      </c>
      <c r="M8" s="391" t="str">
        <f>IF(L8="","",IF(นักเรียน!Q8="ออก","---ย้าย---",VLOOKUP(L8,grad3,5,TRUE)))</f>
        <v/>
      </c>
      <c r="N8" s="48" t="str">
        <f>IF(L8="","",IF(นักเรียน!Q8="ออก","---ย้าย---",VLOOKUP(L8,grad3,4,TRUE)))</f>
        <v/>
      </c>
      <c r="O8" s="259"/>
      <c r="P8" s="260"/>
      <c r="Q8" s="435"/>
      <c r="R8" s="435"/>
      <c r="S8" s="435"/>
      <c r="T8" s="435"/>
      <c r="U8" s="435"/>
      <c r="V8" s="435"/>
      <c r="W8" s="435"/>
      <c r="X8" s="435"/>
    </row>
    <row r="9" spans="1:24" ht="15.75" customHeight="1" x14ac:dyDescent="0.5">
      <c r="A9" s="435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80"/>
      <c r="F9" s="263"/>
      <c r="G9" s="263"/>
      <c r="H9" s="263"/>
      <c r="I9" s="263"/>
      <c r="J9" s="263"/>
      <c r="K9" s="40" t="str">
        <f>IF(นักเรียน!E9="","",SUM(F9:J9))</f>
        <v/>
      </c>
      <c r="L9" s="44" t="str">
        <f t="shared" si="1"/>
        <v/>
      </c>
      <c r="M9" s="391" t="str">
        <f>IF(L9="","",IF(นักเรียน!Q9="ออก","---ย้าย---",VLOOKUP(L9,grad3,5,TRUE)))</f>
        <v/>
      </c>
      <c r="N9" s="48" t="str">
        <f>IF(L9="","",IF(นักเรียน!Q9="ออก","---ย้าย---",VLOOKUP(L9,grad3,4,TRUE)))</f>
        <v/>
      </c>
      <c r="O9" s="259"/>
      <c r="P9" s="260"/>
      <c r="Q9" s="435"/>
      <c r="R9" s="435"/>
      <c r="S9" s="435"/>
      <c r="T9" s="435"/>
      <c r="U9" s="435"/>
      <c r="V9" s="435"/>
      <c r="W9" s="435"/>
      <c r="X9" s="435"/>
    </row>
    <row r="10" spans="1:24" ht="15.75" customHeight="1" x14ac:dyDescent="0.5">
      <c r="A10" s="435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80"/>
      <c r="F10" s="263"/>
      <c r="G10" s="263"/>
      <c r="H10" s="263"/>
      <c r="I10" s="263"/>
      <c r="J10" s="263"/>
      <c r="K10" s="40" t="str">
        <f>IF(นักเรียน!E10="","",SUM(F10:J10))</f>
        <v/>
      </c>
      <c r="L10" s="44" t="str">
        <f t="shared" si="1"/>
        <v/>
      </c>
      <c r="M10" s="391" t="str">
        <f>IF(L10="","",IF(นักเรียน!Q10="ออก","---ย้าย---",VLOOKUP(L10,grad3,5,TRUE)))</f>
        <v/>
      </c>
      <c r="N10" s="48" t="str">
        <f>IF(L10="","",IF(นักเรียน!Q10="ออก","---ย้าย---",VLOOKUP(L10,grad3,4,TRUE)))</f>
        <v/>
      </c>
      <c r="O10" s="259"/>
      <c r="P10" s="260"/>
      <c r="Q10" s="435"/>
      <c r="R10" s="435"/>
      <c r="S10" s="435"/>
      <c r="T10" s="435"/>
      <c r="U10" s="435"/>
      <c r="V10" s="435"/>
      <c r="W10" s="435"/>
      <c r="X10" s="435"/>
    </row>
    <row r="11" spans="1:24" ht="15.75" customHeight="1" x14ac:dyDescent="0.5">
      <c r="A11" s="435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80"/>
      <c r="F11" s="263"/>
      <c r="G11" s="263"/>
      <c r="H11" s="263"/>
      <c r="I11" s="263"/>
      <c r="J11" s="263"/>
      <c r="K11" s="40" t="str">
        <f>IF(นักเรียน!E11="","",SUM(F11:J11))</f>
        <v/>
      </c>
      <c r="L11" s="44" t="str">
        <f t="shared" si="1"/>
        <v/>
      </c>
      <c r="M11" s="391" t="str">
        <f>IF(L11="","",IF(นักเรียน!Q11="ออก","---ย้าย---",VLOOKUP(L11,grad3,5,TRUE)))</f>
        <v/>
      </c>
      <c r="N11" s="48" t="str">
        <f>IF(L11="","",IF(นักเรียน!Q11="ออก","---ย้าย---",VLOOKUP(L11,grad3,4,TRUE)))</f>
        <v/>
      </c>
      <c r="O11" s="259"/>
      <c r="P11" s="260"/>
      <c r="Q11" s="435"/>
      <c r="R11" s="435"/>
      <c r="S11" s="435"/>
      <c r="T11" s="435"/>
      <c r="U11" s="435"/>
      <c r="V11" s="435"/>
      <c r="W11" s="435"/>
      <c r="X11" s="435"/>
    </row>
    <row r="12" spans="1:24" ht="15.75" customHeight="1" x14ac:dyDescent="0.5">
      <c r="A12" s="435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80"/>
      <c r="F12" s="263"/>
      <c r="G12" s="263"/>
      <c r="H12" s="263"/>
      <c r="I12" s="263"/>
      <c r="J12" s="263"/>
      <c r="K12" s="40" t="str">
        <f>IF(นักเรียน!E12="","",SUM(F12:J12))</f>
        <v/>
      </c>
      <c r="L12" s="44" t="str">
        <f t="shared" si="1"/>
        <v/>
      </c>
      <c r="M12" s="391" t="str">
        <f>IF(L12="","",IF(นักเรียน!Q12="ออก","---ย้าย---",VLOOKUP(L12,grad3,5,TRUE)))</f>
        <v/>
      </c>
      <c r="N12" s="48" t="str">
        <f>IF(L12="","",IF(นักเรียน!Q12="ออก","---ย้าย---",VLOOKUP(L12,grad3,4,TRUE)))</f>
        <v/>
      </c>
      <c r="O12" s="259"/>
      <c r="P12" s="260"/>
      <c r="Q12" s="435"/>
      <c r="R12" s="435"/>
      <c r="S12" s="435"/>
      <c r="T12" s="435"/>
      <c r="U12" s="435"/>
      <c r="V12" s="435"/>
      <c r="W12" s="435"/>
      <c r="X12" s="435"/>
    </row>
    <row r="13" spans="1:24" ht="15.75" customHeight="1" x14ac:dyDescent="0.5">
      <c r="A13" s="435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80"/>
      <c r="F13" s="263"/>
      <c r="G13" s="263"/>
      <c r="H13" s="263"/>
      <c r="I13" s="263"/>
      <c r="J13" s="263"/>
      <c r="K13" s="40" t="str">
        <f>IF(นักเรียน!E13="","",SUM(F13:J13))</f>
        <v/>
      </c>
      <c r="L13" s="44" t="str">
        <f t="shared" si="1"/>
        <v/>
      </c>
      <c r="M13" s="391" t="str">
        <f>IF(L13="","",IF(นักเรียน!Q13="ออก","---ย้าย---",VLOOKUP(L13,grad3,5,TRUE)))</f>
        <v/>
      </c>
      <c r="N13" s="48" t="str">
        <f>IF(L13="","",IF(นักเรียน!Q13="ออก","---ย้าย---",VLOOKUP(L13,grad3,4,TRUE)))</f>
        <v/>
      </c>
      <c r="O13" s="259"/>
      <c r="P13" s="260"/>
      <c r="Q13" s="435"/>
      <c r="R13" s="435"/>
      <c r="S13" s="435"/>
      <c r="T13" s="435"/>
      <c r="U13" s="435"/>
      <c r="V13" s="435"/>
      <c r="W13" s="435"/>
      <c r="X13" s="435"/>
    </row>
    <row r="14" spans="1:24" ht="15.75" customHeight="1" x14ac:dyDescent="0.5">
      <c r="A14" s="435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80"/>
      <c r="F14" s="263"/>
      <c r="G14" s="263"/>
      <c r="H14" s="263"/>
      <c r="I14" s="263"/>
      <c r="J14" s="263"/>
      <c r="K14" s="40" t="str">
        <f>IF(นักเรียน!E14="","",SUM(F14:J14))</f>
        <v/>
      </c>
      <c r="L14" s="44" t="str">
        <f t="shared" si="1"/>
        <v/>
      </c>
      <c r="M14" s="391" t="str">
        <f>IF(L14="","",IF(นักเรียน!Q14="ออก","---ย้าย---",VLOOKUP(L14,grad3,5,TRUE)))</f>
        <v/>
      </c>
      <c r="N14" s="48" t="str">
        <f>IF(L14="","",IF(นักเรียน!Q14="ออก","---ย้าย---",VLOOKUP(L14,grad3,4,TRUE)))</f>
        <v/>
      </c>
      <c r="O14" s="259"/>
      <c r="P14" s="260"/>
      <c r="Q14" s="435"/>
      <c r="R14" s="435"/>
      <c r="S14" s="435"/>
      <c r="T14" s="435"/>
      <c r="U14" s="435"/>
      <c r="V14" s="435"/>
      <c r="W14" s="435"/>
      <c r="X14" s="435"/>
    </row>
    <row r="15" spans="1:24" ht="15.75" customHeight="1" x14ac:dyDescent="0.5">
      <c r="A15" s="435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80"/>
      <c r="F15" s="263"/>
      <c r="G15" s="263"/>
      <c r="H15" s="263"/>
      <c r="I15" s="263"/>
      <c r="J15" s="263"/>
      <c r="K15" s="40" t="str">
        <f>IF(นักเรียน!E15="","",SUM(F15:J15))</f>
        <v/>
      </c>
      <c r="L15" s="44" t="str">
        <f t="shared" si="1"/>
        <v/>
      </c>
      <c r="M15" s="391" t="str">
        <f>IF(L15="","",IF(นักเรียน!Q15="ออก","---ย้าย---",VLOOKUP(L15,grad3,5,TRUE)))</f>
        <v/>
      </c>
      <c r="N15" s="48" t="str">
        <f>IF(L15="","",IF(นักเรียน!Q15="ออก","---ย้าย---",VLOOKUP(L15,grad3,4,TRUE)))</f>
        <v/>
      </c>
      <c r="O15" s="259"/>
      <c r="P15" s="260"/>
      <c r="Q15" s="435"/>
      <c r="R15" s="435"/>
      <c r="S15" s="435"/>
      <c r="T15" s="435"/>
      <c r="U15" s="435"/>
      <c r="V15" s="435"/>
      <c r="W15" s="435"/>
      <c r="X15" s="435"/>
    </row>
    <row r="16" spans="1:24" ht="15.75" customHeight="1" x14ac:dyDescent="0.5">
      <c r="A16" s="435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80"/>
      <c r="F16" s="263"/>
      <c r="G16" s="263"/>
      <c r="H16" s="263"/>
      <c r="I16" s="263"/>
      <c r="J16" s="263"/>
      <c r="K16" s="40" t="str">
        <f>IF(นักเรียน!E16="","",SUM(F16:J16))</f>
        <v/>
      </c>
      <c r="L16" s="44" t="str">
        <f t="shared" si="1"/>
        <v/>
      </c>
      <c r="M16" s="391" t="str">
        <f>IF(L16="","",IF(นักเรียน!Q16="ออก","---ย้าย---",VLOOKUP(L16,grad3,5,TRUE)))</f>
        <v/>
      </c>
      <c r="N16" s="48" t="str">
        <f>IF(L16="","",IF(นักเรียน!Q16="ออก","---ย้าย---",VLOOKUP(L16,grad3,4,TRUE)))</f>
        <v/>
      </c>
      <c r="O16" s="259"/>
      <c r="P16" s="260"/>
      <c r="Q16" s="435"/>
      <c r="R16" s="435"/>
      <c r="S16" s="435"/>
      <c r="T16" s="435"/>
      <c r="U16" s="435"/>
      <c r="V16" s="435"/>
      <c r="W16" s="435"/>
      <c r="X16" s="435"/>
    </row>
    <row r="17" spans="1:24" ht="15.75" customHeight="1" x14ac:dyDescent="0.5">
      <c r="A17" s="435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80"/>
      <c r="F17" s="263"/>
      <c r="G17" s="263"/>
      <c r="H17" s="263"/>
      <c r="I17" s="263"/>
      <c r="J17" s="263"/>
      <c r="K17" s="40" t="str">
        <f>IF(นักเรียน!E17="","",SUM(F17:J17))</f>
        <v/>
      </c>
      <c r="L17" s="44" t="str">
        <f t="shared" si="1"/>
        <v/>
      </c>
      <c r="M17" s="391" t="str">
        <f>IF(L17="","",IF(นักเรียน!Q17="ออก","---ย้าย---",VLOOKUP(L17,grad3,5,TRUE)))</f>
        <v/>
      </c>
      <c r="N17" s="48" t="str">
        <f>IF(L17="","",IF(นักเรียน!Q17="ออก","---ย้าย---",VLOOKUP(L17,grad3,4,TRUE)))</f>
        <v/>
      </c>
      <c r="O17" s="259"/>
      <c r="P17" s="260"/>
      <c r="Q17" s="435"/>
      <c r="R17" s="435"/>
      <c r="S17" s="435"/>
      <c r="T17" s="435"/>
      <c r="U17" s="435"/>
      <c r="V17" s="435"/>
      <c r="W17" s="435"/>
      <c r="X17" s="435"/>
    </row>
    <row r="18" spans="1:24" ht="15.75" customHeight="1" x14ac:dyDescent="0.5">
      <c r="A18" s="435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80"/>
      <c r="F18" s="263"/>
      <c r="G18" s="263"/>
      <c r="H18" s="263"/>
      <c r="I18" s="263"/>
      <c r="J18" s="263"/>
      <c r="K18" s="40" t="str">
        <f>IF(นักเรียน!E18="","",SUM(F18:J18))</f>
        <v/>
      </c>
      <c r="L18" s="44" t="str">
        <f t="shared" si="1"/>
        <v/>
      </c>
      <c r="M18" s="391" t="str">
        <f>IF(L18="","",IF(นักเรียน!Q18="ออก","---ย้าย---",VLOOKUP(L18,grad3,5,TRUE)))</f>
        <v/>
      </c>
      <c r="N18" s="48" t="str">
        <f>IF(L18="","",IF(นักเรียน!Q18="ออก","---ย้าย---",VLOOKUP(L18,grad3,4,TRUE)))</f>
        <v/>
      </c>
      <c r="O18" s="259"/>
      <c r="P18" s="260"/>
      <c r="Q18" s="435"/>
      <c r="R18" s="435"/>
      <c r="S18" s="435"/>
      <c r="T18" s="435"/>
      <c r="U18" s="435"/>
      <c r="V18" s="435"/>
      <c r="W18" s="435"/>
      <c r="X18" s="435"/>
    </row>
    <row r="19" spans="1:24" ht="15.75" customHeight="1" x14ac:dyDescent="0.5">
      <c r="A19" s="435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80"/>
      <c r="F19" s="263"/>
      <c r="G19" s="263"/>
      <c r="H19" s="263"/>
      <c r="I19" s="263"/>
      <c r="J19" s="263"/>
      <c r="K19" s="40" t="str">
        <f>IF(นักเรียน!E19="","",SUM(F19:J19))</f>
        <v/>
      </c>
      <c r="L19" s="44" t="str">
        <f t="shared" si="1"/>
        <v/>
      </c>
      <c r="M19" s="391" t="str">
        <f>IF(L19="","",IF(นักเรียน!Q19="ออก","---ย้าย---",VLOOKUP(L19,grad3,5,TRUE)))</f>
        <v/>
      </c>
      <c r="N19" s="48" t="str">
        <f>IF(L19="","",IF(นักเรียน!Q19="ออก","---ย้าย---",VLOOKUP(L19,grad3,4,TRUE)))</f>
        <v/>
      </c>
      <c r="O19" s="259"/>
      <c r="P19" s="260"/>
      <c r="Q19" s="435"/>
      <c r="R19" s="435"/>
      <c r="S19" s="435"/>
      <c r="T19" s="435"/>
      <c r="U19" s="435"/>
      <c r="V19" s="435"/>
      <c r="W19" s="435"/>
      <c r="X19" s="435"/>
    </row>
    <row r="20" spans="1:24" ht="15.75" customHeight="1" x14ac:dyDescent="0.5">
      <c r="A20" s="435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80"/>
      <c r="F20" s="263"/>
      <c r="G20" s="263"/>
      <c r="H20" s="263"/>
      <c r="I20" s="263"/>
      <c r="J20" s="263"/>
      <c r="K20" s="40" t="str">
        <f>IF(นักเรียน!E20="","",SUM(F20:J20))</f>
        <v/>
      </c>
      <c r="L20" s="44" t="str">
        <f t="shared" si="1"/>
        <v/>
      </c>
      <c r="M20" s="391" t="str">
        <f>IF(L20="","",IF(นักเรียน!Q20="ออก","---ย้าย---",VLOOKUP(L20,grad3,5,TRUE)))</f>
        <v/>
      </c>
      <c r="N20" s="48" t="str">
        <f>IF(L20="","",IF(นักเรียน!Q20="ออก","---ย้าย---",VLOOKUP(L20,grad3,4,TRUE)))</f>
        <v/>
      </c>
      <c r="O20" s="259"/>
      <c r="P20" s="260"/>
      <c r="Q20" s="435"/>
      <c r="R20" s="435"/>
      <c r="S20" s="435"/>
      <c r="T20" s="435"/>
      <c r="U20" s="435"/>
      <c r="V20" s="435"/>
      <c r="W20" s="435"/>
      <c r="X20" s="435"/>
    </row>
    <row r="21" spans="1:24" ht="15.75" customHeight="1" x14ac:dyDescent="0.5">
      <c r="A21" s="435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80"/>
      <c r="F21" s="263"/>
      <c r="G21" s="263"/>
      <c r="H21" s="263"/>
      <c r="I21" s="263"/>
      <c r="J21" s="263"/>
      <c r="K21" s="40" t="str">
        <f>IF(นักเรียน!E21="","",SUM(F21:J21))</f>
        <v/>
      </c>
      <c r="L21" s="44" t="str">
        <f t="shared" si="1"/>
        <v/>
      </c>
      <c r="M21" s="391" t="str">
        <f>IF(L21="","",IF(นักเรียน!Q21="ออก","---ย้าย---",VLOOKUP(L21,grad3,5,TRUE)))</f>
        <v/>
      </c>
      <c r="N21" s="48" t="str">
        <f>IF(L21="","",IF(นักเรียน!Q21="ออก","---ย้าย---",VLOOKUP(L21,grad3,4,TRUE)))</f>
        <v/>
      </c>
      <c r="O21" s="259"/>
      <c r="P21" s="260"/>
      <c r="Q21" s="435"/>
      <c r="R21" s="435"/>
      <c r="S21" s="435"/>
      <c r="T21" s="435"/>
      <c r="U21" s="435"/>
      <c r="V21" s="435"/>
      <c r="W21" s="435"/>
      <c r="X21" s="435"/>
    </row>
    <row r="22" spans="1:24" ht="15.75" customHeight="1" x14ac:dyDescent="0.5">
      <c r="A22" s="435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80"/>
      <c r="F22" s="263"/>
      <c r="G22" s="263"/>
      <c r="H22" s="263"/>
      <c r="I22" s="263"/>
      <c r="J22" s="263"/>
      <c r="K22" s="40" t="str">
        <f>IF(นักเรียน!E22="","",SUM(F22:J22))</f>
        <v/>
      </c>
      <c r="L22" s="44" t="str">
        <f t="shared" si="1"/>
        <v/>
      </c>
      <c r="M22" s="391" t="str">
        <f>IF(L22="","",IF(นักเรียน!Q22="ออก","---ย้าย---",VLOOKUP(L22,grad3,5,TRUE)))</f>
        <v/>
      </c>
      <c r="N22" s="48" t="str">
        <f>IF(L22="","",IF(นักเรียน!Q22="ออก","---ย้าย---",VLOOKUP(L22,grad3,4,TRUE)))</f>
        <v/>
      </c>
      <c r="O22" s="259"/>
      <c r="P22" s="260"/>
      <c r="Q22" s="435"/>
      <c r="R22" s="435"/>
      <c r="S22" s="435"/>
      <c r="T22" s="435"/>
      <c r="U22" s="435"/>
      <c r="V22" s="435"/>
      <c r="W22" s="435"/>
      <c r="X22" s="435"/>
    </row>
    <row r="23" spans="1:24" ht="15.75" customHeight="1" x14ac:dyDescent="0.5">
      <c r="A23" s="435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80"/>
      <c r="F23" s="263"/>
      <c r="G23" s="263"/>
      <c r="H23" s="263"/>
      <c r="I23" s="263"/>
      <c r="J23" s="263"/>
      <c r="K23" s="40" t="str">
        <f>IF(นักเรียน!E23="","",SUM(F23:J23))</f>
        <v/>
      </c>
      <c r="L23" s="44" t="str">
        <f t="shared" si="1"/>
        <v/>
      </c>
      <c r="M23" s="391" t="str">
        <f>IF(L23="","",IF(นักเรียน!Q23="ออก","---ย้าย---",VLOOKUP(L23,grad3,5,TRUE)))</f>
        <v/>
      </c>
      <c r="N23" s="48" t="str">
        <f>IF(L23="","",IF(นักเรียน!Q23="ออก","---ย้าย---",VLOOKUP(L23,grad3,4,TRUE)))</f>
        <v/>
      </c>
      <c r="O23" s="259"/>
      <c r="P23" s="260"/>
      <c r="Q23" s="435"/>
      <c r="R23" s="435"/>
      <c r="S23" s="435"/>
      <c r="T23" s="435"/>
      <c r="U23" s="435"/>
      <c r="V23" s="435"/>
      <c r="W23" s="435"/>
      <c r="X23" s="435"/>
    </row>
    <row r="24" spans="1:24" ht="15.75" customHeight="1" x14ac:dyDescent="0.5">
      <c r="A24" s="435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80"/>
      <c r="F24" s="263"/>
      <c r="G24" s="263"/>
      <c r="H24" s="263"/>
      <c r="I24" s="263"/>
      <c r="J24" s="263"/>
      <c r="K24" s="40" t="str">
        <f>IF(นักเรียน!E24="","",SUM(F24:J24))</f>
        <v/>
      </c>
      <c r="L24" s="44" t="str">
        <f t="shared" si="1"/>
        <v/>
      </c>
      <c r="M24" s="391" t="str">
        <f>IF(L24="","",IF(นักเรียน!Q24="ออก","---ย้าย---",VLOOKUP(L24,grad3,5,TRUE)))</f>
        <v/>
      </c>
      <c r="N24" s="48" t="str">
        <f>IF(L24="","",IF(นักเรียน!Q24="ออก","---ย้าย---",VLOOKUP(L24,grad3,4,TRUE)))</f>
        <v/>
      </c>
      <c r="O24" s="259"/>
      <c r="P24" s="260"/>
      <c r="Q24" s="435"/>
      <c r="R24" s="435"/>
      <c r="S24" s="435"/>
      <c r="T24" s="435"/>
      <c r="U24" s="435"/>
      <c r="V24" s="435"/>
      <c r="W24" s="435"/>
      <c r="X24" s="435"/>
    </row>
    <row r="25" spans="1:24" ht="15.75" customHeight="1" x14ac:dyDescent="0.5">
      <c r="A25" s="435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80"/>
      <c r="F25" s="263"/>
      <c r="G25" s="263"/>
      <c r="H25" s="263"/>
      <c r="I25" s="263"/>
      <c r="J25" s="263"/>
      <c r="K25" s="40" t="str">
        <f>IF(นักเรียน!E25="","",SUM(F25:J25))</f>
        <v/>
      </c>
      <c r="L25" s="44" t="str">
        <f t="shared" si="1"/>
        <v/>
      </c>
      <c r="M25" s="391" t="str">
        <f>IF(L25="","",IF(นักเรียน!Q25="ออก","---ย้าย---",VLOOKUP(L25,grad3,5,TRUE)))</f>
        <v/>
      </c>
      <c r="N25" s="48" t="str">
        <f>IF(L25="","",IF(นักเรียน!Q25="ออก","---ย้าย---",VLOOKUP(L25,grad3,4,TRUE)))</f>
        <v/>
      </c>
      <c r="O25" s="259"/>
      <c r="P25" s="260"/>
      <c r="Q25" s="435"/>
      <c r="R25" s="435"/>
      <c r="S25" s="435"/>
      <c r="T25" s="435"/>
      <c r="U25" s="435"/>
      <c r="V25" s="435"/>
      <c r="W25" s="435"/>
      <c r="X25" s="435"/>
    </row>
    <row r="26" spans="1:24" ht="15.75" customHeight="1" x14ac:dyDescent="0.5">
      <c r="A26" s="435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80"/>
      <c r="F26" s="263"/>
      <c r="G26" s="263"/>
      <c r="H26" s="263"/>
      <c r="I26" s="263"/>
      <c r="J26" s="263"/>
      <c r="K26" s="40" t="str">
        <f>IF(นักเรียน!E26="","",SUM(F26:J26))</f>
        <v/>
      </c>
      <c r="L26" s="44" t="str">
        <f t="shared" si="1"/>
        <v/>
      </c>
      <c r="M26" s="391" t="str">
        <f>IF(L26="","",IF(นักเรียน!Q26="ออก","---ย้าย---",VLOOKUP(L26,grad3,5,TRUE)))</f>
        <v/>
      </c>
      <c r="N26" s="48" t="str">
        <f>IF(L26="","",IF(นักเรียน!Q26="ออก","---ย้าย---",VLOOKUP(L26,grad3,4,TRUE)))</f>
        <v/>
      </c>
      <c r="O26" s="259"/>
      <c r="P26" s="260"/>
      <c r="Q26" s="435"/>
      <c r="R26" s="435"/>
      <c r="S26" s="435"/>
      <c r="T26" s="435"/>
      <c r="U26" s="435"/>
      <c r="V26" s="435"/>
      <c r="W26" s="435"/>
      <c r="X26" s="435"/>
    </row>
    <row r="27" spans="1:24" ht="15.75" customHeight="1" x14ac:dyDescent="0.5">
      <c r="A27" s="435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80"/>
      <c r="F27" s="263"/>
      <c r="G27" s="263"/>
      <c r="H27" s="263"/>
      <c r="I27" s="263"/>
      <c r="J27" s="263"/>
      <c r="K27" s="40" t="str">
        <f>IF(นักเรียน!E27="","",SUM(F27:J27))</f>
        <v/>
      </c>
      <c r="L27" s="44" t="str">
        <f t="shared" si="1"/>
        <v/>
      </c>
      <c r="M27" s="391" t="str">
        <f>IF(L27="","",IF(นักเรียน!Q27="ออก","---ย้าย---",VLOOKUP(L27,grad3,5,TRUE)))</f>
        <v/>
      </c>
      <c r="N27" s="48" t="str">
        <f>IF(L27="","",IF(นักเรียน!Q27="ออก","---ย้าย---",VLOOKUP(L27,grad3,4,TRUE)))</f>
        <v/>
      </c>
      <c r="O27" s="259"/>
      <c r="P27" s="260"/>
      <c r="Q27" s="435"/>
      <c r="R27" s="435"/>
      <c r="S27" s="435"/>
      <c r="T27" s="435"/>
      <c r="U27" s="435"/>
      <c r="V27" s="435"/>
      <c r="W27" s="435"/>
      <c r="X27" s="435"/>
    </row>
    <row r="28" spans="1:24" ht="15.75" customHeight="1" x14ac:dyDescent="0.5">
      <c r="A28" s="435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80"/>
      <c r="F28" s="263"/>
      <c r="G28" s="263"/>
      <c r="H28" s="263"/>
      <c r="I28" s="263"/>
      <c r="J28" s="263"/>
      <c r="K28" s="40" t="str">
        <f>IF(นักเรียน!E28="","",SUM(F28:J28))</f>
        <v/>
      </c>
      <c r="L28" s="44" t="str">
        <f t="shared" si="1"/>
        <v/>
      </c>
      <c r="M28" s="391" t="str">
        <f>IF(L28="","",IF(นักเรียน!Q28="ออก","---ย้าย---",VLOOKUP(L28,grad3,5,TRUE)))</f>
        <v/>
      </c>
      <c r="N28" s="48" t="str">
        <f>IF(L28="","",IF(นักเรียน!Q28="ออก","---ย้าย---",VLOOKUP(L28,grad3,4,TRUE)))</f>
        <v/>
      </c>
      <c r="O28" s="259"/>
      <c r="P28" s="260"/>
      <c r="Q28" s="435"/>
      <c r="R28" s="435"/>
      <c r="S28" s="435"/>
      <c r="T28" s="435"/>
      <c r="U28" s="435"/>
      <c r="V28" s="435"/>
      <c r="W28" s="435"/>
      <c r="X28" s="435"/>
    </row>
    <row r="29" spans="1:24" ht="15.75" customHeight="1" x14ac:dyDescent="0.5">
      <c r="A29" s="435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80"/>
      <c r="F29" s="263"/>
      <c r="G29" s="263"/>
      <c r="H29" s="263"/>
      <c r="I29" s="263"/>
      <c r="J29" s="263"/>
      <c r="K29" s="40" t="str">
        <f>IF(นักเรียน!E29="","",SUM(F29:J29))</f>
        <v/>
      </c>
      <c r="L29" s="44" t="str">
        <f t="shared" si="1"/>
        <v/>
      </c>
      <c r="M29" s="391" t="str">
        <f>IF(L29="","",IF(นักเรียน!Q29="ออก","---ย้าย---",VLOOKUP(L29,grad3,5,TRUE)))</f>
        <v/>
      </c>
      <c r="N29" s="48" t="str">
        <f>IF(L29="","",IF(นักเรียน!Q29="ออก","---ย้าย---",VLOOKUP(L29,grad3,4,TRUE)))</f>
        <v/>
      </c>
      <c r="O29" s="259"/>
      <c r="P29" s="260"/>
      <c r="Q29" s="435"/>
      <c r="R29" s="435"/>
      <c r="S29" s="435"/>
      <c r="T29" s="435"/>
      <c r="U29" s="435"/>
      <c r="V29" s="435"/>
      <c r="W29" s="435"/>
      <c r="X29" s="435"/>
    </row>
    <row r="30" spans="1:24" ht="15.75" customHeight="1" x14ac:dyDescent="0.5">
      <c r="A30" s="435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80"/>
      <c r="F30" s="263"/>
      <c r="G30" s="263"/>
      <c r="H30" s="263"/>
      <c r="I30" s="263"/>
      <c r="J30" s="263"/>
      <c r="K30" s="40" t="str">
        <f>IF(นักเรียน!E30="","",SUM(F30:J30))</f>
        <v/>
      </c>
      <c r="L30" s="44" t="str">
        <f t="shared" si="1"/>
        <v/>
      </c>
      <c r="M30" s="391" t="str">
        <f>IF(L30="","",IF(นักเรียน!Q30="ออก","---ย้าย---",VLOOKUP(L30,grad3,5,TRUE)))</f>
        <v/>
      </c>
      <c r="N30" s="48" t="str">
        <f>IF(L30="","",IF(นักเรียน!Q30="ออก","---ย้าย---",VLOOKUP(L30,grad3,4,TRUE)))</f>
        <v/>
      </c>
      <c r="O30" s="259"/>
      <c r="P30" s="260"/>
      <c r="Q30" s="435"/>
      <c r="R30" s="435"/>
      <c r="S30" s="435"/>
      <c r="T30" s="435"/>
      <c r="U30" s="435"/>
      <c r="V30" s="435"/>
      <c r="W30" s="435"/>
      <c r="X30" s="435"/>
    </row>
    <row r="31" spans="1:24" ht="15.75" customHeight="1" x14ac:dyDescent="0.5">
      <c r="A31" s="435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80"/>
      <c r="F31" s="263"/>
      <c r="G31" s="263"/>
      <c r="H31" s="263"/>
      <c r="I31" s="263"/>
      <c r="J31" s="263"/>
      <c r="K31" s="40" t="str">
        <f>IF(นักเรียน!E31="","",SUM(F31:J31))</f>
        <v/>
      </c>
      <c r="L31" s="44" t="str">
        <f t="shared" si="1"/>
        <v/>
      </c>
      <c r="M31" s="391" t="str">
        <f>IF(L31="","",IF(นักเรียน!Q31="ออก","---ย้าย---",VLOOKUP(L31,grad3,5,TRUE)))</f>
        <v/>
      </c>
      <c r="N31" s="48" t="str">
        <f>IF(L31="","",IF(นักเรียน!Q31="ออก","---ย้าย---",VLOOKUP(L31,grad3,4,TRUE)))</f>
        <v/>
      </c>
      <c r="O31" s="259"/>
      <c r="P31" s="260"/>
      <c r="Q31" s="435"/>
      <c r="R31" s="435"/>
      <c r="S31" s="435"/>
      <c r="T31" s="435"/>
      <c r="U31" s="435"/>
      <c r="V31" s="435"/>
      <c r="W31" s="435"/>
      <c r="X31" s="435"/>
    </row>
    <row r="32" spans="1:24" ht="15.75" customHeight="1" x14ac:dyDescent="0.5">
      <c r="A32" s="435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80"/>
      <c r="F32" s="263"/>
      <c r="G32" s="263"/>
      <c r="H32" s="263"/>
      <c r="I32" s="263"/>
      <c r="J32" s="263"/>
      <c r="K32" s="40" t="str">
        <f>IF(นักเรียน!E32="","",SUM(F32:J32))</f>
        <v/>
      </c>
      <c r="L32" s="44" t="str">
        <f t="shared" si="1"/>
        <v/>
      </c>
      <c r="M32" s="391" t="str">
        <f>IF(L32="","",IF(นักเรียน!Q32="ออก","---ย้าย---",VLOOKUP(L32,grad3,5,TRUE)))</f>
        <v/>
      </c>
      <c r="N32" s="48" t="str">
        <f>IF(L32="","",IF(นักเรียน!Q32="ออก","---ย้าย---",VLOOKUP(L32,grad3,4,TRUE)))</f>
        <v/>
      </c>
      <c r="O32" s="259"/>
      <c r="P32" s="260"/>
      <c r="Q32" s="435"/>
      <c r="R32" s="435"/>
      <c r="S32" s="435"/>
      <c r="T32" s="435"/>
      <c r="U32" s="435"/>
      <c r="V32" s="435"/>
      <c r="W32" s="435"/>
      <c r="X32" s="435"/>
    </row>
    <row r="33" spans="1:24" ht="15.75" customHeight="1" x14ac:dyDescent="0.5">
      <c r="A33" s="435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80"/>
      <c r="F33" s="263"/>
      <c r="G33" s="263"/>
      <c r="H33" s="263"/>
      <c r="I33" s="263"/>
      <c r="J33" s="263"/>
      <c r="K33" s="40" t="str">
        <f>IF(นักเรียน!E33="","",SUM(F33:J33))</f>
        <v/>
      </c>
      <c r="L33" s="44" t="str">
        <f t="shared" si="1"/>
        <v/>
      </c>
      <c r="M33" s="391" t="str">
        <f>IF(L33="","",IF(นักเรียน!Q33="ออก","---ย้าย---",VLOOKUP(L33,grad3,5,TRUE)))</f>
        <v/>
      </c>
      <c r="N33" s="48" t="str">
        <f>IF(L33="","",IF(นักเรียน!Q33="ออก","---ย้าย---",VLOOKUP(L33,grad3,4,TRUE)))</f>
        <v/>
      </c>
      <c r="O33" s="259"/>
      <c r="P33" s="260"/>
      <c r="Q33" s="435"/>
      <c r="R33" s="435"/>
      <c r="S33" s="435"/>
      <c r="T33" s="435"/>
      <c r="U33" s="435"/>
      <c r="V33" s="435"/>
      <c r="W33" s="435"/>
      <c r="X33" s="435"/>
    </row>
    <row r="34" spans="1:24" ht="15.75" customHeight="1" x14ac:dyDescent="0.5">
      <c r="A34" s="435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80"/>
      <c r="F34" s="263"/>
      <c r="G34" s="263"/>
      <c r="H34" s="263"/>
      <c r="I34" s="263"/>
      <c r="J34" s="263"/>
      <c r="K34" s="40" t="str">
        <f>IF(นักเรียน!E34="","",SUM(F34:J34))</f>
        <v/>
      </c>
      <c r="L34" s="44" t="str">
        <f t="shared" si="1"/>
        <v/>
      </c>
      <c r="M34" s="391" t="str">
        <f>IF(L34="","",IF(นักเรียน!Q34="ออก","---ย้าย---",VLOOKUP(L34,grad3,5,TRUE)))</f>
        <v/>
      </c>
      <c r="N34" s="48" t="str">
        <f>IF(L34="","",IF(นักเรียน!Q34="ออก","---ย้าย---",VLOOKUP(L34,grad3,4,TRUE)))</f>
        <v/>
      </c>
      <c r="O34" s="259"/>
      <c r="P34" s="260"/>
      <c r="Q34" s="435"/>
      <c r="R34" s="435"/>
      <c r="S34" s="435"/>
      <c r="T34" s="435"/>
      <c r="U34" s="435"/>
      <c r="V34" s="435"/>
      <c r="W34" s="435"/>
      <c r="X34" s="435"/>
    </row>
    <row r="35" spans="1:24" ht="15.75" customHeight="1" x14ac:dyDescent="0.5">
      <c r="A35" s="435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80"/>
      <c r="F35" s="263"/>
      <c r="G35" s="263"/>
      <c r="H35" s="263"/>
      <c r="I35" s="263"/>
      <c r="J35" s="263"/>
      <c r="K35" s="40" t="str">
        <f>IF(นักเรียน!E35="","",SUM(F35:J35))</f>
        <v/>
      </c>
      <c r="L35" s="44" t="str">
        <f t="shared" si="1"/>
        <v/>
      </c>
      <c r="M35" s="391" t="str">
        <f>IF(L35="","",IF(นักเรียน!Q35="ออก","---ย้าย---",VLOOKUP(L35,grad3,5,TRUE)))</f>
        <v/>
      </c>
      <c r="N35" s="48" t="str">
        <f>IF(L35="","",IF(นักเรียน!Q35="ออก","---ย้าย---",VLOOKUP(L35,grad3,4,TRUE)))</f>
        <v/>
      </c>
      <c r="O35" s="259"/>
      <c r="P35" s="260"/>
      <c r="Q35" s="435"/>
      <c r="R35" s="435"/>
      <c r="S35" s="435"/>
      <c r="T35" s="435"/>
      <c r="U35" s="435"/>
      <c r="V35" s="435"/>
      <c r="W35" s="435"/>
      <c r="X35" s="435"/>
    </row>
    <row r="36" spans="1:24" ht="15.75" customHeight="1" x14ac:dyDescent="0.5">
      <c r="A36" s="435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80"/>
      <c r="F36" s="263"/>
      <c r="G36" s="263"/>
      <c r="H36" s="263"/>
      <c r="I36" s="263"/>
      <c r="J36" s="263"/>
      <c r="K36" s="40" t="str">
        <f>IF(นักเรียน!E36="","",SUM(F36:J36))</f>
        <v/>
      </c>
      <c r="L36" s="44" t="str">
        <f t="shared" si="1"/>
        <v/>
      </c>
      <c r="M36" s="391" t="str">
        <f>IF(L36="","",IF(นักเรียน!Q36="ออก","---ย้าย---",VLOOKUP(L36,grad3,5,TRUE)))</f>
        <v/>
      </c>
      <c r="N36" s="48" t="str">
        <f>IF(L36="","",IF(นักเรียน!Q36="ออก","---ย้าย---",VLOOKUP(L36,grad3,4,TRUE)))</f>
        <v/>
      </c>
      <c r="O36" s="259"/>
      <c r="P36" s="260"/>
      <c r="Q36" s="435"/>
      <c r="R36" s="435"/>
      <c r="S36" s="435"/>
      <c r="T36" s="435"/>
      <c r="U36" s="435"/>
      <c r="V36" s="435"/>
      <c r="W36" s="435"/>
      <c r="X36" s="435"/>
    </row>
    <row r="37" spans="1:24" ht="15.75" customHeight="1" x14ac:dyDescent="0.5">
      <c r="A37" s="435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80"/>
      <c r="F37" s="263"/>
      <c r="G37" s="263"/>
      <c r="H37" s="263"/>
      <c r="I37" s="263"/>
      <c r="J37" s="263"/>
      <c r="K37" s="40" t="str">
        <f>IF(นักเรียน!E37="","",SUM(F37:J37))</f>
        <v/>
      </c>
      <c r="L37" s="44" t="str">
        <f t="shared" si="1"/>
        <v/>
      </c>
      <c r="M37" s="391" t="str">
        <f>IF(L37="","",IF(นักเรียน!Q37="ออก","---ย้าย---",VLOOKUP(L37,grad3,5,TRUE)))</f>
        <v/>
      </c>
      <c r="N37" s="48" t="str">
        <f>IF(L37="","",IF(นักเรียน!Q37="ออก","---ย้าย---",VLOOKUP(L37,grad3,4,TRUE)))</f>
        <v/>
      </c>
      <c r="O37" s="259"/>
      <c r="P37" s="260"/>
      <c r="Q37" s="435"/>
      <c r="R37" s="435"/>
      <c r="S37" s="435"/>
      <c r="T37" s="435"/>
      <c r="U37" s="435"/>
      <c r="V37" s="435"/>
      <c r="W37" s="435"/>
      <c r="X37" s="435"/>
    </row>
    <row r="38" spans="1:24" ht="15.75" customHeight="1" x14ac:dyDescent="0.5">
      <c r="A38" s="435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80"/>
      <c r="F38" s="263"/>
      <c r="G38" s="263"/>
      <c r="H38" s="263"/>
      <c r="I38" s="263"/>
      <c r="J38" s="263"/>
      <c r="K38" s="40" t="str">
        <f>IF(นักเรียน!E38="","",SUM(F38:J38))</f>
        <v/>
      </c>
      <c r="L38" s="44" t="str">
        <f t="shared" si="1"/>
        <v/>
      </c>
      <c r="M38" s="391" t="str">
        <f>IF(L38="","",IF(นักเรียน!Q38="ออก","---ย้าย---",VLOOKUP(L38,grad3,5,TRUE)))</f>
        <v/>
      </c>
      <c r="N38" s="48" t="str">
        <f>IF(L38="","",IF(นักเรียน!Q38="ออก","---ย้าย---",VLOOKUP(L38,grad3,4,TRUE)))</f>
        <v/>
      </c>
      <c r="O38" s="259"/>
      <c r="P38" s="260"/>
      <c r="Q38" s="435"/>
      <c r="R38" s="435"/>
      <c r="S38" s="435"/>
      <c r="T38" s="435"/>
      <c r="U38" s="435"/>
      <c r="V38" s="435"/>
      <c r="W38" s="435"/>
      <c r="X38" s="435"/>
    </row>
    <row r="39" spans="1:24" ht="15.75" customHeight="1" x14ac:dyDescent="0.5">
      <c r="A39" s="435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80"/>
      <c r="F39" s="263"/>
      <c r="G39" s="263"/>
      <c r="H39" s="263"/>
      <c r="I39" s="263"/>
      <c r="J39" s="263"/>
      <c r="K39" s="40" t="str">
        <f>IF(นักเรียน!E39="","",SUM(F39:J39))</f>
        <v/>
      </c>
      <c r="L39" s="44" t="str">
        <f t="shared" si="1"/>
        <v/>
      </c>
      <c r="M39" s="391" t="str">
        <f>IF(L39="","",IF(นักเรียน!Q39="ออก","---ย้าย---",VLOOKUP(L39,grad3,5,TRUE)))</f>
        <v/>
      </c>
      <c r="N39" s="48" t="str">
        <f>IF(L39="","",IF(นักเรียน!Q39="ออก","---ย้าย---",VLOOKUP(L39,grad3,4,TRUE)))</f>
        <v/>
      </c>
      <c r="O39" s="259"/>
      <c r="P39" s="260"/>
      <c r="Q39" s="435"/>
      <c r="R39" s="435"/>
      <c r="S39" s="435"/>
      <c r="T39" s="435"/>
      <c r="U39" s="435"/>
      <c r="V39" s="435"/>
      <c r="W39" s="435"/>
      <c r="X39" s="435"/>
    </row>
    <row r="40" spans="1:24" ht="15.75" customHeight="1" x14ac:dyDescent="0.5">
      <c r="A40" s="435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80"/>
      <c r="F40" s="263"/>
      <c r="G40" s="263"/>
      <c r="H40" s="263"/>
      <c r="I40" s="263"/>
      <c r="J40" s="263"/>
      <c r="K40" s="40" t="str">
        <f>IF(นักเรียน!E40="","",SUM(F40:J40))</f>
        <v/>
      </c>
      <c r="L40" s="44" t="str">
        <f t="shared" si="1"/>
        <v/>
      </c>
      <c r="M40" s="391" t="str">
        <f>IF(L40="","",IF(นักเรียน!Q40="ออก","---ย้าย---",VLOOKUP(L40,grad3,5,TRUE)))</f>
        <v/>
      </c>
      <c r="N40" s="48" t="str">
        <f>IF(L40="","",IF(นักเรียน!Q40="ออก","---ย้าย---",VLOOKUP(L40,grad3,4,TRUE)))</f>
        <v/>
      </c>
      <c r="O40" s="259"/>
      <c r="P40" s="260"/>
      <c r="Q40" s="435"/>
      <c r="R40" s="435"/>
      <c r="S40" s="435"/>
      <c r="T40" s="435"/>
      <c r="U40" s="435"/>
      <c r="V40" s="435"/>
      <c r="W40" s="435"/>
      <c r="X40" s="435"/>
    </row>
    <row r="41" spans="1:24" ht="15.75" customHeight="1" x14ac:dyDescent="0.5">
      <c r="A41" s="435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80"/>
      <c r="F41" s="263"/>
      <c r="G41" s="263"/>
      <c r="H41" s="263"/>
      <c r="I41" s="263"/>
      <c r="J41" s="263"/>
      <c r="K41" s="40" t="str">
        <f>IF(นักเรียน!E41="","",SUM(F41:J41))</f>
        <v/>
      </c>
      <c r="L41" s="44" t="str">
        <f t="shared" si="1"/>
        <v/>
      </c>
      <c r="M41" s="391" t="str">
        <f>IF(L41="","",IF(นักเรียน!Q41="ออก","---ย้าย---",VLOOKUP(L41,grad3,5,TRUE)))</f>
        <v/>
      </c>
      <c r="N41" s="48" t="str">
        <f>IF(L41="","",IF(นักเรียน!Q41="ออก","---ย้าย---",VLOOKUP(L41,grad3,4,TRUE)))</f>
        <v/>
      </c>
      <c r="O41" s="259"/>
      <c r="P41" s="260"/>
      <c r="Q41" s="435"/>
      <c r="R41" s="435"/>
      <c r="S41" s="435"/>
      <c r="T41" s="435"/>
      <c r="U41" s="435"/>
      <c r="V41" s="435"/>
      <c r="W41" s="435"/>
      <c r="X41" s="435"/>
    </row>
    <row r="42" spans="1:24" ht="15.75" customHeight="1" x14ac:dyDescent="0.5">
      <c r="A42" s="435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80"/>
      <c r="F42" s="263"/>
      <c r="G42" s="263"/>
      <c r="H42" s="263"/>
      <c r="I42" s="263"/>
      <c r="J42" s="263"/>
      <c r="K42" s="40" t="str">
        <f>IF(นักเรียน!E42="","",SUM(F42:J42))</f>
        <v/>
      </c>
      <c r="L42" s="44" t="str">
        <f t="shared" si="1"/>
        <v/>
      </c>
      <c r="M42" s="391" t="str">
        <f>IF(L42="","",IF(นักเรียน!Q42="ออก","---ย้าย---",VLOOKUP(L42,grad3,5,TRUE)))</f>
        <v/>
      </c>
      <c r="N42" s="48" t="str">
        <f>IF(L42="","",IF(นักเรียน!Q42="ออก","---ย้าย---",VLOOKUP(L42,grad3,4,TRUE)))</f>
        <v/>
      </c>
      <c r="O42" s="259"/>
      <c r="P42" s="260"/>
      <c r="Q42" s="435"/>
      <c r="R42" s="435"/>
      <c r="S42" s="435"/>
      <c r="T42" s="435"/>
      <c r="U42" s="435"/>
      <c r="V42" s="435"/>
      <c r="W42" s="435"/>
      <c r="X42" s="435"/>
    </row>
    <row r="43" spans="1:24" ht="15.75" customHeight="1" x14ac:dyDescent="0.5">
      <c r="A43" s="435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80"/>
      <c r="F43" s="263"/>
      <c r="G43" s="263"/>
      <c r="H43" s="263"/>
      <c r="I43" s="263"/>
      <c r="J43" s="263"/>
      <c r="K43" s="40" t="str">
        <f>IF(นักเรียน!E43="","",SUM(F43:J43))</f>
        <v/>
      </c>
      <c r="L43" s="44" t="str">
        <f t="shared" si="1"/>
        <v/>
      </c>
      <c r="M43" s="391" t="str">
        <f>IF(L43="","",IF(นักเรียน!Q43="ออก","---ย้าย---",VLOOKUP(L43,grad3,5,TRUE)))</f>
        <v/>
      </c>
      <c r="N43" s="48" t="str">
        <f>IF(L43="","",IF(นักเรียน!Q43="ออก","---ย้าย---",VLOOKUP(L43,grad3,4,TRUE)))</f>
        <v/>
      </c>
      <c r="O43" s="259"/>
      <c r="P43" s="260"/>
      <c r="Q43" s="435"/>
      <c r="R43" s="435"/>
      <c r="S43" s="435"/>
      <c r="T43" s="435"/>
      <c r="U43" s="435"/>
      <c r="V43" s="435"/>
      <c r="W43" s="435"/>
      <c r="X43" s="435"/>
    </row>
    <row r="44" spans="1:24" ht="15.75" customHeight="1" x14ac:dyDescent="0.5">
      <c r="A44" s="435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80"/>
      <c r="F44" s="263"/>
      <c r="G44" s="263"/>
      <c r="H44" s="263"/>
      <c r="I44" s="263"/>
      <c r="J44" s="263"/>
      <c r="K44" s="40" t="str">
        <f>IF(นักเรียน!E44="","",SUM(F44:J44))</f>
        <v/>
      </c>
      <c r="L44" s="44" t="str">
        <f t="shared" si="1"/>
        <v/>
      </c>
      <c r="M44" s="391" t="str">
        <f>IF(L44="","",IF(นักเรียน!Q44="ออก","---ย้าย---",VLOOKUP(L44,grad3,5,TRUE)))</f>
        <v/>
      </c>
      <c r="N44" s="48" t="str">
        <f>IF(L44="","",IF(นักเรียน!Q44="ออก","---ย้าย---",VLOOKUP(L44,grad3,4,TRUE)))</f>
        <v/>
      </c>
      <c r="O44" s="259"/>
      <c r="P44" s="260"/>
      <c r="Q44" s="435"/>
      <c r="R44" s="435"/>
      <c r="S44" s="435"/>
      <c r="T44" s="435"/>
      <c r="U44" s="435"/>
      <c r="V44" s="435"/>
      <c r="W44" s="435"/>
      <c r="X44" s="435"/>
    </row>
    <row r="45" spans="1:24" ht="15.75" customHeight="1" x14ac:dyDescent="0.5">
      <c r="A45" s="435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80"/>
      <c r="F45" s="263"/>
      <c r="G45" s="263"/>
      <c r="H45" s="263"/>
      <c r="I45" s="263"/>
      <c r="J45" s="263"/>
      <c r="K45" s="40" t="str">
        <f>IF(นักเรียน!E45="","",SUM(F45:J45))</f>
        <v/>
      </c>
      <c r="L45" s="44" t="str">
        <f t="shared" si="1"/>
        <v/>
      </c>
      <c r="M45" s="391" t="str">
        <f>IF(L45="","",IF(นักเรียน!Q45="ออก","---ย้าย---",VLOOKUP(L45,grad3,5,TRUE)))</f>
        <v/>
      </c>
      <c r="N45" s="48" t="str">
        <f>IF(L45="","",IF(นักเรียน!Q45="ออก","---ย้าย---",VLOOKUP(L45,grad3,4,TRUE)))</f>
        <v/>
      </c>
      <c r="O45" s="259"/>
      <c r="P45" s="260"/>
      <c r="Q45" s="435"/>
      <c r="R45" s="435"/>
      <c r="S45" s="435"/>
      <c r="T45" s="435"/>
      <c r="U45" s="435"/>
      <c r="V45" s="435"/>
      <c r="W45" s="435"/>
      <c r="X45" s="435"/>
    </row>
    <row r="46" spans="1:24" ht="15.75" customHeight="1" x14ac:dyDescent="0.5">
      <c r="A46" s="435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80"/>
      <c r="F46" s="263"/>
      <c r="G46" s="263"/>
      <c r="H46" s="263"/>
      <c r="I46" s="263"/>
      <c r="J46" s="263"/>
      <c r="K46" s="40" t="str">
        <f>IF(นักเรียน!E46="","",SUM(F46:J46))</f>
        <v/>
      </c>
      <c r="L46" s="44" t="str">
        <f t="shared" si="1"/>
        <v/>
      </c>
      <c r="M46" s="391" t="str">
        <f>IF(L46="","",IF(นักเรียน!Q46="ออก","---ย้าย---",VLOOKUP(L46,grad3,5,TRUE)))</f>
        <v/>
      </c>
      <c r="N46" s="48" t="str">
        <f>IF(L46="","",IF(นักเรียน!Q46="ออก","---ย้าย---",VLOOKUP(L46,grad3,4,TRUE)))</f>
        <v/>
      </c>
      <c r="O46" s="259"/>
      <c r="P46" s="260"/>
      <c r="Q46" s="435"/>
      <c r="R46" s="435"/>
      <c r="S46" s="435"/>
      <c r="T46" s="435"/>
      <c r="U46" s="435"/>
      <c r="V46" s="435"/>
      <c r="W46" s="435"/>
      <c r="X46" s="435"/>
    </row>
    <row r="47" spans="1:24" ht="15.75" customHeight="1" x14ac:dyDescent="0.5">
      <c r="A47" s="435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80"/>
      <c r="F47" s="263"/>
      <c r="G47" s="263"/>
      <c r="H47" s="263"/>
      <c r="I47" s="263"/>
      <c r="J47" s="263"/>
      <c r="K47" s="40" t="str">
        <f>IF(นักเรียน!E47="","",SUM(F47:J47))</f>
        <v/>
      </c>
      <c r="L47" s="44" t="str">
        <f t="shared" si="1"/>
        <v/>
      </c>
      <c r="M47" s="391" t="str">
        <f>IF(L47="","",IF(นักเรียน!Q47="ออก","---ย้าย---",VLOOKUP(L47,grad3,5,TRUE)))</f>
        <v/>
      </c>
      <c r="N47" s="48" t="str">
        <f>IF(L47="","",IF(นักเรียน!Q47="ออก","---ย้าย---",VLOOKUP(L47,grad3,4,TRUE)))</f>
        <v/>
      </c>
      <c r="O47" s="259"/>
      <c r="P47" s="260"/>
      <c r="Q47" s="435"/>
      <c r="R47" s="435"/>
      <c r="S47" s="435"/>
      <c r="T47" s="435"/>
      <c r="U47" s="435"/>
      <c r="V47" s="435"/>
      <c r="W47" s="435"/>
      <c r="X47" s="435"/>
    </row>
    <row r="48" spans="1:24" ht="15.75" customHeight="1" x14ac:dyDescent="0.5">
      <c r="A48" s="435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80"/>
      <c r="F48" s="263"/>
      <c r="G48" s="263"/>
      <c r="H48" s="263"/>
      <c r="I48" s="263"/>
      <c r="J48" s="263"/>
      <c r="K48" s="40" t="str">
        <f>IF(นักเรียน!E48="","",SUM(F48:J48))</f>
        <v/>
      </c>
      <c r="L48" s="44" t="str">
        <f t="shared" si="1"/>
        <v/>
      </c>
      <c r="M48" s="391" t="str">
        <f>IF(L48="","",IF(นักเรียน!Q48="ออก","---ย้าย---",VLOOKUP(L48,grad3,5,TRUE)))</f>
        <v/>
      </c>
      <c r="N48" s="48" t="str">
        <f>IF(L48="","",IF(นักเรียน!Q48="ออก","---ย้าย---",VLOOKUP(L48,grad3,4,TRUE)))</f>
        <v/>
      </c>
      <c r="O48" s="259"/>
      <c r="P48" s="260"/>
      <c r="Q48" s="435"/>
      <c r="R48" s="435"/>
      <c r="S48" s="435"/>
      <c r="T48" s="435"/>
      <c r="U48" s="435"/>
      <c r="V48" s="435"/>
      <c r="W48" s="435"/>
      <c r="X48" s="435"/>
    </row>
    <row r="49" spans="1:24" ht="15.75" customHeight="1" x14ac:dyDescent="0.5">
      <c r="A49" s="435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80"/>
      <c r="F49" s="263"/>
      <c r="G49" s="263"/>
      <c r="H49" s="263"/>
      <c r="I49" s="263"/>
      <c r="J49" s="263"/>
      <c r="K49" s="40" t="str">
        <f>IF(นักเรียน!E49="","",SUM(F49:J49))</f>
        <v/>
      </c>
      <c r="L49" s="44" t="str">
        <f t="shared" si="1"/>
        <v/>
      </c>
      <c r="M49" s="391" t="str">
        <f>IF(L49="","",IF(นักเรียน!Q49="ออก","---ย้าย---",VLOOKUP(L49,grad3,5,TRUE)))</f>
        <v/>
      </c>
      <c r="N49" s="48" t="str">
        <f>IF(L49="","",IF(นักเรียน!Q49="ออก","---ย้าย---",VLOOKUP(L49,grad3,4,TRUE)))</f>
        <v/>
      </c>
      <c r="O49" s="259"/>
      <c r="P49" s="260"/>
      <c r="Q49" s="435"/>
      <c r="R49" s="435"/>
      <c r="S49" s="435"/>
      <c r="T49" s="435"/>
      <c r="U49" s="435"/>
      <c r="V49" s="435"/>
      <c r="W49" s="435"/>
      <c r="X49" s="435"/>
    </row>
    <row r="50" spans="1:24" ht="15.75" customHeight="1" x14ac:dyDescent="0.5">
      <c r="A50" s="435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80"/>
      <c r="F50" s="263"/>
      <c r="G50" s="263"/>
      <c r="H50" s="263"/>
      <c r="I50" s="263"/>
      <c r="J50" s="263"/>
      <c r="K50" s="40" t="str">
        <f>IF(นักเรียน!E50="","",SUM(F50:J50))</f>
        <v/>
      </c>
      <c r="L50" s="44" t="str">
        <f t="shared" si="1"/>
        <v/>
      </c>
      <c r="M50" s="391" t="str">
        <f>IF(L50="","",IF(นักเรียน!Q50="ออก","---ย้าย---",VLOOKUP(L50,grad3,5,TRUE)))</f>
        <v/>
      </c>
      <c r="N50" s="48" t="str">
        <f>IF(L50="","",IF(นักเรียน!Q50="ออก","---ย้าย---",VLOOKUP(L50,grad3,4,TRUE)))</f>
        <v/>
      </c>
      <c r="O50" s="259"/>
      <c r="P50" s="260"/>
      <c r="Q50" s="435"/>
      <c r="R50" s="435"/>
      <c r="S50" s="435"/>
      <c r="T50" s="435"/>
      <c r="U50" s="435"/>
      <c r="V50" s="435"/>
      <c r="W50" s="435"/>
      <c r="X50" s="435"/>
    </row>
    <row r="51" spans="1:24" ht="15.75" customHeight="1" x14ac:dyDescent="0.5">
      <c r="A51" s="435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80"/>
      <c r="F51" s="263"/>
      <c r="G51" s="263"/>
      <c r="H51" s="263"/>
      <c r="I51" s="263"/>
      <c r="J51" s="263"/>
      <c r="K51" s="40" t="str">
        <f>IF(นักเรียน!E51="","",SUM(F51:J51))</f>
        <v/>
      </c>
      <c r="L51" s="44" t="str">
        <f t="shared" si="1"/>
        <v/>
      </c>
      <c r="M51" s="391" t="str">
        <f>IF(L51="","",IF(นักเรียน!Q51="ออก","---ย้าย---",VLOOKUP(L51,grad3,5,TRUE)))</f>
        <v/>
      </c>
      <c r="N51" s="48" t="str">
        <f>IF(L51="","",IF(นักเรียน!Q51="ออก","---ย้าย---",VLOOKUP(L51,grad3,4,TRUE)))</f>
        <v/>
      </c>
      <c r="O51" s="259"/>
      <c r="P51" s="260"/>
      <c r="Q51" s="435"/>
      <c r="R51" s="435"/>
      <c r="S51" s="435"/>
      <c r="T51" s="435"/>
      <c r="U51" s="435"/>
      <c r="V51" s="435"/>
      <c r="W51" s="435"/>
      <c r="X51" s="435"/>
    </row>
    <row r="52" spans="1:24" ht="15.75" customHeight="1" x14ac:dyDescent="0.5">
      <c r="A52" s="435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80"/>
      <c r="F52" s="263"/>
      <c r="G52" s="263"/>
      <c r="H52" s="263"/>
      <c r="I52" s="263"/>
      <c r="J52" s="263"/>
      <c r="K52" s="40" t="str">
        <f>IF(นักเรียน!E52="","",SUM(F52:J52))</f>
        <v/>
      </c>
      <c r="L52" s="44" t="str">
        <f t="shared" si="1"/>
        <v/>
      </c>
      <c r="M52" s="391" t="str">
        <f>IF(L52="","",IF(นักเรียน!Q52="ออก","---ย้าย---",VLOOKUP(L52,grad3,5,TRUE)))</f>
        <v/>
      </c>
      <c r="N52" s="48" t="str">
        <f>IF(L52="","",IF(นักเรียน!Q52="ออก","---ย้าย---",VLOOKUP(L52,grad3,4,TRUE)))</f>
        <v/>
      </c>
      <c r="O52" s="259"/>
      <c r="P52" s="260"/>
      <c r="Q52" s="435"/>
      <c r="R52" s="435"/>
      <c r="S52" s="435"/>
      <c r="T52" s="435"/>
      <c r="U52" s="435"/>
      <c r="V52" s="435"/>
      <c r="W52" s="435"/>
      <c r="X52" s="435"/>
    </row>
    <row r="53" spans="1:24" ht="15.75" customHeight="1" x14ac:dyDescent="0.5">
      <c r="A53" s="435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80"/>
      <c r="F53" s="263"/>
      <c r="G53" s="263"/>
      <c r="H53" s="263"/>
      <c r="I53" s="263"/>
      <c r="J53" s="263"/>
      <c r="K53" s="40" t="str">
        <f>IF(นักเรียน!E53="","",SUM(F53:J53))</f>
        <v/>
      </c>
      <c r="L53" s="44" t="str">
        <f t="shared" si="1"/>
        <v/>
      </c>
      <c r="M53" s="391" t="str">
        <f>IF(L53="","",IF(นักเรียน!Q53="ออก","---ย้าย---",VLOOKUP(L53,grad3,5,TRUE)))</f>
        <v/>
      </c>
      <c r="N53" s="48" t="str">
        <f>IF(L53="","",IF(นักเรียน!Q53="ออก","---ย้าย---",VLOOKUP(L53,grad3,4,TRUE)))</f>
        <v/>
      </c>
      <c r="O53" s="259"/>
      <c r="P53" s="260"/>
      <c r="Q53" s="435"/>
      <c r="R53" s="435"/>
      <c r="S53" s="435"/>
      <c r="T53" s="435"/>
      <c r="U53" s="435"/>
      <c r="V53" s="435"/>
      <c r="W53" s="435"/>
      <c r="X53" s="435"/>
    </row>
    <row r="54" spans="1:24" ht="15.75" customHeight="1" x14ac:dyDescent="0.5">
      <c r="A54" s="435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80"/>
      <c r="F54" s="263"/>
      <c r="G54" s="263"/>
      <c r="H54" s="263"/>
      <c r="I54" s="263"/>
      <c r="J54" s="263"/>
      <c r="K54" s="40" t="str">
        <f>IF(นักเรียน!E54="","",SUM(F54:J54))</f>
        <v/>
      </c>
      <c r="L54" s="44" t="str">
        <f t="shared" si="1"/>
        <v/>
      </c>
      <c r="M54" s="391" t="str">
        <f>IF(L54="","",IF(นักเรียน!Q54="ออก","---ย้าย---",VLOOKUP(L54,grad3,5,TRUE)))</f>
        <v/>
      </c>
      <c r="N54" s="48" t="str">
        <f>IF(L54="","",IF(นักเรียน!Q54="ออก","---ย้าย---",VLOOKUP(L54,grad3,4,TRUE)))</f>
        <v/>
      </c>
      <c r="O54" s="259"/>
      <c r="P54" s="260"/>
      <c r="Q54" s="435"/>
      <c r="R54" s="435"/>
      <c r="S54" s="435"/>
      <c r="T54" s="435"/>
      <c r="U54" s="435"/>
      <c r="V54" s="435"/>
      <c r="W54" s="435"/>
      <c r="X54" s="435"/>
    </row>
    <row r="55" spans="1:24" ht="15.75" customHeight="1" x14ac:dyDescent="0.5">
      <c r="A55" s="435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80"/>
      <c r="F55" s="263"/>
      <c r="G55" s="263"/>
      <c r="H55" s="263"/>
      <c r="I55" s="263"/>
      <c r="J55" s="263"/>
      <c r="K55" s="40" t="str">
        <f>IF(นักเรียน!E55="","",SUM(F55:J55))</f>
        <v/>
      </c>
      <c r="L55" s="44" t="str">
        <f t="shared" si="1"/>
        <v/>
      </c>
      <c r="M55" s="391" t="str">
        <f>IF(L55="","",IF(นักเรียน!Q55="ออก","---ย้าย---",VLOOKUP(L55,grad3,5,TRUE)))</f>
        <v/>
      </c>
      <c r="N55" s="48" t="str">
        <f>IF(L55="","",IF(นักเรียน!Q55="ออก","---ย้าย---",VLOOKUP(L55,grad3,4,TRUE)))</f>
        <v/>
      </c>
      <c r="O55" s="259"/>
      <c r="P55" s="260"/>
      <c r="Q55" s="435"/>
      <c r="R55" s="435"/>
      <c r="S55" s="435"/>
      <c r="T55" s="435"/>
      <c r="U55" s="435"/>
      <c r="V55" s="435"/>
      <c r="W55" s="435"/>
      <c r="X55" s="435"/>
    </row>
    <row r="56" spans="1:24" ht="18" customHeight="1" x14ac:dyDescent="0.5">
      <c r="A56" s="435"/>
      <c r="B56" s="455"/>
      <c r="C56" s="455"/>
      <c r="D56" s="435"/>
      <c r="E56" s="435"/>
      <c r="F56" s="455"/>
      <c r="G56" s="455"/>
      <c r="H56" s="455"/>
      <c r="I56" s="455"/>
      <c r="J56" s="455"/>
      <c r="K56" s="455"/>
      <c r="L56" s="457"/>
      <c r="M56" s="457"/>
      <c r="N56" s="435"/>
      <c r="O56" s="435"/>
      <c r="P56" s="435"/>
      <c r="Q56" s="435"/>
      <c r="R56" s="435"/>
      <c r="S56" s="435"/>
      <c r="T56" s="435"/>
      <c r="U56" s="435"/>
      <c r="V56" s="435"/>
      <c r="W56" s="435"/>
      <c r="X56" s="435"/>
    </row>
    <row r="57" spans="1:24" ht="18" customHeight="1" x14ac:dyDescent="0.5">
      <c r="A57" s="435"/>
      <c r="B57" s="455"/>
      <c r="C57" s="455"/>
      <c r="D57" s="435"/>
      <c r="E57" s="435"/>
      <c r="F57" s="455"/>
      <c r="G57" s="455"/>
      <c r="H57" s="455"/>
      <c r="I57" s="455"/>
      <c r="J57" s="455"/>
      <c r="K57" s="455"/>
      <c r="L57" s="457"/>
      <c r="M57" s="457"/>
      <c r="N57" s="435"/>
      <c r="O57" s="435"/>
      <c r="P57" s="435"/>
      <c r="Q57" s="435"/>
      <c r="R57" s="435"/>
      <c r="S57" s="435"/>
      <c r="T57" s="435"/>
      <c r="U57" s="435"/>
      <c r="V57" s="435"/>
      <c r="W57" s="435"/>
      <c r="X57" s="435"/>
    </row>
    <row r="58" spans="1:24" ht="18" customHeight="1" x14ac:dyDescent="0.5">
      <c r="A58" s="435"/>
      <c r="B58" s="455"/>
      <c r="C58" s="455"/>
      <c r="D58" s="435"/>
      <c r="E58" s="435"/>
      <c r="F58" s="455"/>
      <c r="G58" s="455"/>
      <c r="H58" s="455"/>
      <c r="I58" s="455"/>
      <c r="J58" s="455"/>
      <c r="K58" s="455"/>
      <c r="L58" s="457"/>
      <c r="M58" s="457"/>
      <c r="N58" s="435"/>
      <c r="O58" s="435"/>
      <c r="P58" s="435"/>
      <c r="Q58" s="435"/>
      <c r="R58" s="435"/>
      <c r="S58" s="435"/>
      <c r="T58" s="435"/>
      <c r="U58" s="435"/>
      <c r="V58" s="435"/>
      <c r="W58" s="435"/>
      <c r="X58" s="435"/>
    </row>
    <row r="59" spans="1:24" ht="18" customHeight="1" x14ac:dyDescent="0.5">
      <c r="A59" s="435"/>
      <c r="B59" s="455"/>
      <c r="C59" s="455"/>
      <c r="D59" s="435"/>
      <c r="E59" s="435"/>
      <c r="F59" s="455"/>
      <c r="G59" s="455"/>
      <c r="H59" s="455"/>
      <c r="I59" s="455"/>
      <c r="J59" s="455"/>
      <c r="K59" s="455"/>
      <c r="L59" s="457"/>
      <c r="M59" s="457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5"/>
    </row>
    <row r="60" spans="1:24" ht="18" customHeight="1" x14ac:dyDescent="0.5">
      <c r="A60" s="435"/>
      <c r="B60" s="455"/>
      <c r="C60" s="455"/>
      <c r="D60" s="435"/>
      <c r="E60" s="435"/>
      <c r="F60" s="455"/>
      <c r="G60" s="455"/>
      <c r="H60" s="455"/>
      <c r="I60" s="455"/>
      <c r="J60" s="455"/>
      <c r="K60" s="455"/>
      <c r="L60" s="457"/>
      <c r="M60" s="457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</row>
    <row r="61" spans="1:24" ht="18" customHeight="1" x14ac:dyDescent="0.5">
      <c r="A61" s="435"/>
      <c r="B61" s="455"/>
      <c r="C61" s="455"/>
      <c r="D61" s="435"/>
      <c r="E61" s="435"/>
      <c r="F61" s="455"/>
      <c r="G61" s="455"/>
      <c r="H61" s="455"/>
      <c r="I61" s="455"/>
      <c r="J61" s="455"/>
      <c r="K61" s="455"/>
      <c r="L61" s="457"/>
      <c r="M61" s="457"/>
      <c r="N61" s="435"/>
      <c r="O61" s="435"/>
      <c r="P61" s="435"/>
      <c r="Q61" s="435"/>
      <c r="R61" s="435"/>
      <c r="S61" s="435"/>
      <c r="T61" s="435"/>
      <c r="U61" s="435"/>
      <c r="V61" s="435"/>
      <c r="W61" s="435"/>
      <c r="X61" s="435"/>
    </row>
    <row r="62" spans="1:24" ht="18" customHeight="1" x14ac:dyDescent="0.5">
      <c r="A62" s="435"/>
      <c r="B62" s="455"/>
      <c r="C62" s="455"/>
      <c r="D62" s="435"/>
      <c r="E62" s="435"/>
      <c r="F62" s="455"/>
      <c r="G62" s="455"/>
      <c r="H62" s="455"/>
      <c r="I62" s="455"/>
      <c r="J62" s="455"/>
      <c r="K62" s="455"/>
      <c r="L62" s="457"/>
      <c r="M62" s="457"/>
      <c r="N62" s="435"/>
      <c r="O62" s="435"/>
      <c r="P62" s="435"/>
      <c r="Q62" s="435"/>
      <c r="R62" s="435"/>
      <c r="S62" s="435"/>
      <c r="T62" s="435"/>
      <c r="U62" s="435"/>
      <c r="V62" s="435"/>
      <c r="W62" s="435"/>
      <c r="X62" s="435"/>
    </row>
    <row r="63" spans="1:24" ht="18" customHeight="1" x14ac:dyDescent="0.5">
      <c r="A63" s="435"/>
      <c r="B63" s="455"/>
      <c r="C63" s="455"/>
      <c r="D63" s="435"/>
      <c r="E63" s="435"/>
      <c r="F63" s="455"/>
      <c r="G63" s="455"/>
      <c r="H63" s="455"/>
      <c r="I63" s="455"/>
      <c r="J63" s="455"/>
      <c r="K63" s="455"/>
      <c r="L63" s="457"/>
      <c r="M63" s="457"/>
      <c r="N63" s="435"/>
      <c r="O63" s="435"/>
      <c r="P63" s="435"/>
      <c r="Q63" s="435"/>
      <c r="R63" s="435"/>
      <c r="S63" s="435"/>
      <c r="T63" s="435"/>
      <c r="U63" s="435"/>
      <c r="V63" s="435"/>
      <c r="W63" s="435"/>
      <c r="X63" s="435"/>
    </row>
    <row r="64" spans="1:24" ht="18" customHeight="1" x14ac:dyDescent="0.5">
      <c r="A64" s="435"/>
      <c r="B64" s="455"/>
      <c r="C64" s="455"/>
      <c r="D64" s="435"/>
      <c r="E64" s="435"/>
      <c r="F64" s="455"/>
      <c r="G64" s="455"/>
      <c r="H64" s="455"/>
      <c r="I64" s="455"/>
      <c r="J64" s="455"/>
      <c r="K64" s="455"/>
      <c r="L64" s="457"/>
      <c r="M64" s="457"/>
      <c r="N64" s="435"/>
      <c r="O64" s="435"/>
      <c r="P64" s="435"/>
      <c r="Q64" s="435"/>
      <c r="R64" s="435"/>
      <c r="S64" s="435"/>
      <c r="T64" s="435"/>
      <c r="U64" s="435"/>
      <c r="V64" s="435"/>
      <c r="W64" s="435"/>
      <c r="X64" s="435"/>
    </row>
    <row r="65" spans="1:24" ht="18" customHeight="1" x14ac:dyDescent="0.5">
      <c r="A65" s="435"/>
      <c r="B65" s="455"/>
      <c r="C65" s="455"/>
      <c r="D65" s="435"/>
      <c r="E65" s="435"/>
      <c r="F65" s="455"/>
      <c r="G65" s="455"/>
      <c r="H65" s="455"/>
      <c r="I65" s="455"/>
      <c r="J65" s="455"/>
      <c r="K65" s="455"/>
      <c r="L65" s="457"/>
      <c r="M65" s="457"/>
      <c r="N65" s="435"/>
      <c r="O65" s="435"/>
      <c r="P65" s="435"/>
      <c r="Q65" s="435"/>
      <c r="R65" s="435"/>
      <c r="S65" s="435"/>
      <c r="T65" s="435"/>
      <c r="U65" s="435"/>
      <c r="V65" s="435"/>
      <c r="W65" s="435"/>
      <c r="X65" s="435"/>
    </row>
    <row r="66" spans="1:24" ht="18" customHeight="1" x14ac:dyDescent="0.5">
      <c r="A66" s="435"/>
      <c r="B66" s="455"/>
      <c r="C66" s="455"/>
      <c r="D66" s="435"/>
      <c r="E66" s="435"/>
      <c r="F66" s="455"/>
      <c r="G66" s="455"/>
      <c r="H66" s="455"/>
      <c r="I66" s="455"/>
      <c r="J66" s="455"/>
      <c r="K66" s="455"/>
      <c r="L66" s="457"/>
      <c r="M66" s="457"/>
      <c r="N66" s="435"/>
      <c r="O66" s="435"/>
      <c r="P66" s="435"/>
      <c r="Q66" s="435"/>
      <c r="R66" s="435"/>
      <c r="S66" s="435"/>
      <c r="T66" s="435"/>
      <c r="U66" s="435"/>
      <c r="V66" s="435"/>
      <c r="W66" s="435"/>
      <c r="X66" s="435"/>
    </row>
    <row r="67" spans="1:24" ht="18" customHeight="1" x14ac:dyDescent="0.5">
      <c r="A67" s="435"/>
      <c r="B67" s="455"/>
      <c r="C67" s="455"/>
      <c r="D67" s="435"/>
      <c r="E67" s="435"/>
      <c r="F67" s="455"/>
      <c r="G67" s="455"/>
      <c r="H67" s="455"/>
      <c r="I67" s="455"/>
      <c r="J67" s="455"/>
      <c r="K67" s="455"/>
      <c r="L67" s="457"/>
      <c r="M67" s="457"/>
      <c r="N67" s="435"/>
      <c r="O67" s="435"/>
      <c r="P67" s="435"/>
      <c r="Q67" s="435"/>
      <c r="R67" s="435"/>
      <c r="S67" s="435"/>
      <c r="T67" s="435"/>
      <c r="U67" s="435"/>
      <c r="V67" s="435"/>
      <c r="W67" s="435"/>
      <c r="X67" s="435"/>
    </row>
    <row r="68" spans="1:24" ht="18" customHeight="1" x14ac:dyDescent="0.5">
      <c r="A68" s="435"/>
      <c r="B68" s="455"/>
      <c r="C68" s="455"/>
      <c r="D68" s="435"/>
      <c r="E68" s="435"/>
      <c r="F68" s="455"/>
      <c r="G68" s="455"/>
      <c r="H68" s="455"/>
      <c r="I68" s="455"/>
      <c r="J68" s="455"/>
      <c r="K68" s="455"/>
      <c r="L68" s="457"/>
      <c r="M68" s="457"/>
      <c r="N68" s="435"/>
      <c r="O68" s="435"/>
      <c r="P68" s="435"/>
      <c r="Q68" s="435"/>
      <c r="R68" s="435"/>
      <c r="S68" s="435"/>
      <c r="T68" s="435"/>
      <c r="U68" s="435"/>
      <c r="V68" s="435"/>
      <c r="W68" s="435"/>
      <c r="X68" s="435"/>
    </row>
    <row r="69" spans="1:24" ht="18" customHeight="1" x14ac:dyDescent="0.5">
      <c r="A69" s="435"/>
      <c r="B69" s="455"/>
      <c r="C69" s="455"/>
      <c r="D69" s="435"/>
      <c r="E69" s="435"/>
      <c r="F69" s="455"/>
      <c r="G69" s="455"/>
      <c r="H69" s="455"/>
      <c r="I69" s="455"/>
      <c r="J69" s="455"/>
      <c r="K69" s="455"/>
      <c r="L69" s="457"/>
      <c r="M69" s="457"/>
      <c r="N69" s="435"/>
      <c r="O69" s="435"/>
      <c r="P69" s="435"/>
      <c r="Q69" s="435"/>
      <c r="R69" s="435"/>
      <c r="S69" s="435"/>
      <c r="T69" s="435"/>
      <c r="U69" s="435"/>
      <c r="V69" s="435"/>
      <c r="W69" s="435"/>
      <c r="X69" s="435"/>
    </row>
    <row r="70" spans="1:24" ht="18" customHeight="1" x14ac:dyDescent="0.5">
      <c r="A70" s="435"/>
      <c r="B70" s="455"/>
      <c r="C70" s="455"/>
      <c r="D70" s="435"/>
      <c r="E70" s="435"/>
      <c r="F70" s="455"/>
      <c r="G70" s="455"/>
      <c r="H70" s="455"/>
      <c r="I70" s="455"/>
      <c r="J70" s="455"/>
      <c r="K70" s="455"/>
      <c r="L70" s="457"/>
      <c r="M70" s="457"/>
      <c r="N70" s="435"/>
      <c r="O70" s="435"/>
      <c r="P70" s="435"/>
      <c r="Q70" s="435"/>
      <c r="R70" s="435"/>
      <c r="S70" s="435"/>
      <c r="T70" s="435"/>
      <c r="U70" s="435"/>
      <c r="V70" s="435"/>
      <c r="W70" s="435"/>
      <c r="X70" s="435"/>
    </row>
    <row r="71" spans="1:24" ht="18" customHeight="1" x14ac:dyDescent="0.5">
      <c r="A71" s="435"/>
      <c r="B71" s="455"/>
      <c r="C71" s="455"/>
      <c r="D71" s="435"/>
      <c r="E71" s="435"/>
      <c r="F71" s="455"/>
      <c r="G71" s="455"/>
      <c r="H71" s="455"/>
      <c r="I71" s="455"/>
      <c r="J71" s="455"/>
      <c r="K71" s="455"/>
      <c r="L71" s="457"/>
      <c r="M71" s="457"/>
      <c r="N71" s="435"/>
      <c r="O71" s="435"/>
      <c r="P71" s="435"/>
      <c r="Q71" s="435"/>
      <c r="R71" s="435"/>
      <c r="S71" s="435"/>
      <c r="T71" s="435"/>
      <c r="U71" s="435"/>
      <c r="V71" s="435"/>
      <c r="W71" s="435"/>
      <c r="X71" s="435"/>
    </row>
    <row r="72" spans="1:24" ht="18" customHeight="1" x14ac:dyDescent="0.5">
      <c r="A72" s="435"/>
      <c r="B72" s="455"/>
      <c r="C72" s="455"/>
      <c r="D72" s="435"/>
      <c r="E72" s="435"/>
      <c r="F72" s="435"/>
      <c r="G72" s="435"/>
      <c r="H72" s="435"/>
      <c r="I72" s="435"/>
      <c r="J72" s="435"/>
      <c r="K72" s="455"/>
      <c r="L72" s="457"/>
      <c r="M72" s="457"/>
      <c r="N72" s="435"/>
      <c r="O72" s="435"/>
      <c r="P72" s="435"/>
      <c r="Q72" s="435"/>
      <c r="R72" s="435"/>
      <c r="S72" s="435"/>
      <c r="T72" s="435"/>
      <c r="U72" s="435"/>
      <c r="V72" s="435"/>
      <c r="W72" s="435"/>
      <c r="X72" s="435"/>
    </row>
    <row r="73" spans="1:24" ht="18" customHeight="1" x14ac:dyDescent="0.5">
      <c r="A73" s="435"/>
      <c r="B73" s="455"/>
      <c r="C73" s="455"/>
      <c r="D73" s="435"/>
      <c r="E73" s="435"/>
      <c r="F73" s="435"/>
      <c r="G73" s="435"/>
      <c r="H73" s="435"/>
      <c r="I73" s="435"/>
      <c r="J73" s="435"/>
      <c r="K73" s="455"/>
      <c r="L73" s="457"/>
      <c r="M73" s="457"/>
      <c r="N73" s="435"/>
      <c r="O73" s="435"/>
      <c r="P73" s="435"/>
      <c r="Q73" s="435"/>
      <c r="R73" s="435"/>
      <c r="S73" s="435"/>
      <c r="T73" s="435"/>
      <c r="U73" s="435"/>
      <c r="V73" s="435"/>
      <c r="W73" s="435"/>
      <c r="X73" s="435"/>
    </row>
  </sheetData>
  <sheetProtection sheet="1" objects="1" scenarios="1" selectLockedCells="1"/>
  <mergeCells count="63">
    <mergeCell ref="D46:E46"/>
    <mergeCell ref="D47:E47"/>
    <mergeCell ref="D48:E48"/>
    <mergeCell ref="D49:E49"/>
    <mergeCell ref="D50:E50"/>
    <mergeCell ref="B2:B5"/>
    <mergeCell ref="C2:C5"/>
    <mergeCell ref="D2:D5"/>
    <mergeCell ref="P2:P5"/>
    <mergeCell ref="F3:G3"/>
    <mergeCell ref="H3:I3"/>
    <mergeCell ref="N3:N5"/>
    <mergeCell ref="O3:O5"/>
    <mergeCell ref="F2:K2"/>
    <mergeCell ref="L2:O2"/>
    <mergeCell ref="K3:K4"/>
    <mergeCell ref="L3:L4"/>
    <mergeCell ref="M3:M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F6:J55">
    <cfRule type="cellIs" dxfId="36" priority="6" operator="lessThan">
      <formula>50%*F$5</formula>
    </cfRule>
  </conditionalFormatting>
  <conditionalFormatting sqref="L6:L55">
    <cfRule type="cellIs" dxfId="35" priority="5" operator="lessThan">
      <formula>50%*$L$5</formula>
    </cfRule>
  </conditionalFormatting>
  <conditionalFormatting sqref="M6:M55">
    <cfRule type="containsText" dxfId="34" priority="4" operator="containsText" text="0">
      <formula>NOT(ISERROR(SEARCH("0",M6)))</formula>
    </cfRule>
  </conditionalFormatting>
  <conditionalFormatting sqref="M6:N55">
    <cfRule type="containsText" dxfId="33" priority="1" operator="containsText" text="ย้าย">
      <formula>NOT(ISERROR(SEARCH("ย้าย",M6)))</formula>
    </cfRule>
  </conditionalFormatting>
  <conditionalFormatting sqref="N6:N55">
    <cfRule type="containsText" dxfId="32" priority="3" operator="containsText" text="ไม่ผ่าน">
      <formula>NOT(ISERROR(SEARCH("ไม่ผ่าน",N6)))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J55" xr:uid="{00000000-0002-0000-0C00-000000000000}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11" min="1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Z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Q56" sqref="Q56"/>
    </sheetView>
  </sheetViews>
  <sheetFormatPr defaultColWidth="9.140625"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7" width="6.7109375" style="1" customWidth="1"/>
    <col min="8" max="8" width="7.28515625" style="1" customWidth="1"/>
    <col min="9" max="9" width="8" style="1" customWidth="1"/>
    <col min="10" max="10" width="8.7109375" style="1" customWidth="1"/>
    <col min="11" max="12" width="6.7109375" style="1" customWidth="1"/>
    <col min="13" max="13" width="7.28515625" style="1" customWidth="1"/>
    <col min="14" max="14" width="8" style="1" customWidth="1"/>
    <col min="15" max="15" width="8.7109375" style="1" customWidth="1"/>
    <col min="16" max="16" width="7" style="1" customWidth="1"/>
    <col min="17" max="17" width="7.28515625" style="1" customWidth="1"/>
    <col min="18" max="18" width="8" style="1" customWidth="1"/>
    <col min="19" max="19" width="8.7109375" style="1" customWidth="1"/>
    <col min="20" max="20" width="11.140625" style="4" customWidth="1"/>
    <col min="21" max="22" width="11.140625" style="3" customWidth="1"/>
    <col min="23" max="24" width="11.140625" style="1" customWidth="1"/>
    <col min="25" max="25" width="12.85546875" style="1" customWidth="1"/>
    <col min="26" max="26" width="1.7109375" style="1" customWidth="1"/>
    <col min="27" max="16384" width="9.140625" style="1"/>
  </cols>
  <sheetData>
    <row r="1" spans="1:30" ht="42" customHeight="1" x14ac:dyDescent="0.5">
      <c r="A1" s="76"/>
      <c r="B1" s="80"/>
      <c r="C1" s="80"/>
      <c r="D1" s="76"/>
      <c r="E1" s="76"/>
      <c r="F1" s="76"/>
      <c r="G1" s="84" t="s">
        <v>360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80"/>
      <c r="U1" s="81"/>
      <c r="V1" s="81"/>
      <c r="W1" s="76"/>
      <c r="X1" s="76"/>
      <c r="Y1" s="76"/>
      <c r="Z1" s="76"/>
      <c r="AA1" s="76"/>
      <c r="AB1" s="76"/>
      <c r="AC1" s="76"/>
      <c r="AD1" s="76"/>
    </row>
    <row r="2" spans="1:30" ht="18" customHeight="1" thickBot="1" x14ac:dyDescent="0.55000000000000004">
      <c r="A2" s="76"/>
      <c r="B2" s="648" t="s">
        <v>0</v>
      </c>
      <c r="C2" s="648" t="s">
        <v>1</v>
      </c>
      <c r="D2" s="650" t="s">
        <v>2</v>
      </c>
      <c r="E2" s="109"/>
      <c r="F2" s="722" t="s">
        <v>136</v>
      </c>
      <c r="G2" s="722"/>
      <c r="H2" s="722"/>
      <c r="I2" s="722"/>
      <c r="J2" s="722"/>
      <c r="K2" s="722"/>
      <c r="L2" s="722"/>
      <c r="M2" s="722"/>
      <c r="N2" s="722"/>
      <c r="O2" s="722"/>
      <c r="P2" s="717" t="str">
        <f>F2</f>
        <v>ผลการประเมินการอ่าน คิดวิเคราะห์และเขียน</v>
      </c>
      <c r="Q2" s="718"/>
      <c r="R2" s="718"/>
      <c r="S2" s="718"/>
      <c r="T2" s="718"/>
      <c r="U2" s="718"/>
      <c r="V2" s="718"/>
      <c r="W2" s="718"/>
      <c r="X2" s="719"/>
      <c r="Y2" s="710" t="s">
        <v>51</v>
      </c>
      <c r="Z2" s="76"/>
      <c r="AA2" s="76"/>
      <c r="AB2" s="76"/>
      <c r="AC2" s="76"/>
      <c r="AD2" s="76"/>
    </row>
    <row r="3" spans="1:30" s="4" customFormat="1" ht="18" customHeight="1" x14ac:dyDescent="0.5">
      <c r="A3" s="80"/>
      <c r="B3" s="648"/>
      <c r="C3" s="648"/>
      <c r="D3" s="650"/>
      <c r="E3" s="133"/>
      <c r="F3" s="700" t="str">
        <f>คิดวิเคราะห์!F3</f>
        <v>การอ่าน</v>
      </c>
      <c r="G3" s="701"/>
      <c r="H3" s="701"/>
      <c r="I3" s="701"/>
      <c r="J3" s="702"/>
      <c r="K3" s="700" t="s">
        <v>135</v>
      </c>
      <c r="L3" s="701"/>
      <c r="M3" s="701"/>
      <c r="N3" s="701"/>
      <c r="O3" s="702"/>
      <c r="P3" s="700" t="s">
        <v>134</v>
      </c>
      <c r="Q3" s="701"/>
      <c r="R3" s="701"/>
      <c r="S3" s="702"/>
      <c r="T3" s="720" t="s">
        <v>9</v>
      </c>
      <c r="U3" s="694" t="s">
        <v>130</v>
      </c>
      <c r="V3" s="699" t="s">
        <v>61</v>
      </c>
      <c r="W3" s="699" t="s">
        <v>132</v>
      </c>
      <c r="X3" s="713" t="s">
        <v>141</v>
      </c>
      <c r="Y3" s="710"/>
      <c r="Z3" s="80"/>
      <c r="AA3" s="80"/>
      <c r="AB3" s="80"/>
      <c r="AC3" s="80"/>
      <c r="AD3" s="80"/>
    </row>
    <row r="4" spans="1:30" ht="18" customHeight="1" x14ac:dyDescent="0.5">
      <c r="A4" s="76"/>
      <c r="B4" s="648"/>
      <c r="C4" s="648"/>
      <c r="D4" s="651"/>
      <c r="E4" s="120" t="s">
        <v>137</v>
      </c>
      <c r="F4" s="134">
        <v>1</v>
      </c>
      <c r="G4" s="58">
        <v>2</v>
      </c>
      <c r="H4" s="51" t="s">
        <v>4</v>
      </c>
      <c r="I4" s="51" t="s">
        <v>130</v>
      </c>
      <c r="J4" s="703" t="s">
        <v>131</v>
      </c>
      <c r="K4" s="134">
        <v>3</v>
      </c>
      <c r="L4" s="58">
        <v>4</v>
      </c>
      <c r="M4" s="51" t="s">
        <v>4</v>
      </c>
      <c r="N4" s="51" t="s">
        <v>130</v>
      </c>
      <c r="O4" s="703" t="s">
        <v>131</v>
      </c>
      <c r="P4" s="134">
        <v>5</v>
      </c>
      <c r="Q4" s="51" t="s">
        <v>4</v>
      </c>
      <c r="R4" s="51" t="s">
        <v>130</v>
      </c>
      <c r="S4" s="703" t="s">
        <v>131</v>
      </c>
      <c r="T4" s="721"/>
      <c r="U4" s="695"/>
      <c r="V4" s="663"/>
      <c r="W4" s="663"/>
      <c r="X4" s="714"/>
      <c r="Y4" s="710"/>
      <c r="Z4" s="76"/>
      <c r="AA4" s="76"/>
      <c r="AB4" s="76"/>
      <c r="AC4" s="76"/>
      <c r="AD4" s="76"/>
    </row>
    <row r="5" spans="1:30" ht="18" customHeight="1" thickBot="1" x14ac:dyDescent="0.55000000000000004">
      <c r="A5" s="76"/>
      <c r="B5" s="649"/>
      <c r="C5" s="649"/>
      <c r="D5" s="652"/>
      <c r="E5" s="121" t="s">
        <v>3</v>
      </c>
      <c r="F5" s="127" t="str">
        <f>IF(คิดวิเคราะห์!F5="","",คิดวิเคราะห์!F5)</f>
        <v/>
      </c>
      <c r="G5" s="53" t="str">
        <f>IF(คิดวิเคราะห์!G5="","",คิดวิเคราะห์!G5)</f>
        <v/>
      </c>
      <c r="H5" s="54" t="str">
        <f t="shared" ref="H5" si="0">IF(SUM(F5:G5),SUM(F5:G5),"")</f>
        <v/>
      </c>
      <c r="I5" s="49">
        <v>100</v>
      </c>
      <c r="J5" s="704"/>
      <c r="K5" s="127" t="str">
        <f>IF(คิดวิเคราะห์!H5="","",คิดวิเคราะห์!H5)</f>
        <v/>
      </c>
      <c r="L5" s="53" t="str">
        <f>IF(คิดวิเคราะห์!I5="","",คิดวิเคราะห์!I5)</f>
        <v/>
      </c>
      <c r="M5" s="54" t="str">
        <f>IF(SUM(K5:L5),SUM(K5:L5),"")</f>
        <v/>
      </c>
      <c r="N5" s="49">
        <v>100</v>
      </c>
      <c r="O5" s="704"/>
      <c r="P5" s="127" t="str">
        <f>IF(คิดวิเคราะห์!J5="","",คิดวิเคราะห์!J5)</f>
        <v/>
      </c>
      <c r="Q5" s="54" t="str">
        <f>IF(SUM(P5:P5),SUM(P5:P5),"")</f>
        <v/>
      </c>
      <c r="R5" s="49">
        <v>100</v>
      </c>
      <c r="S5" s="704"/>
      <c r="T5" s="135" t="str">
        <f>IF(SUM(H5,M5,Q5),SUM(H5,M5,Q5),"")</f>
        <v/>
      </c>
      <c r="U5" s="43">
        <v>100</v>
      </c>
      <c r="V5" s="664"/>
      <c r="W5" s="664"/>
      <c r="X5" s="715"/>
      <c r="Y5" s="711"/>
      <c r="Z5" s="76"/>
      <c r="AA5" s="76"/>
      <c r="AB5" s="76"/>
      <c r="AC5" s="76"/>
      <c r="AD5" s="76"/>
    </row>
    <row r="6" spans="1:30" ht="15.75" customHeight="1" x14ac:dyDescent="0.5">
      <c r="A6" s="76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76"/>
      <c r="F6" s="132" t="str">
        <f>IF(คิดวิเคราะห์!F6="","",คิดวิเคราะห์!F6)</f>
        <v/>
      </c>
      <c r="G6" s="7" t="str">
        <f>IF(คิดวิเคราะห์!G6="","",คิดวิเคราะห์!G6)</f>
        <v/>
      </c>
      <c r="H6" s="47" t="str">
        <f>IF(F6="","",SUM(F6:G6))</f>
        <v/>
      </c>
      <c r="I6" s="40" t="str">
        <f>IF(H6="","",ROUND(H6/$H$5*$I$5,0))</f>
        <v/>
      </c>
      <c r="J6" s="129" t="str">
        <f t="shared" ref="J6:J45" si="1">IF(I6="","",VLOOKUP(I6,grad3,4,TRUE))</f>
        <v/>
      </c>
      <c r="K6" s="132" t="str">
        <f>IF(คิดวิเคราะห์!H6="","",คิดวิเคราะห์!H6)</f>
        <v/>
      </c>
      <c r="L6" s="7" t="str">
        <f>IF(คิดวิเคราะห์!I6="","",คิดวิเคราะห์!I6)</f>
        <v/>
      </c>
      <c r="M6" s="47" t="str">
        <f t="shared" ref="M6:M55" si="2">IF(K6="","",SUM(K6:L6))</f>
        <v/>
      </c>
      <c r="N6" s="40" t="str">
        <f>IF(M6="","",ROUND(M6/$M$5*$N$5,0))</f>
        <v/>
      </c>
      <c r="O6" s="129" t="str">
        <f t="shared" ref="O6:O45" si="3">IF(N6="","",VLOOKUP(N6,grad3,4,TRUE))</f>
        <v/>
      </c>
      <c r="P6" s="132" t="str">
        <f>IF(คิดวิเคราะห์!J6="","",คิดวิเคราะห์!J6)</f>
        <v/>
      </c>
      <c r="Q6" s="47" t="str">
        <f>IF(P6="","",SUM(P6:P6))</f>
        <v/>
      </c>
      <c r="R6" s="40" t="str">
        <f>IF(Q6="","",ROUND(Q6/$Q$5*$R$5,0))</f>
        <v/>
      </c>
      <c r="S6" s="129" t="str">
        <f t="shared" ref="S6:S45" si="4">IF(R6="","",VLOOKUP(R6,grad3,4,TRUE))</f>
        <v/>
      </c>
      <c r="T6" s="136" t="str">
        <f>IF(นักเรียน!E6="","",SUM(H6,M6,Q6))</f>
        <v/>
      </c>
      <c r="U6" s="44" t="str">
        <f>IF(T6="","",ROUND(T6/$T$5*$U$5,0))</f>
        <v/>
      </c>
      <c r="V6" s="118" t="str">
        <f>IF(U6="","",IF(นักเรียน!Q6="ออก","---ย้าย---",VLOOKUP(U6,grad3,5,TRUE)))</f>
        <v/>
      </c>
      <c r="W6" s="118" t="str">
        <f>IF(U6="","",IF(นักเรียน!Q6="ออก","---ย้าย---",VLOOKUP(U6,grad3,4,TRUE)))</f>
        <v/>
      </c>
      <c r="X6" s="5" t="str">
        <f>IF(คุณลักษณะ!AF6="","",คุณลักษณะ!AF6)</f>
        <v/>
      </c>
      <c r="Y6" s="32"/>
      <c r="Z6" s="76"/>
      <c r="AA6" s="76"/>
      <c r="AB6" s="76"/>
      <c r="AC6" s="76"/>
      <c r="AD6" s="76"/>
    </row>
    <row r="7" spans="1:30" ht="15.75" customHeight="1" x14ac:dyDescent="0.5">
      <c r="A7" s="76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130" t="str">
        <f>IF(คิดวิเคราะห์!F7="","",คิดวิเคราะห์!F7)</f>
        <v/>
      </c>
      <c r="G7" s="6" t="str">
        <f>IF(คิดวิเคราะห์!G7="","",คิดวิเคราะห์!G7)</f>
        <v/>
      </c>
      <c r="H7" s="47" t="str">
        <f t="shared" ref="H7:H55" si="5">IF(F7="","",SUM(F7:G7))</f>
        <v/>
      </c>
      <c r="I7" s="40" t="str">
        <f t="shared" ref="I7:I45" si="6">IF(H7="","",ROUND(H7/$H$5*$I$5,0))</f>
        <v/>
      </c>
      <c r="J7" s="129" t="str">
        <f t="shared" si="1"/>
        <v/>
      </c>
      <c r="K7" s="130" t="str">
        <f>IF(คิดวิเคราะห์!H7="","",คิดวิเคราะห์!H7)</f>
        <v/>
      </c>
      <c r="L7" s="6" t="str">
        <f>IF(คิดวิเคราะห์!I7="","",คิดวิเคราะห์!I7)</f>
        <v/>
      </c>
      <c r="M7" s="56" t="str">
        <f t="shared" si="2"/>
        <v/>
      </c>
      <c r="N7" s="40" t="str">
        <f t="shared" ref="N7:N45" si="7">IF(M7="","",ROUND(M7/$M$5*$N$5,0))</f>
        <v/>
      </c>
      <c r="O7" s="129" t="str">
        <f t="shared" si="3"/>
        <v/>
      </c>
      <c r="P7" s="130" t="str">
        <f>IF(คิดวิเคราะห์!J7="","",คิดวิเคราะห์!J7)</f>
        <v/>
      </c>
      <c r="Q7" s="56" t="str">
        <f t="shared" ref="Q7:Q55" si="8">IF(P7="","",SUM(P7:P7))</f>
        <v/>
      </c>
      <c r="R7" s="40" t="str">
        <f t="shared" ref="R7:R45" si="9">IF(Q7="","",ROUND(Q7/$Q$5*$R$5,0))</f>
        <v/>
      </c>
      <c r="S7" s="129" t="str">
        <f t="shared" si="4"/>
        <v/>
      </c>
      <c r="T7" s="137" t="str">
        <f>IF(นักเรียน!E7="","",SUM(H7,M7,Q7))</f>
        <v/>
      </c>
      <c r="U7" s="44" t="str">
        <f t="shared" ref="U7:U55" si="10">IF(T7="","",ROUND(T7/$T$5*$U$5,0))</f>
        <v/>
      </c>
      <c r="V7" s="118" t="str">
        <f>IF(U7="","",IF(นักเรียน!Q7="ออก","---ย้าย---",VLOOKUP(U7,grad3,5,TRUE)))</f>
        <v/>
      </c>
      <c r="W7" s="118" t="str">
        <f>IF(U7="","",IF(นักเรียน!Q7="ออก","---ย้าย---",VLOOKUP(U7,grad3,4,TRUE)))</f>
        <v/>
      </c>
      <c r="X7" s="5" t="str">
        <f>IF(คุณลักษณะ!AF7="","",คุณลักษณะ!AF7)</f>
        <v/>
      </c>
      <c r="Y7" s="31"/>
      <c r="Z7" s="76"/>
      <c r="AA7" s="76"/>
      <c r="AB7" s="76"/>
      <c r="AC7" s="76"/>
      <c r="AD7" s="76"/>
    </row>
    <row r="8" spans="1:30" ht="15.75" customHeight="1" x14ac:dyDescent="0.5">
      <c r="A8" s="76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130" t="str">
        <f>IF(คิดวิเคราะห์!F8="","",คิดวิเคราะห์!F8)</f>
        <v/>
      </c>
      <c r="G8" s="6" t="str">
        <f>IF(คิดวิเคราะห์!G8="","",คิดวิเคราะห์!G8)</f>
        <v/>
      </c>
      <c r="H8" s="47" t="str">
        <f t="shared" si="5"/>
        <v/>
      </c>
      <c r="I8" s="40" t="str">
        <f t="shared" si="6"/>
        <v/>
      </c>
      <c r="J8" s="129" t="str">
        <f t="shared" si="1"/>
        <v/>
      </c>
      <c r="K8" s="130" t="str">
        <f>IF(คิดวิเคราะห์!H8="","",คิดวิเคราะห์!H8)</f>
        <v/>
      </c>
      <c r="L8" s="6" t="str">
        <f>IF(คิดวิเคราะห์!I8="","",คิดวิเคราะห์!I8)</f>
        <v/>
      </c>
      <c r="M8" s="56" t="str">
        <f t="shared" si="2"/>
        <v/>
      </c>
      <c r="N8" s="40" t="str">
        <f t="shared" si="7"/>
        <v/>
      </c>
      <c r="O8" s="129" t="str">
        <f t="shared" si="3"/>
        <v/>
      </c>
      <c r="P8" s="130" t="str">
        <f>IF(คิดวิเคราะห์!J8="","",คิดวิเคราะห์!J8)</f>
        <v/>
      </c>
      <c r="Q8" s="56" t="str">
        <f t="shared" si="8"/>
        <v/>
      </c>
      <c r="R8" s="40" t="str">
        <f t="shared" si="9"/>
        <v/>
      </c>
      <c r="S8" s="129" t="str">
        <f t="shared" si="4"/>
        <v/>
      </c>
      <c r="T8" s="137" t="str">
        <f>IF(นักเรียน!E8="","",SUM(H8,M8,Q8))</f>
        <v/>
      </c>
      <c r="U8" s="44" t="str">
        <f t="shared" si="10"/>
        <v/>
      </c>
      <c r="V8" s="118" t="str">
        <f>IF(U8="","",IF(นักเรียน!Q8="ออก","---ย้าย---",VLOOKUP(U8,grad3,5,TRUE)))</f>
        <v/>
      </c>
      <c r="W8" s="118" t="str">
        <f>IF(U8="","",IF(นักเรียน!Q8="ออก","---ย้าย---",VLOOKUP(U8,grad3,4,TRUE)))</f>
        <v/>
      </c>
      <c r="X8" s="5" t="str">
        <f>IF(คุณลักษณะ!AF8="","",คุณลักษณะ!AF8)</f>
        <v/>
      </c>
      <c r="Y8" s="31"/>
      <c r="Z8" s="76"/>
      <c r="AA8" s="76"/>
      <c r="AB8" s="76"/>
      <c r="AC8" s="76"/>
      <c r="AD8" s="76"/>
    </row>
    <row r="9" spans="1:30" ht="15.75" customHeight="1" x14ac:dyDescent="0.5">
      <c r="A9" s="76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130" t="str">
        <f>IF(คิดวิเคราะห์!F9="","",คิดวิเคราะห์!F9)</f>
        <v/>
      </c>
      <c r="G9" s="6" t="str">
        <f>IF(คิดวิเคราะห์!G9="","",คิดวิเคราะห์!G9)</f>
        <v/>
      </c>
      <c r="H9" s="47" t="str">
        <f t="shared" si="5"/>
        <v/>
      </c>
      <c r="I9" s="40" t="str">
        <f t="shared" si="6"/>
        <v/>
      </c>
      <c r="J9" s="129" t="str">
        <f t="shared" si="1"/>
        <v/>
      </c>
      <c r="K9" s="130" t="str">
        <f>IF(คิดวิเคราะห์!H9="","",คิดวิเคราะห์!H9)</f>
        <v/>
      </c>
      <c r="L9" s="6" t="str">
        <f>IF(คิดวิเคราะห์!I9="","",คิดวิเคราะห์!I9)</f>
        <v/>
      </c>
      <c r="M9" s="56" t="str">
        <f t="shared" si="2"/>
        <v/>
      </c>
      <c r="N9" s="40" t="str">
        <f t="shared" si="7"/>
        <v/>
      </c>
      <c r="O9" s="129" t="str">
        <f t="shared" si="3"/>
        <v/>
      </c>
      <c r="P9" s="130" t="str">
        <f>IF(คิดวิเคราะห์!J9="","",คิดวิเคราะห์!J9)</f>
        <v/>
      </c>
      <c r="Q9" s="56" t="str">
        <f t="shared" si="8"/>
        <v/>
      </c>
      <c r="R9" s="40" t="str">
        <f t="shared" si="9"/>
        <v/>
      </c>
      <c r="S9" s="129" t="str">
        <f t="shared" si="4"/>
        <v/>
      </c>
      <c r="T9" s="137" t="str">
        <f>IF(นักเรียน!E9="","",SUM(H9,M9,Q9))</f>
        <v/>
      </c>
      <c r="U9" s="44" t="str">
        <f t="shared" si="10"/>
        <v/>
      </c>
      <c r="V9" s="118" t="str">
        <f>IF(U9="","",IF(นักเรียน!Q9="ออก","---ย้าย---",VLOOKUP(U9,grad3,5,TRUE)))</f>
        <v/>
      </c>
      <c r="W9" s="118" t="str">
        <f>IF(U9="","",IF(นักเรียน!Q9="ออก","---ย้าย---",VLOOKUP(U9,grad3,4,TRUE)))</f>
        <v/>
      </c>
      <c r="X9" s="5" t="str">
        <f>IF(คุณลักษณะ!AF9="","",คุณลักษณะ!AF9)</f>
        <v/>
      </c>
      <c r="Y9" s="31"/>
      <c r="Z9" s="76"/>
      <c r="AA9" s="76"/>
      <c r="AB9" s="76"/>
      <c r="AC9" s="76"/>
      <c r="AD9" s="76"/>
    </row>
    <row r="10" spans="1:30" ht="15.75" customHeight="1" x14ac:dyDescent="0.5">
      <c r="A10" s="76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130" t="str">
        <f>IF(คิดวิเคราะห์!F10="","",คิดวิเคราะห์!F10)</f>
        <v/>
      </c>
      <c r="G10" s="6" t="str">
        <f>IF(คิดวิเคราะห์!G10="","",คิดวิเคราะห์!G10)</f>
        <v/>
      </c>
      <c r="H10" s="47" t="str">
        <f t="shared" si="5"/>
        <v/>
      </c>
      <c r="I10" s="40" t="str">
        <f t="shared" si="6"/>
        <v/>
      </c>
      <c r="J10" s="129" t="str">
        <f t="shared" si="1"/>
        <v/>
      </c>
      <c r="K10" s="130" t="str">
        <f>IF(คิดวิเคราะห์!H10="","",คิดวิเคราะห์!H10)</f>
        <v/>
      </c>
      <c r="L10" s="6" t="str">
        <f>IF(คิดวิเคราะห์!I10="","",คิดวิเคราะห์!I10)</f>
        <v/>
      </c>
      <c r="M10" s="56" t="str">
        <f t="shared" si="2"/>
        <v/>
      </c>
      <c r="N10" s="40" t="str">
        <f t="shared" si="7"/>
        <v/>
      </c>
      <c r="O10" s="129" t="str">
        <f t="shared" si="3"/>
        <v/>
      </c>
      <c r="P10" s="130" t="str">
        <f>IF(คิดวิเคราะห์!J10="","",คิดวิเคราะห์!J10)</f>
        <v/>
      </c>
      <c r="Q10" s="56" t="str">
        <f t="shared" si="8"/>
        <v/>
      </c>
      <c r="R10" s="40" t="str">
        <f t="shared" si="9"/>
        <v/>
      </c>
      <c r="S10" s="129" t="str">
        <f t="shared" si="4"/>
        <v/>
      </c>
      <c r="T10" s="137" t="str">
        <f>IF(นักเรียน!E10="","",SUM(H10,M10,Q10))</f>
        <v/>
      </c>
      <c r="U10" s="44" t="str">
        <f t="shared" si="10"/>
        <v/>
      </c>
      <c r="V10" s="118" t="str">
        <f>IF(U10="","",IF(นักเรียน!Q10="ออก","---ย้าย---",VLOOKUP(U10,grad3,5,TRUE)))</f>
        <v/>
      </c>
      <c r="W10" s="118" t="str">
        <f>IF(U10="","",IF(นักเรียน!Q10="ออก","---ย้าย---",VLOOKUP(U10,grad3,4,TRUE)))</f>
        <v/>
      </c>
      <c r="X10" s="5" t="str">
        <f>IF(คุณลักษณะ!AF10="","",คุณลักษณะ!AF10)</f>
        <v/>
      </c>
      <c r="Y10" s="31"/>
      <c r="Z10" s="76"/>
      <c r="AA10" s="76"/>
      <c r="AB10" s="76"/>
      <c r="AC10" s="76"/>
      <c r="AD10" s="76"/>
    </row>
    <row r="11" spans="1:30" ht="15.75" customHeight="1" x14ac:dyDescent="0.5">
      <c r="A11" s="76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130" t="str">
        <f>IF(คิดวิเคราะห์!F11="","",คิดวิเคราะห์!F11)</f>
        <v/>
      </c>
      <c r="G11" s="6" t="str">
        <f>IF(คิดวิเคราะห์!G11="","",คิดวิเคราะห์!G11)</f>
        <v/>
      </c>
      <c r="H11" s="47" t="str">
        <f t="shared" si="5"/>
        <v/>
      </c>
      <c r="I11" s="40" t="str">
        <f t="shared" si="6"/>
        <v/>
      </c>
      <c r="J11" s="129" t="str">
        <f t="shared" si="1"/>
        <v/>
      </c>
      <c r="K11" s="130" t="str">
        <f>IF(คิดวิเคราะห์!H11="","",คิดวิเคราะห์!H11)</f>
        <v/>
      </c>
      <c r="L11" s="6" t="str">
        <f>IF(คิดวิเคราะห์!I11="","",คิดวิเคราะห์!I11)</f>
        <v/>
      </c>
      <c r="M11" s="56" t="str">
        <f t="shared" si="2"/>
        <v/>
      </c>
      <c r="N11" s="40" t="str">
        <f t="shared" si="7"/>
        <v/>
      </c>
      <c r="O11" s="129" t="str">
        <f t="shared" si="3"/>
        <v/>
      </c>
      <c r="P11" s="130" t="str">
        <f>IF(คิดวิเคราะห์!J11="","",คิดวิเคราะห์!J11)</f>
        <v/>
      </c>
      <c r="Q11" s="56" t="str">
        <f t="shared" si="8"/>
        <v/>
      </c>
      <c r="R11" s="40" t="str">
        <f t="shared" si="9"/>
        <v/>
      </c>
      <c r="S11" s="129" t="str">
        <f t="shared" si="4"/>
        <v/>
      </c>
      <c r="T11" s="137" t="str">
        <f>IF(นักเรียน!E11="","",SUM(H11,M11,Q11))</f>
        <v/>
      </c>
      <c r="U11" s="44" t="str">
        <f t="shared" si="10"/>
        <v/>
      </c>
      <c r="V11" s="118" t="str">
        <f>IF(U11="","",IF(นักเรียน!Q11="ออก","---ย้าย---",VLOOKUP(U11,grad3,5,TRUE)))</f>
        <v/>
      </c>
      <c r="W11" s="118" t="str">
        <f>IF(U11="","",IF(นักเรียน!Q11="ออก","---ย้าย---",VLOOKUP(U11,grad3,4,TRUE)))</f>
        <v/>
      </c>
      <c r="X11" s="5" t="str">
        <f>IF(คุณลักษณะ!AF11="","",คุณลักษณะ!AF11)</f>
        <v/>
      </c>
      <c r="Y11" s="31"/>
      <c r="Z11" s="76"/>
      <c r="AA11" s="76"/>
      <c r="AB11" s="76"/>
      <c r="AC11" s="76"/>
      <c r="AD11" s="76"/>
    </row>
    <row r="12" spans="1:30" ht="15.75" customHeight="1" x14ac:dyDescent="0.5">
      <c r="A12" s="76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130" t="str">
        <f>IF(คิดวิเคราะห์!F12="","",คิดวิเคราะห์!F12)</f>
        <v/>
      </c>
      <c r="G12" s="6" t="str">
        <f>IF(คิดวิเคราะห์!G12="","",คิดวิเคราะห์!G12)</f>
        <v/>
      </c>
      <c r="H12" s="47" t="str">
        <f t="shared" si="5"/>
        <v/>
      </c>
      <c r="I12" s="40" t="str">
        <f t="shared" si="6"/>
        <v/>
      </c>
      <c r="J12" s="129" t="str">
        <f t="shared" si="1"/>
        <v/>
      </c>
      <c r="K12" s="130" t="str">
        <f>IF(คิดวิเคราะห์!H12="","",คิดวิเคราะห์!H12)</f>
        <v/>
      </c>
      <c r="L12" s="6" t="str">
        <f>IF(คิดวิเคราะห์!I12="","",คิดวิเคราะห์!I12)</f>
        <v/>
      </c>
      <c r="M12" s="56" t="str">
        <f t="shared" si="2"/>
        <v/>
      </c>
      <c r="N12" s="40" t="str">
        <f t="shared" si="7"/>
        <v/>
      </c>
      <c r="O12" s="129" t="str">
        <f t="shared" si="3"/>
        <v/>
      </c>
      <c r="P12" s="130" t="str">
        <f>IF(คิดวิเคราะห์!J12="","",คิดวิเคราะห์!J12)</f>
        <v/>
      </c>
      <c r="Q12" s="56" t="str">
        <f t="shared" si="8"/>
        <v/>
      </c>
      <c r="R12" s="40" t="str">
        <f t="shared" si="9"/>
        <v/>
      </c>
      <c r="S12" s="129" t="str">
        <f t="shared" si="4"/>
        <v/>
      </c>
      <c r="T12" s="137" t="str">
        <f>IF(นักเรียน!E12="","",SUM(H12,M12,Q12))</f>
        <v/>
      </c>
      <c r="U12" s="44" t="str">
        <f t="shared" si="10"/>
        <v/>
      </c>
      <c r="V12" s="118" t="str">
        <f>IF(U12="","",IF(นักเรียน!Q12="ออก","---ย้าย---",VLOOKUP(U12,grad3,5,TRUE)))</f>
        <v/>
      </c>
      <c r="W12" s="118" t="str">
        <f>IF(U12="","",IF(นักเรียน!Q12="ออก","---ย้าย---",VLOOKUP(U12,grad3,4,TRUE)))</f>
        <v/>
      </c>
      <c r="X12" s="5" t="str">
        <f>IF(คุณลักษณะ!AF12="","",คุณลักษณะ!AF12)</f>
        <v/>
      </c>
      <c r="Y12" s="31"/>
      <c r="Z12" s="76"/>
      <c r="AA12" s="76"/>
      <c r="AB12" s="76"/>
      <c r="AC12" s="76"/>
      <c r="AD12" s="76"/>
    </row>
    <row r="13" spans="1:30" ht="15.75" customHeight="1" x14ac:dyDescent="0.5">
      <c r="A13" s="76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130" t="str">
        <f>IF(คิดวิเคราะห์!F13="","",คิดวิเคราะห์!F13)</f>
        <v/>
      </c>
      <c r="G13" s="6" t="str">
        <f>IF(คิดวิเคราะห์!G13="","",คิดวิเคราะห์!G13)</f>
        <v/>
      </c>
      <c r="H13" s="47" t="str">
        <f t="shared" si="5"/>
        <v/>
      </c>
      <c r="I13" s="40" t="str">
        <f t="shared" si="6"/>
        <v/>
      </c>
      <c r="J13" s="129" t="str">
        <f t="shared" si="1"/>
        <v/>
      </c>
      <c r="K13" s="130" t="str">
        <f>IF(คิดวิเคราะห์!H13="","",คิดวิเคราะห์!H13)</f>
        <v/>
      </c>
      <c r="L13" s="6" t="str">
        <f>IF(คิดวิเคราะห์!I13="","",คิดวิเคราะห์!I13)</f>
        <v/>
      </c>
      <c r="M13" s="56" t="str">
        <f t="shared" si="2"/>
        <v/>
      </c>
      <c r="N13" s="40" t="str">
        <f t="shared" si="7"/>
        <v/>
      </c>
      <c r="O13" s="129" t="str">
        <f t="shared" si="3"/>
        <v/>
      </c>
      <c r="P13" s="130" t="str">
        <f>IF(คิดวิเคราะห์!J13="","",คิดวิเคราะห์!J13)</f>
        <v/>
      </c>
      <c r="Q13" s="56" t="str">
        <f t="shared" si="8"/>
        <v/>
      </c>
      <c r="R13" s="40" t="str">
        <f t="shared" si="9"/>
        <v/>
      </c>
      <c r="S13" s="129" t="str">
        <f t="shared" si="4"/>
        <v/>
      </c>
      <c r="T13" s="137" t="str">
        <f>IF(นักเรียน!E13="","",SUM(H13,M13,Q13))</f>
        <v/>
      </c>
      <c r="U13" s="44" t="str">
        <f t="shared" si="10"/>
        <v/>
      </c>
      <c r="V13" s="118" t="str">
        <f>IF(U13="","",IF(นักเรียน!Q13="ออก","---ย้าย---",VLOOKUP(U13,grad3,5,TRUE)))</f>
        <v/>
      </c>
      <c r="W13" s="118" t="str">
        <f>IF(U13="","",IF(นักเรียน!Q13="ออก","---ย้าย---",VLOOKUP(U13,grad3,4,TRUE)))</f>
        <v/>
      </c>
      <c r="X13" s="5" t="str">
        <f>IF(คุณลักษณะ!AF13="","",คุณลักษณะ!AF13)</f>
        <v/>
      </c>
      <c r="Y13" s="31"/>
      <c r="Z13" s="76"/>
      <c r="AA13" s="76"/>
      <c r="AB13" s="76"/>
      <c r="AC13" s="76"/>
      <c r="AD13" s="76"/>
    </row>
    <row r="14" spans="1:30" ht="15.75" customHeight="1" x14ac:dyDescent="0.5">
      <c r="A14" s="76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130" t="str">
        <f>IF(คิดวิเคราะห์!F14="","",คิดวิเคราะห์!F14)</f>
        <v/>
      </c>
      <c r="G14" s="6" t="str">
        <f>IF(คิดวิเคราะห์!G14="","",คิดวิเคราะห์!G14)</f>
        <v/>
      </c>
      <c r="H14" s="47" t="str">
        <f t="shared" si="5"/>
        <v/>
      </c>
      <c r="I14" s="40" t="str">
        <f t="shared" si="6"/>
        <v/>
      </c>
      <c r="J14" s="129" t="str">
        <f t="shared" si="1"/>
        <v/>
      </c>
      <c r="K14" s="130" t="str">
        <f>IF(คิดวิเคราะห์!H14="","",คิดวิเคราะห์!H14)</f>
        <v/>
      </c>
      <c r="L14" s="6" t="str">
        <f>IF(คิดวิเคราะห์!I14="","",คิดวิเคราะห์!I14)</f>
        <v/>
      </c>
      <c r="M14" s="56" t="str">
        <f t="shared" si="2"/>
        <v/>
      </c>
      <c r="N14" s="40" t="str">
        <f t="shared" si="7"/>
        <v/>
      </c>
      <c r="O14" s="129" t="str">
        <f t="shared" si="3"/>
        <v/>
      </c>
      <c r="P14" s="130" t="str">
        <f>IF(คิดวิเคราะห์!J14="","",คิดวิเคราะห์!J14)</f>
        <v/>
      </c>
      <c r="Q14" s="56" t="str">
        <f t="shared" si="8"/>
        <v/>
      </c>
      <c r="R14" s="40" t="str">
        <f t="shared" si="9"/>
        <v/>
      </c>
      <c r="S14" s="129" t="str">
        <f t="shared" si="4"/>
        <v/>
      </c>
      <c r="T14" s="137" t="str">
        <f>IF(นักเรียน!E14="","",SUM(H14,M14,Q14))</f>
        <v/>
      </c>
      <c r="U14" s="44" t="str">
        <f t="shared" si="10"/>
        <v/>
      </c>
      <c r="V14" s="118" t="str">
        <f>IF(U14="","",IF(นักเรียน!Q14="ออก","---ย้าย---",VLOOKUP(U14,grad3,5,TRUE)))</f>
        <v/>
      </c>
      <c r="W14" s="118" t="str">
        <f>IF(U14="","",IF(นักเรียน!Q14="ออก","---ย้าย---",VLOOKUP(U14,grad3,4,TRUE)))</f>
        <v/>
      </c>
      <c r="X14" s="5" t="str">
        <f>IF(คุณลักษณะ!AF14="","",คุณลักษณะ!AF14)</f>
        <v/>
      </c>
      <c r="Y14" s="31"/>
      <c r="Z14" s="76"/>
      <c r="AA14" s="76"/>
      <c r="AB14" s="76"/>
      <c r="AC14" s="76"/>
      <c r="AD14" s="76"/>
    </row>
    <row r="15" spans="1:30" ht="15.75" customHeight="1" x14ac:dyDescent="0.5">
      <c r="A15" s="76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130" t="str">
        <f>IF(คิดวิเคราะห์!F15="","",คิดวิเคราะห์!F15)</f>
        <v/>
      </c>
      <c r="G15" s="6" t="str">
        <f>IF(คิดวิเคราะห์!G15="","",คิดวิเคราะห์!G15)</f>
        <v/>
      </c>
      <c r="H15" s="47" t="str">
        <f t="shared" si="5"/>
        <v/>
      </c>
      <c r="I15" s="40" t="str">
        <f t="shared" si="6"/>
        <v/>
      </c>
      <c r="J15" s="129" t="str">
        <f t="shared" si="1"/>
        <v/>
      </c>
      <c r="K15" s="130" t="str">
        <f>IF(คิดวิเคราะห์!H15="","",คิดวิเคราะห์!H15)</f>
        <v/>
      </c>
      <c r="L15" s="6" t="str">
        <f>IF(คิดวิเคราะห์!I15="","",คิดวิเคราะห์!I15)</f>
        <v/>
      </c>
      <c r="M15" s="56" t="str">
        <f t="shared" si="2"/>
        <v/>
      </c>
      <c r="N15" s="40" t="str">
        <f t="shared" si="7"/>
        <v/>
      </c>
      <c r="O15" s="129" t="str">
        <f t="shared" si="3"/>
        <v/>
      </c>
      <c r="P15" s="130" t="str">
        <f>IF(คิดวิเคราะห์!J15="","",คิดวิเคราะห์!J15)</f>
        <v/>
      </c>
      <c r="Q15" s="56" t="str">
        <f t="shared" si="8"/>
        <v/>
      </c>
      <c r="R15" s="40" t="str">
        <f t="shared" si="9"/>
        <v/>
      </c>
      <c r="S15" s="129" t="str">
        <f t="shared" si="4"/>
        <v/>
      </c>
      <c r="T15" s="137" t="str">
        <f>IF(นักเรียน!E15="","",SUM(H15,M15,Q15))</f>
        <v/>
      </c>
      <c r="U15" s="44" t="str">
        <f t="shared" si="10"/>
        <v/>
      </c>
      <c r="V15" s="118" t="str">
        <f>IF(U15="","",IF(นักเรียน!Q15="ออก","---ย้าย---",VLOOKUP(U15,grad3,5,TRUE)))</f>
        <v/>
      </c>
      <c r="W15" s="118" t="str">
        <f>IF(U15="","",IF(นักเรียน!Q15="ออก","---ย้าย---",VLOOKUP(U15,grad3,4,TRUE)))</f>
        <v/>
      </c>
      <c r="X15" s="5" t="str">
        <f>IF(คุณลักษณะ!AF15="","",คุณลักษณะ!AF15)</f>
        <v/>
      </c>
      <c r="Y15" s="31"/>
      <c r="Z15" s="76"/>
      <c r="AA15" s="76"/>
      <c r="AB15" s="76"/>
      <c r="AC15" s="76"/>
      <c r="AD15" s="76"/>
    </row>
    <row r="16" spans="1:30" ht="15.75" customHeight="1" x14ac:dyDescent="0.5">
      <c r="A16" s="76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130" t="str">
        <f>IF(คิดวิเคราะห์!F16="","",คิดวิเคราะห์!F16)</f>
        <v/>
      </c>
      <c r="G16" s="6" t="str">
        <f>IF(คิดวิเคราะห์!G16="","",คิดวิเคราะห์!G16)</f>
        <v/>
      </c>
      <c r="H16" s="47" t="str">
        <f t="shared" si="5"/>
        <v/>
      </c>
      <c r="I16" s="40" t="str">
        <f t="shared" si="6"/>
        <v/>
      </c>
      <c r="J16" s="129" t="str">
        <f t="shared" si="1"/>
        <v/>
      </c>
      <c r="K16" s="130" t="str">
        <f>IF(คิดวิเคราะห์!H16="","",คิดวิเคราะห์!H16)</f>
        <v/>
      </c>
      <c r="L16" s="6" t="str">
        <f>IF(คิดวิเคราะห์!I16="","",คิดวิเคราะห์!I16)</f>
        <v/>
      </c>
      <c r="M16" s="56" t="str">
        <f t="shared" si="2"/>
        <v/>
      </c>
      <c r="N16" s="40" t="str">
        <f t="shared" si="7"/>
        <v/>
      </c>
      <c r="O16" s="129" t="str">
        <f t="shared" si="3"/>
        <v/>
      </c>
      <c r="P16" s="130" t="str">
        <f>IF(คิดวิเคราะห์!J16="","",คิดวิเคราะห์!J16)</f>
        <v/>
      </c>
      <c r="Q16" s="56" t="str">
        <f t="shared" si="8"/>
        <v/>
      </c>
      <c r="R16" s="40" t="str">
        <f t="shared" si="9"/>
        <v/>
      </c>
      <c r="S16" s="129" t="str">
        <f t="shared" si="4"/>
        <v/>
      </c>
      <c r="T16" s="137" t="str">
        <f>IF(นักเรียน!E16="","",SUM(H16,M16,Q16))</f>
        <v/>
      </c>
      <c r="U16" s="44" t="str">
        <f t="shared" si="10"/>
        <v/>
      </c>
      <c r="V16" s="118" t="str">
        <f>IF(U16="","",IF(นักเรียน!Q16="ออก","---ย้าย---",VLOOKUP(U16,grad3,5,TRUE)))</f>
        <v/>
      </c>
      <c r="W16" s="118" t="str">
        <f>IF(U16="","",IF(นักเรียน!Q16="ออก","---ย้าย---",VLOOKUP(U16,grad3,4,TRUE)))</f>
        <v/>
      </c>
      <c r="X16" s="5" t="str">
        <f>IF(คุณลักษณะ!AF16="","",คุณลักษณะ!AF16)</f>
        <v/>
      </c>
      <c r="Y16" s="31"/>
      <c r="Z16" s="76"/>
      <c r="AA16" s="76"/>
      <c r="AB16" s="76"/>
      <c r="AC16" s="76"/>
      <c r="AD16" s="76"/>
    </row>
    <row r="17" spans="1:30" ht="15.75" customHeight="1" x14ac:dyDescent="0.5">
      <c r="A17" s="76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130" t="str">
        <f>IF(คิดวิเคราะห์!F17="","",คิดวิเคราะห์!F17)</f>
        <v/>
      </c>
      <c r="G17" s="6" t="str">
        <f>IF(คิดวิเคราะห์!G17="","",คิดวิเคราะห์!G17)</f>
        <v/>
      </c>
      <c r="H17" s="47" t="str">
        <f t="shared" si="5"/>
        <v/>
      </c>
      <c r="I17" s="40" t="str">
        <f t="shared" si="6"/>
        <v/>
      </c>
      <c r="J17" s="129" t="str">
        <f t="shared" si="1"/>
        <v/>
      </c>
      <c r="K17" s="130" t="str">
        <f>IF(คิดวิเคราะห์!H17="","",คิดวิเคราะห์!H17)</f>
        <v/>
      </c>
      <c r="L17" s="6" t="str">
        <f>IF(คิดวิเคราะห์!I17="","",คิดวิเคราะห์!I17)</f>
        <v/>
      </c>
      <c r="M17" s="56" t="str">
        <f t="shared" si="2"/>
        <v/>
      </c>
      <c r="N17" s="40" t="str">
        <f t="shared" si="7"/>
        <v/>
      </c>
      <c r="O17" s="129" t="str">
        <f t="shared" si="3"/>
        <v/>
      </c>
      <c r="P17" s="130" t="str">
        <f>IF(คิดวิเคราะห์!J17="","",คิดวิเคราะห์!J17)</f>
        <v/>
      </c>
      <c r="Q17" s="56" t="str">
        <f t="shared" si="8"/>
        <v/>
      </c>
      <c r="R17" s="40" t="str">
        <f t="shared" si="9"/>
        <v/>
      </c>
      <c r="S17" s="129" t="str">
        <f t="shared" si="4"/>
        <v/>
      </c>
      <c r="T17" s="137" t="str">
        <f>IF(นักเรียน!E17="","",SUM(H17,M17,Q17))</f>
        <v/>
      </c>
      <c r="U17" s="44" t="str">
        <f t="shared" si="10"/>
        <v/>
      </c>
      <c r="V17" s="118" t="str">
        <f>IF(U17="","",IF(นักเรียน!Q17="ออก","---ย้าย---",VLOOKUP(U17,grad3,5,TRUE)))</f>
        <v/>
      </c>
      <c r="W17" s="118" t="str">
        <f>IF(U17="","",IF(นักเรียน!Q17="ออก","---ย้าย---",VLOOKUP(U17,grad3,4,TRUE)))</f>
        <v/>
      </c>
      <c r="X17" s="5" t="str">
        <f>IF(คุณลักษณะ!AF17="","",คุณลักษณะ!AF17)</f>
        <v/>
      </c>
      <c r="Y17" s="31"/>
      <c r="Z17" s="76"/>
      <c r="AA17" s="76"/>
      <c r="AB17" s="76"/>
      <c r="AC17" s="76"/>
      <c r="AD17" s="76"/>
    </row>
    <row r="18" spans="1:30" ht="15.75" customHeight="1" x14ac:dyDescent="0.5">
      <c r="A18" s="76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130" t="str">
        <f>IF(คิดวิเคราะห์!F18="","",คิดวิเคราะห์!F18)</f>
        <v/>
      </c>
      <c r="G18" s="6" t="str">
        <f>IF(คิดวิเคราะห์!G18="","",คิดวิเคราะห์!G18)</f>
        <v/>
      </c>
      <c r="H18" s="47" t="str">
        <f t="shared" si="5"/>
        <v/>
      </c>
      <c r="I18" s="40" t="str">
        <f t="shared" si="6"/>
        <v/>
      </c>
      <c r="J18" s="129" t="str">
        <f t="shared" si="1"/>
        <v/>
      </c>
      <c r="K18" s="130" t="str">
        <f>IF(คิดวิเคราะห์!H18="","",คิดวิเคราะห์!H18)</f>
        <v/>
      </c>
      <c r="L18" s="6" t="str">
        <f>IF(คิดวิเคราะห์!I18="","",คิดวิเคราะห์!I18)</f>
        <v/>
      </c>
      <c r="M18" s="56" t="str">
        <f t="shared" si="2"/>
        <v/>
      </c>
      <c r="N18" s="40" t="str">
        <f t="shared" si="7"/>
        <v/>
      </c>
      <c r="O18" s="129" t="str">
        <f t="shared" si="3"/>
        <v/>
      </c>
      <c r="P18" s="130" t="str">
        <f>IF(คิดวิเคราะห์!J18="","",คิดวิเคราะห์!J18)</f>
        <v/>
      </c>
      <c r="Q18" s="56" t="str">
        <f t="shared" si="8"/>
        <v/>
      </c>
      <c r="R18" s="40" t="str">
        <f t="shared" si="9"/>
        <v/>
      </c>
      <c r="S18" s="129" t="str">
        <f t="shared" si="4"/>
        <v/>
      </c>
      <c r="T18" s="137" t="str">
        <f>IF(นักเรียน!E18="","",SUM(H18,M18,Q18))</f>
        <v/>
      </c>
      <c r="U18" s="44" t="str">
        <f t="shared" si="10"/>
        <v/>
      </c>
      <c r="V18" s="118" t="str">
        <f>IF(U18="","",IF(นักเรียน!Q18="ออก","---ย้าย---",VLOOKUP(U18,grad3,5,TRUE)))</f>
        <v/>
      </c>
      <c r="W18" s="118" t="str">
        <f>IF(U18="","",IF(นักเรียน!Q18="ออก","---ย้าย---",VLOOKUP(U18,grad3,4,TRUE)))</f>
        <v/>
      </c>
      <c r="X18" s="5" t="str">
        <f>IF(คุณลักษณะ!AF18="","",คุณลักษณะ!AF18)</f>
        <v/>
      </c>
      <c r="Y18" s="31"/>
      <c r="Z18" s="76"/>
      <c r="AA18" s="76"/>
      <c r="AB18" s="76"/>
      <c r="AC18" s="76"/>
      <c r="AD18" s="76"/>
    </row>
    <row r="19" spans="1:30" ht="15.75" customHeight="1" x14ac:dyDescent="0.5">
      <c r="A19" s="76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130" t="str">
        <f>IF(คิดวิเคราะห์!F19="","",คิดวิเคราะห์!F19)</f>
        <v/>
      </c>
      <c r="G19" s="6" t="str">
        <f>IF(คิดวิเคราะห์!G19="","",คิดวิเคราะห์!G19)</f>
        <v/>
      </c>
      <c r="H19" s="47" t="str">
        <f t="shared" si="5"/>
        <v/>
      </c>
      <c r="I19" s="40" t="str">
        <f t="shared" si="6"/>
        <v/>
      </c>
      <c r="J19" s="129" t="str">
        <f t="shared" si="1"/>
        <v/>
      </c>
      <c r="K19" s="130" t="str">
        <f>IF(คิดวิเคราะห์!H19="","",คิดวิเคราะห์!H19)</f>
        <v/>
      </c>
      <c r="L19" s="6" t="str">
        <f>IF(คิดวิเคราะห์!I19="","",คิดวิเคราะห์!I19)</f>
        <v/>
      </c>
      <c r="M19" s="56" t="str">
        <f t="shared" si="2"/>
        <v/>
      </c>
      <c r="N19" s="40" t="str">
        <f t="shared" si="7"/>
        <v/>
      </c>
      <c r="O19" s="129" t="str">
        <f t="shared" si="3"/>
        <v/>
      </c>
      <c r="P19" s="130" t="str">
        <f>IF(คิดวิเคราะห์!J19="","",คิดวิเคราะห์!J19)</f>
        <v/>
      </c>
      <c r="Q19" s="56" t="str">
        <f t="shared" si="8"/>
        <v/>
      </c>
      <c r="R19" s="40" t="str">
        <f t="shared" si="9"/>
        <v/>
      </c>
      <c r="S19" s="129" t="str">
        <f t="shared" si="4"/>
        <v/>
      </c>
      <c r="T19" s="137" t="str">
        <f>IF(นักเรียน!E19="","",SUM(H19,M19,Q19))</f>
        <v/>
      </c>
      <c r="U19" s="44" t="str">
        <f t="shared" si="10"/>
        <v/>
      </c>
      <c r="V19" s="118" t="str">
        <f>IF(U19="","",IF(นักเรียน!Q19="ออก","---ย้าย---",VLOOKUP(U19,grad3,5,TRUE)))</f>
        <v/>
      </c>
      <c r="W19" s="118" t="str">
        <f>IF(U19="","",IF(นักเรียน!Q19="ออก","---ย้าย---",VLOOKUP(U19,grad3,4,TRUE)))</f>
        <v/>
      </c>
      <c r="X19" s="5" t="str">
        <f>IF(คุณลักษณะ!AF19="","",คุณลักษณะ!AF19)</f>
        <v/>
      </c>
      <c r="Y19" s="31"/>
      <c r="Z19" s="76"/>
      <c r="AA19" s="76"/>
      <c r="AB19" s="76"/>
      <c r="AC19" s="76"/>
      <c r="AD19" s="76"/>
    </row>
    <row r="20" spans="1:30" ht="15.75" customHeight="1" x14ac:dyDescent="0.5">
      <c r="A20" s="76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130" t="str">
        <f>IF(คิดวิเคราะห์!F20="","",คิดวิเคราะห์!F20)</f>
        <v/>
      </c>
      <c r="G20" s="6" t="str">
        <f>IF(คิดวิเคราะห์!G20="","",คิดวิเคราะห์!G20)</f>
        <v/>
      </c>
      <c r="H20" s="47" t="str">
        <f t="shared" si="5"/>
        <v/>
      </c>
      <c r="I20" s="40" t="str">
        <f t="shared" si="6"/>
        <v/>
      </c>
      <c r="J20" s="129" t="str">
        <f t="shared" si="1"/>
        <v/>
      </c>
      <c r="K20" s="130" t="str">
        <f>IF(คิดวิเคราะห์!H20="","",คิดวิเคราะห์!H20)</f>
        <v/>
      </c>
      <c r="L20" s="6" t="str">
        <f>IF(คิดวิเคราะห์!I20="","",คิดวิเคราะห์!I20)</f>
        <v/>
      </c>
      <c r="M20" s="56" t="str">
        <f t="shared" si="2"/>
        <v/>
      </c>
      <c r="N20" s="40" t="str">
        <f t="shared" si="7"/>
        <v/>
      </c>
      <c r="O20" s="129" t="str">
        <f t="shared" si="3"/>
        <v/>
      </c>
      <c r="P20" s="130" t="str">
        <f>IF(คิดวิเคราะห์!J20="","",คิดวิเคราะห์!J20)</f>
        <v/>
      </c>
      <c r="Q20" s="56" t="str">
        <f t="shared" si="8"/>
        <v/>
      </c>
      <c r="R20" s="40" t="str">
        <f t="shared" si="9"/>
        <v/>
      </c>
      <c r="S20" s="129" t="str">
        <f t="shared" si="4"/>
        <v/>
      </c>
      <c r="T20" s="137" t="str">
        <f>IF(นักเรียน!E20="","",SUM(H20,M20,Q20))</f>
        <v/>
      </c>
      <c r="U20" s="44" t="str">
        <f t="shared" si="10"/>
        <v/>
      </c>
      <c r="V20" s="118" t="str">
        <f>IF(U20="","",IF(นักเรียน!Q20="ออก","---ย้าย---",VLOOKUP(U20,grad3,5,TRUE)))</f>
        <v/>
      </c>
      <c r="W20" s="118" t="str">
        <f>IF(U20="","",IF(นักเรียน!Q20="ออก","---ย้าย---",VLOOKUP(U20,grad3,4,TRUE)))</f>
        <v/>
      </c>
      <c r="X20" s="5" t="str">
        <f>IF(คุณลักษณะ!AF20="","",คุณลักษณะ!AF20)</f>
        <v/>
      </c>
      <c r="Y20" s="31"/>
      <c r="Z20" s="76"/>
      <c r="AA20" s="76"/>
      <c r="AB20" s="76"/>
      <c r="AC20" s="76"/>
      <c r="AD20" s="76"/>
    </row>
    <row r="21" spans="1:30" ht="15.75" customHeight="1" x14ac:dyDescent="0.5">
      <c r="A21" s="76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130" t="str">
        <f>IF(คิดวิเคราะห์!F21="","",คิดวิเคราะห์!F21)</f>
        <v/>
      </c>
      <c r="G21" s="6" t="str">
        <f>IF(คิดวิเคราะห์!G21="","",คิดวิเคราะห์!G21)</f>
        <v/>
      </c>
      <c r="H21" s="47" t="str">
        <f t="shared" si="5"/>
        <v/>
      </c>
      <c r="I21" s="40" t="str">
        <f t="shared" si="6"/>
        <v/>
      </c>
      <c r="J21" s="129" t="str">
        <f t="shared" si="1"/>
        <v/>
      </c>
      <c r="K21" s="130" t="str">
        <f>IF(คิดวิเคราะห์!H21="","",คิดวิเคราะห์!H21)</f>
        <v/>
      </c>
      <c r="L21" s="6" t="str">
        <f>IF(คิดวิเคราะห์!I21="","",คิดวิเคราะห์!I21)</f>
        <v/>
      </c>
      <c r="M21" s="56" t="str">
        <f t="shared" si="2"/>
        <v/>
      </c>
      <c r="N21" s="40" t="str">
        <f t="shared" si="7"/>
        <v/>
      </c>
      <c r="O21" s="129" t="str">
        <f t="shared" si="3"/>
        <v/>
      </c>
      <c r="P21" s="130" t="str">
        <f>IF(คิดวิเคราะห์!J21="","",คิดวิเคราะห์!J21)</f>
        <v/>
      </c>
      <c r="Q21" s="56" t="str">
        <f t="shared" si="8"/>
        <v/>
      </c>
      <c r="R21" s="40" t="str">
        <f t="shared" si="9"/>
        <v/>
      </c>
      <c r="S21" s="129" t="str">
        <f t="shared" si="4"/>
        <v/>
      </c>
      <c r="T21" s="137" t="str">
        <f>IF(นักเรียน!E21="","",SUM(H21,M21,Q21))</f>
        <v/>
      </c>
      <c r="U21" s="44" t="str">
        <f t="shared" si="10"/>
        <v/>
      </c>
      <c r="V21" s="118" t="str">
        <f>IF(U21="","",IF(นักเรียน!Q21="ออก","---ย้าย---",VLOOKUP(U21,grad3,5,TRUE)))</f>
        <v/>
      </c>
      <c r="W21" s="118" t="str">
        <f>IF(U21="","",IF(นักเรียน!Q21="ออก","---ย้าย---",VLOOKUP(U21,grad3,4,TRUE)))</f>
        <v/>
      </c>
      <c r="X21" s="5" t="str">
        <f>IF(คุณลักษณะ!AF21="","",คุณลักษณะ!AF21)</f>
        <v/>
      </c>
      <c r="Y21" s="31"/>
      <c r="Z21" s="76"/>
      <c r="AA21" s="76"/>
      <c r="AB21" s="76"/>
      <c r="AC21" s="76"/>
      <c r="AD21" s="76"/>
    </row>
    <row r="22" spans="1:30" ht="15.75" customHeight="1" x14ac:dyDescent="0.5">
      <c r="A22" s="76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130" t="str">
        <f>IF(คิดวิเคราะห์!F22="","",คิดวิเคราะห์!F22)</f>
        <v/>
      </c>
      <c r="G22" s="6" t="str">
        <f>IF(คิดวิเคราะห์!G22="","",คิดวิเคราะห์!G22)</f>
        <v/>
      </c>
      <c r="H22" s="47" t="str">
        <f t="shared" si="5"/>
        <v/>
      </c>
      <c r="I22" s="40" t="str">
        <f t="shared" si="6"/>
        <v/>
      </c>
      <c r="J22" s="129" t="str">
        <f t="shared" si="1"/>
        <v/>
      </c>
      <c r="K22" s="130" t="str">
        <f>IF(คิดวิเคราะห์!H22="","",คิดวิเคราะห์!H22)</f>
        <v/>
      </c>
      <c r="L22" s="6" t="str">
        <f>IF(คิดวิเคราะห์!I22="","",คิดวิเคราะห์!I22)</f>
        <v/>
      </c>
      <c r="M22" s="56" t="str">
        <f t="shared" si="2"/>
        <v/>
      </c>
      <c r="N22" s="40" t="str">
        <f t="shared" si="7"/>
        <v/>
      </c>
      <c r="O22" s="129" t="str">
        <f t="shared" si="3"/>
        <v/>
      </c>
      <c r="P22" s="130" t="str">
        <f>IF(คิดวิเคราะห์!J22="","",คิดวิเคราะห์!J22)</f>
        <v/>
      </c>
      <c r="Q22" s="56" t="str">
        <f t="shared" si="8"/>
        <v/>
      </c>
      <c r="R22" s="40" t="str">
        <f t="shared" si="9"/>
        <v/>
      </c>
      <c r="S22" s="129" t="str">
        <f t="shared" si="4"/>
        <v/>
      </c>
      <c r="T22" s="137" t="str">
        <f>IF(นักเรียน!E22="","",SUM(H22,M22,Q22))</f>
        <v/>
      </c>
      <c r="U22" s="44" t="str">
        <f t="shared" si="10"/>
        <v/>
      </c>
      <c r="V22" s="118" t="str">
        <f>IF(U22="","",IF(นักเรียน!Q22="ออก","---ย้าย---",VLOOKUP(U22,grad3,5,TRUE)))</f>
        <v/>
      </c>
      <c r="W22" s="118" t="str">
        <f>IF(U22="","",IF(นักเรียน!Q22="ออก","---ย้าย---",VLOOKUP(U22,grad3,4,TRUE)))</f>
        <v/>
      </c>
      <c r="X22" s="5" t="str">
        <f>IF(คุณลักษณะ!AF22="","",คุณลักษณะ!AF22)</f>
        <v/>
      </c>
      <c r="Y22" s="31"/>
      <c r="Z22" s="76"/>
      <c r="AA22" s="76"/>
      <c r="AB22" s="76"/>
      <c r="AC22" s="76"/>
      <c r="AD22" s="76"/>
    </row>
    <row r="23" spans="1:30" ht="15.75" customHeight="1" x14ac:dyDescent="0.5">
      <c r="A23" s="76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130" t="str">
        <f>IF(คิดวิเคราะห์!F23="","",คิดวิเคราะห์!F23)</f>
        <v/>
      </c>
      <c r="G23" s="6" t="str">
        <f>IF(คิดวิเคราะห์!G23="","",คิดวิเคราะห์!G23)</f>
        <v/>
      </c>
      <c r="H23" s="47" t="str">
        <f t="shared" si="5"/>
        <v/>
      </c>
      <c r="I23" s="40" t="str">
        <f t="shared" si="6"/>
        <v/>
      </c>
      <c r="J23" s="129" t="str">
        <f t="shared" si="1"/>
        <v/>
      </c>
      <c r="K23" s="130" t="str">
        <f>IF(คิดวิเคราะห์!H23="","",คิดวิเคราะห์!H23)</f>
        <v/>
      </c>
      <c r="L23" s="6" t="str">
        <f>IF(คิดวิเคราะห์!I23="","",คิดวิเคราะห์!I23)</f>
        <v/>
      </c>
      <c r="M23" s="56" t="str">
        <f t="shared" si="2"/>
        <v/>
      </c>
      <c r="N23" s="40" t="str">
        <f t="shared" si="7"/>
        <v/>
      </c>
      <c r="O23" s="129" t="str">
        <f t="shared" si="3"/>
        <v/>
      </c>
      <c r="P23" s="130" t="str">
        <f>IF(คิดวิเคราะห์!J23="","",คิดวิเคราะห์!J23)</f>
        <v/>
      </c>
      <c r="Q23" s="56" t="str">
        <f t="shared" si="8"/>
        <v/>
      </c>
      <c r="R23" s="40" t="str">
        <f t="shared" si="9"/>
        <v/>
      </c>
      <c r="S23" s="129" t="str">
        <f t="shared" si="4"/>
        <v/>
      </c>
      <c r="T23" s="137" t="str">
        <f>IF(นักเรียน!E23="","",SUM(H23,M23,Q23))</f>
        <v/>
      </c>
      <c r="U23" s="44" t="str">
        <f t="shared" si="10"/>
        <v/>
      </c>
      <c r="V23" s="118" t="str">
        <f>IF(U23="","",IF(นักเรียน!Q23="ออก","---ย้าย---",VLOOKUP(U23,grad3,5,TRUE)))</f>
        <v/>
      </c>
      <c r="W23" s="118" t="str">
        <f>IF(U23="","",IF(นักเรียน!Q23="ออก","---ย้าย---",VLOOKUP(U23,grad3,4,TRUE)))</f>
        <v/>
      </c>
      <c r="X23" s="5" t="str">
        <f>IF(คุณลักษณะ!AF23="","",คุณลักษณะ!AF23)</f>
        <v/>
      </c>
      <c r="Y23" s="31"/>
      <c r="Z23" s="76"/>
      <c r="AA23" s="76"/>
      <c r="AB23" s="76"/>
      <c r="AC23" s="76"/>
      <c r="AD23" s="76"/>
    </row>
    <row r="24" spans="1:30" ht="15.75" customHeight="1" x14ac:dyDescent="0.5">
      <c r="A24" s="76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130" t="str">
        <f>IF(คิดวิเคราะห์!F24="","",คิดวิเคราะห์!F24)</f>
        <v/>
      </c>
      <c r="G24" s="6" t="str">
        <f>IF(คิดวิเคราะห์!G24="","",คิดวิเคราะห์!G24)</f>
        <v/>
      </c>
      <c r="H24" s="47" t="str">
        <f t="shared" si="5"/>
        <v/>
      </c>
      <c r="I24" s="40" t="str">
        <f t="shared" si="6"/>
        <v/>
      </c>
      <c r="J24" s="129" t="str">
        <f t="shared" si="1"/>
        <v/>
      </c>
      <c r="K24" s="130" t="str">
        <f>IF(คิดวิเคราะห์!H24="","",คิดวิเคราะห์!H24)</f>
        <v/>
      </c>
      <c r="L24" s="6" t="str">
        <f>IF(คิดวิเคราะห์!I24="","",คิดวิเคราะห์!I24)</f>
        <v/>
      </c>
      <c r="M24" s="56" t="str">
        <f t="shared" si="2"/>
        <v/>
      </c>
      <c r="N24" s="40" t="str">
        <f t="shared" si="7"/>
        <v/>
      </c>
      <c r="O24" s="129" t="str">
        <f t="shared" si="3"/>
        <v/>
      </c>
      <c r="P24" s="130" t="str">
        <f>IF(คิดวิเคราะห์!J24="","",คิดวิเคราะห์!J24)</f>
        <v/>
      </c>
      <c r="Q24" s="56" t="str">
        <f t="shared" si="8"/>
        <v/>
      </c>
      <c r="R24" s="40" t="str">
        <f t="shared" si="9"/>
        <v/>
      </c>
      <c r="S24" s="129" t="str">
        <f t="shared" si="4"/>
        <v/>
      </c>
      <c r="T24" s="137" t="str">
        <f>IF(นักเรียน!E24="","",SUM(H24,M24,Q24))</f>
        <v/>
      </c>
      <c r="U24" s="44" t="str">
        <f t="shared" si="10"/>
        <v/>
      </c>
      <c r="V24" s="118" t="str">
        <f>IF(U24="","",IF(นักเรียน!Q24="ออก","---ย้าย---",VLOOKUP(U24,grad3,5,TRUE)))</f>
        <v/>
      </c>
      <c r="W24" s="118" t="str">
        <f>IF(U24="","",IF(นักเรียน!Q24="ออก","---ย้าย---",VLOOKUP(U24,grad3,4,TRUE)))</f>
        <v/>
      </c>
      <c r="X24" s="5" t="str">
        <f>IF(คุณลักษณะ!AF24="","",คุณลักษณะ!AF24)</f>
        <v/>
      </c>
      <c r="Y24" s="31"/>
      <c r="Z24" s="76"/>
      <c r="AA24" s="76"/>
      <c r="AB24" s="76"/>
      <c r="AC24" s="76"/>
      <c r="AD24" s="76"/>
    </row>
    <row r="25" spans="1:30" ht="15.75" customHeight="1" x14ac:dyDescent="0.5">
      <c r="A25" s="76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130" t="str">
        <f>IF(คิดวิเคราะห์!F25="","",คิดวิเคราะห์!F25)</f>
        <v/>
      </c>
      <c r="G25" s="6" t="str">
        <f>IF(คิดวิเคราะห์!G25="","",คิดวิเคราะห์!G25)</f>
        <v/>
      </c>
      <c r="H25" s="47" t="str">
        <f t="shared" si="5"/>
        <v/>
      </c>
      <c r="I25" s="40" t="str">
        <f t="shared" si="6"/>
        <v/>
      </c>
      <c r="J25" s="129" t="str">
        <f t="shared" si="1"/>
        <v/>
      </c>
      <c r="K25" s="130" t="str">
        <f>IF(คิดวิเคราะห์!H25="","",คิดวิเคราะห์!H25)</f>
        <v/>
      </c>
      <c r="L25" s="6" t="str">
        <f>IF(คิดวิเคราะห์!I25="","",คิดวิเคราะห์!I25)</f>
        <v/>
      </c>
      <c r="M25" s="56" t="str">
        <f t="shared" si="2"/>
        <v/>
      </c>
      <c r="N25" s="40" t="str">
        <f t="shared" si="7"/>
        <v/>
      </c>
      <c r="O25" s="129" t="str">
        <f t="shared" si="3"/>
        <v/>
      </c>
      <c r="P25" s="130" t="str">
        <f>IF(คิดวิเคราะห์!J25="","",คิดวิเคราะห์!J25)</f>
        <v/>
      </c>
      <c r="Q25" s="56" t="str">
        <f t="shared" si="8"/>
        <v/>
      </c>
      <c r="R25" s="40" t="str">
        <f t="shared" si="9"/>
        <v/>
      </c>
      <c r="S25" s="129" t="str">
        <f t="shared" si="4"/>
        <v/>
      </c>
      <c r="T25" s="137" t="str">
        <f>IF(นักเรียน!E25="","",SUM(H25,M25,Q25))</f>
        <v/>
      </c>
      <c r="U25" s="44" t="str">
        <f t="shared" si="10"/>
        <v/>
      </c>
      <c r="V25" s="118" t="str">
        <f>IF(U25="","",IF(นักเรียน!Q25="ออก","---ย้าย---",VLOOKUP(U25,grad3,5,TRUE)))</f>
        <v/>
      </c>
      <c r="W25" s="118" t="str">
        <f>IF(U25="","",IF(นักเรียน!Q25="ออก","---ย้าย---",VLOOKUP(U25,grad3,4,TRUE)))</f>
        <v/>
      </c>
      <c r="X25" s="5" t="str">
        <f>IF(คุณลักษณะ!AF25="","",คุณลักษณะ!AF25)</f>
        <v/>
      </c>
      <c r="Y25" s="31"/>
      <c r="Z25" s="76"/>
      <c r="AA25" s="76"/>
      <c r="AB25" s="76"/>
      <c r="AC25" s="76"/>
      <c r="AD25" s="76"/>
    </row>
    <row r="26" spans="1:30" ht="15.75" customHeight="1" x14ac:dyDescent="0.5">
      <c r="A26" s="76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130" t="str">
        <f>IF(คิดวิเคราะห์!F26="","",คิดวิเคราะห์!F26)</f>
        <v/>
      </c>
      <c r="G26" s="6" t="str">
        <f>IF(คิดวิเคราะห์!G26="","",คิดวิเคราะห์!G26)</f>
        <v/>
      </c>
      <c r="H26" s="47" t="str">
        <f t="shared" si="5"/>
        <v/>
      </c>
      <c r="I26" s="40" t="str">
        <f t="shared" si="6"/>
        <v/>
      </c>
      <c r="J26" s="129" t="str">
        <f t="shared" si="1"/>
        <v/>
      </c>
      <c r="K26" s="130" t="str">
        <f>IF(คิดวิเคราะห์!H26="","",คิดวิเคราะห์!H26)</f>
        <v/>
      </c>
      <c r="L26" s="6" t="str">
        <f>IF(คิดวิเคราะห์!I26="","",คิดวิเคราะห์!I26)</f>
        <v/>
      </c>
      <c r="M26" s="56" t="str">
        <f t="shared" si="2"/>
        <v/>
      </c>
      <c r="N26" s="40" t="str">
        <f t="shared" si="7"/>
        <v/>
      </c>
      <c r="O26" s="129" t="str">
        <f t="shared" si="3"/>
        <v/>
      </c>
      <c r="P26" s="130" t="str">
        <f>IF(คิดวิเคราะห์!J26="","",คิดวิเคราะห์!J26)</f>
        <v/>
      </c>
      <c r="Q26" s="56" t="str">
        <f t="shared" si="8"/>
        <v/>
      </c>
      <c r="R26" s="40" t="str">
        <f t="shared" si="9"/>
        <v/>
      </c>
      <c r="S26" s="129" t="str">
        <f t="shared" si="4"/>
        <v/>
      </c>
      <c r="T26" s="137" t="str">
        <f>IF(นักเรียน!E26="","",SUM(H26,M26,Q26))</f>
        <v/>
      </c>
      <c r="U26" s="44" t="str">
        <f t="shared" si="10"/>
        <v/>
      </c>
      <c r="V26" s="118" t="str">
        <f>IF(U26="","",IF(นักเรียน!Q26="ออก","---ย้าย---",VLOOKUP(U26,grad3,5,TRUE)))</f>
        <v/>
      </c>
      <c r="W26" s="118" t="str">
        <f>IF(U26="","",IF(นักเรียน!Q26="ออก","---ย้าย---",VLOOKUP(U26,grad3,4,TRUE)))</f>
        <v/>
      </c>
      <c r="X26" s="5" t="str">
        <f>IF(คุณลักษณะ!AF26="","",คุณลักษณะ!AF26)</f>
        <v/>
      </c>
      <c r="Y26" s="31"/>
      <c r="Z26" s="76"/>
      <c r="AA26" s="76"/>
      <c r="AB26" s="76"/>
      <c r="AC26" s="76"/>
      <c r="AD26" s="76"/>
    </row>
    <row r="27" spans="1:30" ht="15.75" customHeight="1" x14ac:dyDescent="0.5">
      <c r="A27" s="76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130" t="str">
        <f>IF(คิดวิเคราะห์!F27="","",คิดวิเคราะห์!F27)</f>
        <v/>
      </c>
      <c r="G27" s="6" t="str">
        <f>IF(คิดวิเคราะห์!G27="","",คิดวิเคราะห์!G27)</f>
        <v/>
      </c>
      <c r="H27" s="47" t="str">
        <f t="shared" si="5"/>
        <v/>
      </c>
      <c r="I27" s="40" t="str">
        <f t="shared" si="6"/>
        <v/>
      </c>
      <c r="J27" s="129" t="str">
        <f t="shared" si="1"/>
        <v/>
      </c>
      <c r="K27" s="130" t="str">
        <f>IF(คิดวิเคราะห์!H27="","",คิดวิเคราะห์!H27)</f>
        <v/>
      </c>
      <c r="L27" s="6" t="str">
        <f>IF(คิดวิเคราะห์!I27="","",คิดวิเคราะห์!I27)</f>
        <v/>
      </c>
      <c r="M27" s="56" t="str">
        <f t="shared" si="2"/>
        <v/>
      </c>
      <c r="N27" s="40" t="str">
        <f t="shared" si="7"/>
        <v/>
      </c>
      <c r="O27" s="129" t="str">
        <f t="shared" si="3"/>
        <v/>
      </c>
      <c r="P27" s="130" t="str">
        <f>IF(คิดวิเคราะห์!J27="","",คิดวิเคราะห์!J27)</f>
        <v/>
      </c>
      <c r="Q27" s="56" t="str">
        <f t="shared" si="8"/>
        <v/>
      </c>
      <c r="R27" s="40" t="str">
        <f t="shared" si="9"/>
        <v/>
      </c>
      <c r="S27" s="129" t="str">
        <f t="shared" si="4"/>
        <v/>
      </c>
      <c r="T27" s="137" t="str">
        <f>IF(นักเรียน!E27="","",SUM(H27,M27,Q27))</f>
        <v/>
      </c>
      <c r="U27" s="44" t="str">
        <f t="shared" si="10"/>
        <v/>
      </c>
      <c r="V27" s="118" t="str">
        <f>IF(U27="","",IF(นักเรียน!Q27="ออก","---ย้าย---",VLOOKUP(U27,grad3,5,TRUE)))</f>
        <v/>
      </c>
      <c r="W27" s="118" t="str">
        <f>IF(U27="","",IF(นักเรียน!Q27="ออก","---ย้าย---",VLOOKUP(U27,grad3,4,TRUE)))</f>
        <v/>
      </c>
      <c r="X27" s="5" t="str">
        <f>IF(คุณลักษณะ!AF27="","",คุณลักษณะ!AF27)</f>
        <v/>
      </c>
      <c r="Y27" s="31"/>
      <c r="Z27" s="76"/>
      <c r="AA27" s="76"/>
      <c r="AB27" s="76"/>
      <c r="AC27" s="76"/>
      <c r="AD27" s="76"/>
    </row>
    <row r="28" spans="1:30" ht="15.75" customHeight="1" x14ac:dyDescent="0.5">
      <c r="A28" s="76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130" t="str">
        <f>IF(คิดวิเคราะห์!F28="","",คิดวิเคราะห์!F28)</f>
        <v/>
      </c>
      <c r="G28" s="6" t="str">
        <f>IF(คิดวิเคราะห์!G28="","",คิดวิเคราะห์!G28)</f>
        <v/>
      </c>
      <c r="H28" s="47" t="str">
        <f t="shared" si="5"/>
        <v/>
      </c>
      <c r="I28" s="40" t="str">
        <f t="shared" si="6"/>
        <v/>
      </c>
      <c r="J28" s="129" t="str">
        <f t="shared" si="1"/>
        <v/>
      </c>
      <c r="K28" s="130" t="str">
        <f>IF(คิดวิเคราะห์!H28="","",คิดวิเคราะห์!H28)</f>
        <v/>
      </c>
      <c r="L28" s="6" t="str">
        <f>IF(คิดวิเคราะห์!I28="","",คิดวิเคราะห์!I28)</f>
        <v/>
      </c>
      <c r="M28" s="56" t="str">
        <f t="shared" si="2"/>
        <v/>
      </c>
      <c r="N28" s="40" t="str">
        <f t="shared" si="7"/>
        <v/>
      </c>
      <c r="O28" s="129" t="str">
        <f t="shared" si="3"/>
        <v/>
      </c>
      <c r="P28" s="130" t="str">
        <f>IF(คิดวิเคราะห์!J28="","",คิดวิเคราะห์!J28)</f>
        <v/>
      </c>
      <c r="Q28" s="56" t="str">
        <f t="shared" si="8"/>
        <v/>
      </c>
      <c r="R28" s="40" t="str">
        <f t="shared" si="9"/>
        <v/>
      </c>
      <c r="S28" s="129" t="str">
        <f t="shared" si="4"/>
        <v/>
      </c>
      <c r="T28" s="137" t="str">
        <f>IF(นักเรียน!E28="","",SUM(H28,M28,Q28))</f>
        <v/>
      </c>
      <c r="U28" s="44" t="str">
        <f t="shared" si="10"/>
        <v/>
      </c>
      <c r="V28" s="118" t="str">
        <f>IF(U28="","",IF(นักเรียน!Q28="ออก","---ย้าย---",VLOOKUP(U28,grad3,5,TRUE)))</f>
        <v/>
      </c>
      <c r="W28" s="118" t="str">
        <f>IF(U28="","",IF(นักเรียน!Q28="ออก","---ย้าย---",VLOOKUP(U28,grad3,4,TRUE)))</f>
        <v/>
      </c>
      <c r="X28" s="5" t="str">
        <f>IF(คุณลักษณะ!AF28="","",คุณลักษณะ!AF28)</f>
        <v/>
      </c>
      <c r="Y28" s="31"/>
      <c r="Z28" s="76"/>
      <c r="AA28" s="76"/>
      <c r="AB28" s="76"/>
      <c r="AC28" s="76"/>
      <c r="AD28" s="76"/>
    </row>
    <row r="29" spans="1:30" ht="15.75" customHeight="1" x14ac:dyDescent="0.5">
      <c r="A29" s="76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130" t="str">
        <f>IF(คิดวิเคราะห์!F29="","",คิดวิเคราะห์!F29)</f>
        <v/>
      </c>
      <c r="G29" s="6" t="str">
        <f>IF(คิดวิเคราะห์!G29="","",คิดวิเคราะห์!G29)</f>
        <v/>
      </c>
      <c r="H29" s="47" t="str">
        <f t="shared" si="5"/>
        <v/>
      </c>
      <c r="I29" s="40" t="str">
        <f t="shared" si="6"/>
        <v/>
      </c>
      <c r="J29" s="129" t="str">
        <f t="shared" si="1"/>
        <v/>
      </c>
      <c r="K29" s="130" t="str">
        <f>IF(คิดวิเคราะห์!H29="","",คิดวิเคราะห์!H29)</f>
        <v/>
      </c>
      <c r="L29" s="6" t="str">
        <f>IF(คิดวิเคราะห์!I29="","",คิดวิเคราะห์!I29)</f>
        <v/>
      </c>
      <c r="M29" s="56" t="str">
        <f t="shared" si="2"/>
        <v/>
      </c>
      <c r="N29" s="40" t="str">
        <f t="shared" si="7"/>
        <v/>
      </c>
      <c r="O29" s="129" t="str">
        <f t="shared" si="3"/>
        <v/>
      </c>
      <c r="P29" s="130" t="str">
        <f>IF(คิดวิเคราะห์!J29="","",คิดวิเคราะห์!J29)</f>
        <v/>
      </c>
      <c r="Q29" s="56" t="str">
        <f t="shared" si="8"/>
        <v/>
      </c>
      <c r="R29" s="40" t="str">
        <f t="shared" si="9"/>
        <v/>
      </c>
      <c r="S29" s="129" t="str">
        <f t="shared" si="4"/>
        <v/>
      </c>
      <c r="T29" s="137" t="str">
        <f>IF(นักเรียน!E29="","",SUM(H29,M29,Q29))</f>
        <v/>
      </c>
      <c r="U29" s="44" t="str">
        <f t="shared" si="10"/>
        <v/>
      </c>
      <c r="V29" s="118" t="str">
        <f>IF(U29="","",IF(นักเรียน!Q29="ออก","---ย้าย---",VLOOKUP(U29,grad3,5,TRUE)))</f>
        <v/>
      </c>
      <c r="W29" s="118" t="str">
        <f>IF(U29="","",IF(นักเรียน!Q29="ออก","---ย้าย---",VLOOKUP(U29,grad3,4,TRUE)))</f>
        <v/>
      </c>
      <c r="X29" s="5" t="str">
        <f>IF(คุณลักษณะ!AF29="","",คุณลักษณะ!AF29)</f>
        <v/>
      </c>
      <c r="Y29" s="31"/>
      <c r="Z29" s="76"/>
      <c r="AA29" s="76"/>
      <c r="AB29" s="76"/>
      <c r="AC29" s="76"/>
      <c r="AD29" s="76"/>
    </row>
    <row r="30" spans="1:30" ht="15.75" customHeight="1" x14ac:dyDescent="0.5">
      <c r="A30" s="76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130" t="str">
        <f>IF(คิดวิเคราะห์!F30="","",คิดวิเคราะห์!F30)</f>
        <v/>
      </c>
      <c r="G30" s="6" t="str">
        <f>IF(คิดวิเคราะห์!G30="","",คิดวิเคราะห์!G30)</f>
        <v/>
      </c>
      <c r="H30" s="47" t="str">
        <f t="shared" si="5"/>
        <v/>
      </c>
      <c r="I30" s="40" t="str">
        <f t="shared" si="6"/>
        <v/>
      </c>
      <c r="J30" s="129" t="str">
        <f t="shared" si="1"/>
        <v/>
      </c>
      <c r="K30" s="130" t="str">
        <f>IF(คิดวิเคราะห์!H30="","",คิดวิเคราะห์!H30)</f>
        <v/>
      </c>
      <c r="L30" s="6" t="str">
        <f>IF(คิดวิเคราะห์!I30="","",คิดวิเคราะห์!I30)</f>
        <v/>
      </c>
      <c r="M30" s="56" t="str">
        <f t="shared" si="2"/>
        <v/>
      </c>
      <c r="N30" s="40" t="str">
        <f t="shared" si="7"/>
        <v/>
      </c>
      <c r="O30" s="129" t="str">
        <f t="shared" si="3"/>
        <v/>
      </c>
      <c r="P30" s="130" t="str">
        <f>IF(คิดวิเคราะห์!J30="","",คิดวิเคราะห์!J30)</f>
        <v/>
      </c>
      <c r="Q30" s="56" t="str">
        <f t="shared" si="8"/>
        <v/>
      </c>
      <c r="R30" s="40" t="str">
        <f t="shared" si="9"/>
        <v/>
      </c>
      <c r="S30" s="129" t="str">
        <f t="shared" si="4"/>
        <v/>
      </c>
      <c r="T30" s="137" t="str">
        <f>IF(นักเรียน!E30="","",SUM(H30,M30,Q30))</f>
        <v/>
      </c>
      <c r="U30" s="44" t="str">
        <f t="shared" si="10"/>
        <v/>
      </c>
      <c r="V30" s="118" t="str">
        <f>IF(U30="","",IF(นักเรียน!Q30="ออก","---ย้าย---",VLOOKUP(U30,grad3,5,TRUE)))</f>
        <v/>
      </c>
      <c r="W30" s="118" t="str">
        <f>IF(U30="","",IF(นักเรียน!Q30="ออก","---ย้าย---",VLOOKUP(U30,grad3,4,TRUE)))</f>
        <v/>
      </c>
      <c r="X30" s="5" t="str">
        <f>IF(คุณลักษณะ!AF30="","",คุณลักษณะ!AF30)</f>
        <v/>
      </c>
      <c r="Y30" s="31"/>
      <c r="Z30" s="76"/>
      <c r="AA30" s="76"/>
      <c r="AB30" s="76"/>
      <c r="AC30" s="76"/>
      <c r="AD30" s="76"/>
    </row>
    <row r="31" spans="1:30" ht="15.75" customHeight="1" x14ac:dyDescent="0.5">
      <c r="A31" s="76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130" t="str">
        <f>IF(คิดวิเคราะห์!F31="","",คิดวิเคราะห์!F31)</f>
        <v/>
      </c>
      <c r="G31" s="6" t="str">
        <f>IF(คิดวิเคราะห์!G31="","",คิดวิเคราะห์!G31)</f>
        <v/>
      </c>
      <c r="H31" s="47" t="str">
        <f t="shared" si="5"/>
        <v/>
      </c>
      <c r="I31" s="40" t="str">
        <f t="shared" si="6"/>
        <v/>
      </c>
      <c r="J31" s="129" t="str">
        <f t="shared" si="1"/>
        <v/>
      </c>
      <c r="K31" s="130" t="str">
        <f>IF(คิดวิเคราะห์!H31="","",คิดวิเคราะห์!H31)</f>
        <v/>
      </c>
      <c r="L31" s="6" t="str">
        <f>IF(คิดวิเคราะห์!I31="","",คิดวิเคราะห์!I31)</f>
        <v/>
      </c>
      <c r="M31" s="56" t="str">
        <f t="shared" si="2"/>
        <v/>
      </c>
      <c r="N31" s="40" t="str">
        <f t="shared" si="7"/>
        <v/>
      </c>
      <c r="O31" s="129" t="str">
        <f t="shared" si="3"/>
        <v/>
      </c>
      <c r="P31" s="130" t="str">
        <f>IF(คิดวิเคราะห์!J31="","",คิดวิเคราะห์!J31)</f>
        <v/>
      </c>
      <c r="Q31" s="56" t="str">
        <f t="shared" si="8"/>
        <v/>
      </c>
      <c r="R31" s="40" t="str">
        <f t="shared" si="9"/>
        <v/>
      </c>
      <c r="S31" s="129" t="str">
        <f t="shared" si="4"/>
        <v/>
      </c>
      <c r="T31" s="137" t="str">
        <f>IF(นักเรียน!E31="","",SUM(H31,M31,Q31))</f>
        <v/>
      </c>
      <c r="U31" s="44" t="str">
        <f t="shared" si="10"/>
        <v/>
      </c>
      <c r="V31" s="118" t="str">
        <f>IF(U31="","",IF(นักเรียน!Q31="ออก","---ย้าย---",VLOOKUP(U31,grad3,5,TRUE)))</f>
        <v/>
      </c>
      <c r="W31" s="118" t="str">
        <f>IF(U31="","",IF(นักเรียน!Q31="ออก","---ย้าย---",VLOOKUP(U31,grad3,4,TRUE)))</f>
        <v/>
      </c>
      <c r="X31" s="5" t="str">
        <f>IF(คุณลักษณะ!AF31="","",คุณลักษณะ!AF31)</f>
        <v/>
      </c>
      <c r="Y31" s="31"/>
      <c r="Z31" s="76"/>
      <c r="AA31" s="76"/>
      <c r="AB31" s="76"/>
      <c r="AC31" s="76"/>
      <c r="AD31" s="76"/>
    </row>
    <row r="32" spans="1:30" ht="15.75" customHeight="1" x14ac:dyDescent="0.5">
      <c r="A32" s="76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130" t="str">
        <f>IF(คิดวิเคราะห์!F32="","",คิดวิเคราะห์!F32)</f>
        <v/>
      </c>
      <c r="G32" s="6" t="str">
        <f>IF(คิดวิเคราะห์!G32="","",คิดวิเคราะห์!G32)</f>
        <v/>
      </c>
      <c r="H32" s="47" t="str">
        <f t="shared" si="5"/>
        <v/>
      </c>
      <c r="I32" s="40" t="str">
        <f t="shared" si="6"/>
        <v/>
      </c>
      <c r="J32" s="129" t="str">
        <f t="shared" si="1"/>
        <v/>
      </c>
      <c r="K32" s="130" t="str">
        <f>IF(คิดวิเคราะห์!H32="","",คิดวิเคราะห์!H32)</f>
        <v/>
      </c>
      <c r="L32" s="6" t="str">
        <f>IF(คิดวิเคราะห์!I32="","",คิดวิเคราะห์!I32)</f>
        <v/>
      </c>
      <c r="M32" s="56" t="str">
        <f t="shared" si="2"/>
        <v/>
      </c>
      <c r="N32" s="40" t="str">
        <f t="shared" si="7"/>
        <v/>
      </c>
      <c r="O32" s="129" t="str">
        <f t="shared" si="3"/>
        <v/>
      </c>
      <c r="P32" s="130" t="str">
        <f>IF(คิดวิเคราะห์!J32="","",คิดวิเคราะห์!J32)</f>
        <v/>
      </c>
      <c r="Q32" s="56" t="str">
        <f t="shared" si="8"/>
        <v/>
      </c>
      <c r="R32" s="40" t="str">
        <f t="shared" si="9"/>
        <v/>
      </c>
      <c r="S32" s="129" t="str">
        <f t="shared" si="4"/>
        <v/>
      </c>
      <c r="T32" s="137" t="str">
        <f>IF(นักเรียน!E32="","",SUM(H32,M32,Q32))</f>
        <v/>
      </c>
      <c r="U32" s="44" t="str">
        <f t="shared" si="10"/>
        <v/>
      </c>
      <c r="V32" s="118" t="str">
        <f>IF(U32="","",IF(นักเรียน!Q32="ออก","---ย้าย---",VLOOKUP(U32,grad3,5,TRUE)))</f>
        <v/>
      </c>
      <c r="W32" s="118" t="str">
        <f>IF(U32="","",IF(นักเรียน!Q32="ออก","---ย้าย---",VLOOKUP(U32,grad3,4,TRUE)))</f>
        <v/>
      </c>
      <c r="X32" s="5" t="str">
        <f>IF(คุณลักษณะ!AF32="","",คุณลักษณะ!AF32)</f>
        <v/>
      </c>
      <c r="Y32" s="31"/>
      <c r="Z32" s="76"/>
      <c r="AA32" s="76"/>
      <c r="AB32" s="76"/>
      <c r="AC32" s="76"/>
      <c r="AD32" s="76"/>
    </row>
    <row r="33" spans="1:30" ht="15.75" customHeight="1" x14ac:dyDescent="0.5">
      <c r="A33" s="76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130" t="str">
        <f>IF(คิดวิเคราะห์!F33="","",คิดวิเคราะห์!F33)</f>
        <v/>
      </c>
      <c r="G33" s="6" t="str">
        <f>IF(คิดวิเคราะห์!G33="","",คิดวิเคราะห์!G33)</f>
        <v/>
      </c>
      <c r="H33" s="47" t="str">
        <f t="shared" si="5"/>
        <v/>
      </c>
      <c r="I33" s="40" t="str">
        <f t="shared" si="6"/>
        <v/>
      </c>
      <c r="J33" s="129" t="str">
        <f t="shared" si="1"/>
        <v/>
      </c>
      <c r="K33" s="130" t="str">
        <f>IF(คิดวิเคราะห์!H33="","",คิดวิเคราะห์!H33)</f>
        <v/>
      </c>
      <c r="L33" s="6" t="str">
        <f>IF(คิดวิเคราะห์!I33="","",คิดวิเคราะห์!I33)</f>
        <v/>
      </c>
      <c r="M33" s="56" t="str">
        <f t="shared" si="2"/>
        <v/>
      </c>
      <c r="N33" s="40" t="str">
        <f t="shared" si="7"/>
        <v/>
      </c>
      <c r="O33" s="129" t="str">
        <f t="shared" si="3"/>
        <v/>
      </c>
      <c r="P33" s="130" t="str">
        <f>IF(คิดวิเคราะห์!J33="","",คิดวิเคราะห์!J33)</f>
        <v/>
      </c>
      <c r="Q33" s="56" t="str">
        <f t="shared" si="8"/>
        <v/>
      </c>
      <c r="R33" s="40" t="str">
        <f t="shared" si="9"/>
        <v/>
      </c>
      <c r="S33" s="129" t="str">
        <f t="shared" si="4"/>
        <v/>
      </c>
      <c r="T33" s="137" t="str">
        <f>IF(นักเรียน!E33="","",SUM(H33,M33,Q33))</f>
        <v/>
      </c>
      <c r="U33" s="44" t="str">
        <f t="shared" si="10"/>
        <v/>
      </c>
      <c r="V33" s="118" t="str">
        <f>IF(U33="","",IF(นักเรียน!Q33="ออก","---ย้าย---",VLOOKUP(U33,grad3,5,TRUE)))</f>
        <v/>
      </c>
      <c r="W33" s="118" t="str">
        <f>IF(U33="","",IF(นักเรียน!Q33="ออก","---ย้าย---",VLOOKUP(U33,grad3,4,TRUE)))</f>
        <v/>
      </c>
      <c r="X33" s="5" t="str">
        <f>IF(คุณลักษณะ!AF33="","",คุณลักษณะ!AF33)</f>
        <v/>
      </c>
      <c r="Y33" s="31"/>
      <c r="Z33" s="76"/>
      <c r="AA33" s="76"/>
      <c r="AB33" s="76"/>
      <c r="AC33" s="76"/>
      <c r="AD33" s="76"/>
    </row>
    <row r="34" spans="1:30" ht="15.75" customHeight="1" x14ac:dyDescent="0.5">
      <c r="A34" s="76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130" t="str">
        <f>IF(คิดวิเคราะห์!F34="","",คิดวิเคราะห์!F34)</f>
        <v/>
      </c>
      <c r="G34" s="6" t="str">
        <f>IF(คิดวิเคราะห์!G34="","",คิดวิเคราะห์!G34)</f>
        <v/>
      </c>
      <c r="H34" s="47" t="str">
        <f t="shared" si="5"/>
        <v/>
      </c>
      <c r="I34" s="40" t="str">
        <f t="shared" si="6"/>
        <v/>
      </c>
      <c r="J34" s="129" t="str">
        <f t="shared" si="1"/>
        <v/>
      </c>
      <c r="K34" s="130" t="str">
        <f>IF(คิดวิเคราะห์!H34="","",คิดวิเคราะห์!H34)</f>
        <v/>
      </c>
      <c r="L34" s="6" t="str">
        <f>IF(คิดวิเคราะห์!I34="","",คิดวิเคราะห์!I34)</f>
        <v/>
      </c>
      <c r="M34" s="56" t="str">
        <f t="shared" si="2"/>
        <v/>
      </c>
      <c r="N34" s="40" t="str">
        <f t="shared" si="7"/>
        <v/>
      </c>
      <c r="O34" s="129" t="str">
        <f t="shared" si="3"/>
        <v/>
      </c>
      <c r="P34" s="130" t="str">
        <f>IF(คิดวิเคราะห์!J34="","",คิดวิเคราะห์!J34)</f>
        <v/>
      </c>
      <c r="Q34" s="56" t="str">
        <f t="shared" si="8"/>
        <v/>
      </c>
      <c r="R34" s="40" t="str">
        <f t="shared" si="9"/>
        <v/>
      </c>
      <c r="S34" s="129" t="str">
        <f t="shared" si="4"/>
        <v/>
      </c>
      <c r="T34" s="137" t="str">
        <f>IF(นักเรียน!E34="","",SUM(H34,M34,Q34))</f>
        <v/>
      </c>
      <c r="U34" s="44" t="str">
        <f t="shared" si="10"/>
        <v/>
      </c>
      <c r="V34" s="118" t="str">
        <f>IF(U34="","",IF(นักเรียน!Q34="ออก","---ย้าย---",VLOOKUP(U34,grad3,5,TRUE)))</f>
        <v/>
      </c>
      <c r="W34" s="118" t="str">
        <f>IF(U34="","",IF(นักเรียน!Q34="ออก","---ย้าย---",VLOOKUP(U34,grad3,4,TRUE)))</f>
        <v/>
      </c>
      <c r="X34" s="5" t="str">
        <f>IF(คุณลักษณะ!AF34="","",คุณลักษณะ!AF34)</f>
        <v/>
      </c>
      <c r="Y34" s="31"/>
      <c r="Z34" s="76"/>
      <c r="AA34" s="76"/>
      <c r="AB34" s="76"/>
      <c r="AC34" s="76"/>
      <c r="AD34" s="76"/>
    </row>
    <row r="35" spans="1:30" ht="15.75" customHeight="1" x14ac:dyDescent="0.5">
      <c r="A35" s="76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130" t="str">
        <f>IF(คิดวิเคราะห์!F35="","",คิดวิเคราะห์!F35)</f>
        <v/>
      </c>
      <c r="G35" s="6" t="str">
        <f>IF(คิดวิเคราะห์!G35="","",คิดวิเคราะห์!G35)</f>
        <v/>
      </c>
      <c r="H35" s="47" t="str">
        <f t="shared" si="5"/>
        <v/>
      </c>
      <c r="I35" s="40" t="str">
        <f t="shared" si="6"/>
        <v/>
      </c>
      <c r="J35" s="129" t="str">
        <f t="shared" si="1"/>
        <v/>
      </c>
      <c r="K35" s="130" t="str">
        <f>IF(คิดวิเคราะห์!H35="","",คิดวิเคราะห์!H35)</f>
        <v/>
      </c>
      <c r="L35" s="6" t="str">
        <f>IF(คิดวิเคราะห์!I35="","",คิดวิเคราะห์!I35)</f>
        <v/>
      </c>
      <c r="M35" s="56" t="str">
        <f t="shared" si="2"/>
        <v/>
      </c>
      <c r="N35" s="40" t="str">
        <f t="shared" si="7"/>
        <v/>
      </c>
      <c r="O35" s="129" t="str">
        <f t="shared" si="3"/>
        <v/>
      </c>
      <c r="P35" s="130" t="str">
        <f>IF(คิดวิเคราะห์!J35="","",คิดวิเคราะห์!J35)</f>
        <v/>
      </c>
      <c r="Q35" s="56" t="str">
        <f t="shared" si="8"/>
        <v/>
      </c>
      <c r="R35" s="40" t="str">
        <f t="shared" si="9"/>
        <v/>
      </c>
      <c r="S35" s="129" t="str">
        <f t="shared" si="4"/>
        <v/>
      </c>
      <c r="T35" s="137" t="str">
        <f>IF(นักเรียน!E35="","",SUM(H35,M35,Q35))</f>
        <v/>
      </c>
      <c r="U35" s="44" t="str">
        <f t="shared" si="10"/>
        <v/>
      </c>
      <c r="V35" s="118" t="str">
        <f>IF(U35="","",IF(นักเรียน!Q35="ออก","---ย้าย---",VLOOKUP(U35,grad3,5,TRUE)))</f>
        <v/>
      </c>
      <c r="W35" s="118" t="str">
        <f>IF(U35="","",IF(นักเรียน!Q35="ออก","---ย้าย---",VLOOKUP(U35,grad3,4,TRUE)))</f>
        <v/>
      </c>
      <c r="X35" s="5" t="str">
        <f>IF(คุณลักษณะ!AF35="","",คุณลักษณะ!AF35)</f>
        <v/>
      </c>
      <c r="Y35" s="31"/>
      <c r="Z35" s="76"/>
      <c r="AA35" s="76"/>
      <c r="AB35" s="76"/>
      <c r="AC35" s="76"/>
      <c r="AD35" s="76"/>
    </row>
    <row r="36" spans="1:30" ht="15.75" customHeight="1" x14ac:dyDescent="0.5">
      <c r="A36" s="76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130" t="str">
        <f>IF(คิดวิเคราะห์!F36="","",คิดวิเคราะห์!F36)</f>
        <v/>
      </c>
      <c r="G36" s="6" t="str">
        <f>IF(คิดวิเคราะห์!G36="","",คิดวิเคราะห์!G36)</f>
        <v/>
      </c>
      <c r="H36" s="47" t="str">
        <f t="shared" si="5"/>
        <v/>
      </c>
      <c r="I36" s="40" t="str">
        <f t="shared" si="6"/>
        <v/>
      </c>
      <c r="J36" s="129" t="str">
        <f t="shared" si="1"/>
        <v/>
      </c>
      <c r="K36" s="130" t="str">
        <f>IF(คิดวิเคราะห์!H36="","",คิดวิเคราะห์!H36)</f>
        <v/>
      </c>
      <c r="L36" s="6" t="str">
        <f>IF(คิดวิเคราะห์!I36="","",คิดวิเคราะห์!I36)</f>
        <v/>
      </c>
      <c r="M36" s="56" t="str">
        <f t="shared" si="2"/>
        <v/>
      </c>
      <c r="N36" s="40" t="str">
        <f t="shared" si="7"/>
        <v/>
      </c>
      <c r="O36" s="129" t="str">
        <f t="shared" si="3"/>
        <v/>
      </c>
      <c r="P36" s="130" t="str">
        <f>IF(คิดวิเคราะห์!J36="","",คิดวิเคราะห์!J36)</f>
        <v/>
      </c>
      <c r="Q36" s="56" t="str">
        <f t="shared" si="8"/>
        <v/>
      </c>
      <c r="R36" s="40" t="str">
        <f t="shared" si="9"/>
        <v/>
      </c>
      <c r="S36" s="129" t="str">
        <f t="shared" si="4"/>
        <v/>
      </c>
      <c r="T36" s="137" t="str">
        <f>IF(นักเรียน!E36="","",SUM(H36,M36,Q36))</f>
        <v/>
      </c>
      <c r="U36" s="44" t="str">
        <f t="shared" si="10"/>
        <v/>
      </c>
      <c r="V36" s="118" t="str">
        <f>IF(U36="","",IF(นักเรียน!Q36="ออก","---ย้าย---",VLOOKUP(U36,grad3,5,TRUE)))</f>
        <v/>
      </c>
      <c r="W36" s="118" t="str">
        <f>IF(U36="","",IF(นักเรียน!Q36="ออก","---ย้าย---",VLOOKUP(U36,grad3,4,TRUE)))</f>
        <v/>
      </c>
      <c r="X36" s="5" t="str">
        <f>IF(คุณลักษณะ!AF36="","",คุณลักษณะ!AF36)</f>
        <v/>
      </c>
      <c r="Y36" s="31"/>
      <c r="Z36" s="76"/>
      <c r="AA36" s="76"/>
      <c r="AB36" s="76"/>
      <c r="AC36" s="76"/>
      <c r="AD36" s="76"/>
    </row>
    <row r="37" spans="1:30" ht="15.75" customHeight="1" x14ac:dyDescent="0.5">
      <c r="A37" s="76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130" t="str">
        <f>IF(คิดวิเคราะห์!F37="","",คิดวิเคราะห์!F37)</f>
        <v/>
      </c>
      <c r="G37" s="6" t="str">
        <f>IF(คิดวิเคราะห์!G37="","",คิดวิเคราะห์!G37)</f>
        <v/>
      </c>
      <c r="H37" s="47" t="str">
        <f t="shared" si="5"/>
        <v/>
      </c>
      <c r="I37" s="40" t="str">
        <f t="shared" si="6"/>
        <v/>
      </c>
      <c r="J37" s="129" t="str">
        <f t="shared" si="1"/>
        <v/>
      </c>
      <c r="K37" s="130" t="str">
        <f>IF(คิดวิเคราะห์!H37="","",คิดวิเคราะห์!H37)</f>
        <v/>
      </c>
      <c r="L37" s="6" t="str">
        <f>IF(คิดวิเคราะห์!I37="","",คิดวิเคราะห์!I37)</f>
        <v/>
      </c>
      <c r="M37" s="56" t="str">
        <f t="shared" si="2"/>
        <v/>
      </c>
      <c r="N37" s="40" t="str">
        <f t="shared" si="7"/>
        <v/>
      </c>
      <c r="O37" s="129" t="str">
        <f t="shared" si="3"/>
        <v/>
      </c>
      <c r="P37" s="130" t="str">
        <f>IF(คิดวิเคราะห์!J37="","",คิดวิเคราะห์!J37)</f>
        <v/>
      </c>
      <c r="Q37" s="56" t="str">
        <f t="shared" si="8"/>
        <v/>
      </c>
      <c r="R37" s="40" t="str">
        <f t="shared" si="9"/>
        <v/>
      </c>
      <c r="S37" s="129" t="str">
        <f t="shared" si="4"/>
        <v/>
      </c>
      <c r="T37" s="137" t="str">
        <f>IF(นักเรียน!E37="","",SUM(H37,M37,Q37))</f>
        <v/>
      </c>
      <c r="U37" s="44" t="str">
        <f t="shared" si="10"/>
        <v/>
      </c>
      <c r="V37" s="118" t="str">
        <f>IF(U37="","",IF(นักเรียน!Q37="ออก","---ย้าย---",VLOOKUP(U37,grad3,5,TRUE)))</f>
        <v/>
      </c>
      <c r="W37" s="118" t="str">
        <f>IF(U37="","",IF(นักเรียน!Q37="ออก","---ย้าย---",VLOOKUP(U37,grad3,4,TRUE)))</f>
        <v/>
      </c>
      <c r="X37" s="5" t="str">
        <f>IF(คุณลักษณะ!AF37="","",คุณลักษณะ!AF37)</f>
        <v/>
      </c>
      <c r="Y37" s="31"/>
      <c r="Z37" s="76"/>
      <c r="AA37" s="76"/>
      <c r="AB37" s="76"/>
      <c r="AC37" s="76"/>
      <c r="AD37" s="76"/>
    </row>
    <row r="38" spans="1:30" ht="15.75" customHeight="1" x14ac:dyDescent="0.5">
      <c r="A38" s="76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130" t="str">
        <f>IF(คิดวิเคราะห์!F38="","",คิดวิเคราะห์!F38)</f>
        <v/>
      </c>
      <c r="G38" s="6" t="str">
        <f>IF(คิดวิเคราะห์!G38="","",คิดวิเคราะห์!G38)</f>
        <v/>
      </c>
      <c r="H38" s="47" t="str">
        <f t="shared" si="5"/>
        <v/>
      </c>
      <c r="I38" s="40" t="str">
        <f t="shared" si="6"/>
        <v/>
      </c>
      <c r="J38" s="129" t="str">
        <f t="shared" si="1"/>
        <v/>
      </c>
      <c r="K38" s="130" t="str">
        <f>IF(คิดวิเคราะห์!H38="","",คิดวิเคราะห์!H38)</f>
        <v/>
      </c>
      <c r="L38" s="6" t="str">
        <f>IF(คิดวิเคราะห์!I38="","",คิดวิเคราะห์!I38)</f>
        <v/>
      </c>
      <c r="M38" s="56" t="str">
        <f t="shared" si="2"/>
        <v/>
      </c>
      <c r="N38" s="40" t="str">
        <f t="shared" si="7"/>
        <v/>
      </c>
      <c r="O38" s="129" t="str">
        <f t="shared" si="3"/>
        <v/>
      </c>
      <c r="P38" s="130" t="str">
        <f>IF(คิดวิเคราะห์!J38="","",คิดวิเคราะห์!J38)</f>
        <v/>
      </c>
      <c r="Q38" s="56" t="str">
        <f t="shared" si="8"/>
        <v/>
      </c>
      <c r="R38" s="40" t="str">
        <f t="shared" si="9"/>
        <v/>
      </c>
      <c r="S38" s="129" t="str">
        <f t="shared" si="4"/>
        <v/>
      </c>
      <c r="T38" s="137" t="str">
        <f>IF(นักเรียน!E38="","",SUM(H38,M38,Q38))</f>
        <v/>
      </c>
      <c r="U38" s="44" t="str">
        <f t="shared" si="10"/>
        <v/>
      </c>
      <c r="V38" s="118" t="str">
        <f>IF(U38="","",IF(นักเรียน!Q38="ออก","---ย้าย---",VLOOKUP(U38,grad3,5,TRUE)))</f>
        <v/>
      </c>
      <c r="W38" s="118" t="str">
        <f>IF(U38="","",IF(นักเรียน!Q38="ออก","---ย้าย---",VLOOKUP(U38,grad3,4,TRUE)))</f>
        <v/>
      </c>
      <c r="X38" s="5" t="str">
        <f>IF(คุณลักษณะ!AF38="","",คุณลักษณะ!AF38)</f>
        <v/>
      </c>
      <c r="Y38" s="31"/>
      <c r="Z38" s="76"/>
      <c r="AA38" s="76"/>
      <c r="AB38" s="76"/>
      <c r="AC38" s="76"/>
      <c r="AD38" s="76"/>
    </row>
    <row r="39" spans="1:30" ht="15.75" customHeight="1" x14ac:dyDescent="0.5">
      <c r="A39" s="76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130" t="str">
        <f>IF(คิดวิเคราะห์!F39="","",คิดวิเคราะห์!F39)</f>
        <v/>
      </c>
      <c r="G39" s="6" t="str">
        <f>IF(คิดวิเคราะห์!G39="","",คิดวิเคราะห์!G39)</f>
        <v/>
      </c>
      <c r="H39" s="47" t="str">
        <f t="shared" si="5"/>
        <v/>
      </c>
      <c r="I39" s="40" t="str">
        <f t="shared" si="6"/>
        <v/>
      </c>
      <c r="J39" s="129" t="str">
        <f t="shared" si="1"/>
        <v/>
      </c>
      <c r="K39" s="130" t="str">
        <f>IF(คิดวิเคราะห์!H39="","",คิดวิเคราะห์!H39)</f>
        <v/>
      </c>
      <c r="L39" s="6" t="str">
        <f>IF(คิดวิเคราะห์!I39="","",คิดวิเคราะห์!I39)</f>
        <v/>
      </c>
      <c r="M39" s="56" t="str">
        <f t="shared" si="2"/>
        <v/>
      </c>
      <c r="N39" s="40" t="str">
        <f t="shared" si="7"/>
        <v/>
      </c>
      <c r="O39" s="129" t="str">
        <f t="shared" si="3"/>
        <v/>
      </c>
      <c r="P39" s="130" t="str">
        <f>IF(คิดวิเคราะห์!J39="","",คิดวิเคราะห์!J39)</f>
        <v/>
      </c>
      <c r="Q39" s="56" t="str">
        <f t="shared" si="8"/>
        <v/>
      </c>
      <c r="R39" s="40" t="str">
        <f t="shared" si="9"/>
        <v/>
      </c>
      <c r="S39" s="129" t="str">
        <f t="shared" si="4"/>
        <v/>
      </c>
      <c r="T39" s="137" t="str">
        <f>IF(นักเรียน!E39="","",SUM(H39,M39,Q39))</f>
        <v/>
      </c>
      <c r="U39" s="44" t="str">
        <f t="shared" si="10"/>
        <v/>
      </c>
      <c r="V39" s="118" t="str">
        <f>IF(U39="","",IF(นักเรียน!Q39="ออก","---ย้าย---",VLOOKUP(U39,grad3,5,TRUE)))</f>
        <v/>
      </c>
      <c r="W39" s="118" t="str">
        <f>IF(U39="","",IF(นักเรียน!Q39="ออก","---ย้าย---",VLOOKUP(U39,grad3,4,TRUE)))</f>
        <v/>
      </c>
      <c r="X39" s="5" t="str">
        <f>IF(คุณลักษณะ!AF39="","",คุณลักษณะ!AF39)</f>
        <v/>
      </c>
      <c r="Y39" s="31"/>
      <c r="Z39" s="76"/>
      <c r="AA39" s="76"/>
      <c r="AB39" s="76"/>
      <c r="AC39" s="76"/>
      <c r="AD39" s="76"/>
    </row>
    <row r="40" spans="1:30" ht="15.75" customHeight="1" x14ac:dyDescent="0.5">
      <c r="A40" s="76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130" t="str">
        <f>IF(คิดวิเคราะห์!F40="","",คิดวิเคราะห์!F40)</f>
        <v/>
      </c>
      <c r="G40" s="6" t="str">
        <f>IF(คิดวิเคราะห์!G40="","",คิดวิเคราะห์!G40)</f>
        <v/>
      </c>
      <c r="H40" s="47" t="str">
        <f t="shared" si="5"/>
        <v/>
      </c>
      <c r="I40" s="40" t="str">
        <f t="shared" si="6"/>
        <v/>
      </c>
      <c r="J40" s="129" t="str">
        <f t="shared" si="1"/>
        <v/>
      </c>
      <c r="K40" s="130" t="str">
        <f>IF(คิดวิเคราะห์!H40="","",คิดวิเคราะห์!H40)</f>
        <v/>
      </c>
      <c r="L40" s="6" t="str">
        <f>IF(คิดวิเคราะห์!I40="","",คิดวิเคราะห์!I40)</f>
        <v/>
      </c>
      <c r="M40" s="56" t="str">
        <f t="shared" si="2"/>
        <v/>
      </c>
      <c r="N40" s="40" t="str">
        <f t="shared" si="7"/>
        <v/>
      </c>
      <c r="O40" s="129" t="str">
        <f t="shared" si="3"/>
        <v/>
      </c>
      <c r="P40" s="130" t="str">
        <f>IF(คิดวิเคราะห์!J40="","",คิดวิเคราะห์!J40)</f>
        <v/>
      </c>
      <c r="Q40" s="56" t="str">
        <f t="shared" si="8"/>
        <v/>
      </c>
      <c r="R40" s="40" t="str">
        <f t="shared" si="9"/>
        <v/>
      </c>
      <c r="S40" s="129" t="str">
        <f t="shared" si="4"/>
        <v/>
      </c>
      <c r="T40" s="137" t="str">
        <f>IF(นักเรียน!E40="","",SUM(H40,M40,Q40))</f>
        <v/>
      </c>
      <c r="U40" s="44" t="str">
        <f t="shared" si="10"/>
        <v/>
      </c>
      <c r="V40" s="118" t="str">
        <f>IF(U40="","",IF(นักเรียน!Q40="ออก","---ย้าย---",VLOOKUP(U40,grad3,5,TRUE)))</f>
        <v/>
      </c>
      <c r="W40" s="118" t="str">
        <f>IF(U40="","",IF(นักเรียน!Q40="ออก","---ย้าย---",VLOOKUP(U40,grad3,4,TRUE)))</f>
        <v/>
      </c>
      <c r="X40" s="5" t="str">
        <f>IF(คุณลักษณะ!AF40="","",คุณลักษณะ!AF40)</f>
        <v/>
      </c>
      <c r="Y40" s="31"/>
      <c r="Z40" s="76"/>
      <c r="AA40" s="76"/>
      <c r="AB40" s="76"/>
      <c r="AC40" s="76"/>
      <c r="AD40" s="76"/>
    </row>
    <row r="41" spans="1:30" ht="15.75" customHeight="1" x14ac:dyDescent="0.5">
      <c r="A41" s="76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130" t="str">
        <f>IF(คิดวิเคราะห์!F41="","",คิดวิเคราะห์!F41)</f>
        <v/>
      </c>
      <c r="G41" s="6" t="str">
        <f>IF(คิดวิเคราะห์!G41="","",คิดวิเคราะห์!G41)</f>
        <v/>
      </c>
      <c r="H41" s="47" t="str">
        <f t="shared" si="5"/>
        <v/>
      </c>
      <c r="I41" s="40" t="str">
        <f t="shared" si="6"/>
        <v/>
      </c>
      <c r="J41" s="129" t="str">
        <f t="shared" si="1"/>
        <v/>
      </c>
      <c r="K41" s="130" t="str">
        <f>IF(คิดวิเคราะห์!H41="","",คิดวิเคราะห์!H41)</f>
        <v/>
      </c>
      <c r="L41" s="6" t="str">
        <f>IF(คิดวิเคราะห์!I41="","",คิดวิเคราะห์!I41)</f>
        <v/>
      </c>
      <c r="M41" s="56" t="str">
        <f t="shared" si="2"/>
        <v/>
      </c>
      <c r="N41" s="40" t="str">
        <f t="shared" si="7"/>
        <v/>
      </c>
      <c r="O41" s="129" t="str">
        <f t="shared" si="3"/>
        <v/>
      </c>
      <c r="P41" s="130" t="str">
        <f>IF(คิดวิเคราะห์!J41="","",คิดวิเคราะห์!J41)</f>
        <v/>
      </c>
      <c r="Q41" s="56" t="str">
        <f t="shared" si="8"/>
        <v/>
      </c>
      <c r="R41" s="40" t="str">
        <f t="shared" si="9"/>
        <v/>
      </c>
      <c r="S41" s="129" t="str">
        <f t="shared" si="4"/>
        <v/>
      </c>
      <c r="T41" s="137" t="str">
        <f>IF(นักเรียน!E41="","",SUM(H41,M41,Q41))</f>
        <v/>
      </c>
      <c r="U41" s="44" t="str">
        <f t="shared" si="10"/>
        <v/>
      </c>
      <c r="V41" s="118" t="str">
        <f>IF(U41="","",IF(นักเรียน!Q41="ออก","---ย้าย---",VLOOKUP(U41,grad3,5,TRUE)))</f>
        <v/>
      </c>
      <c r="W41" s="118" t="str">
        <f>IF(U41="","",IF(นักเรียน!Q41="ออก","---ย้าย---",VLOOKUP(U41,grad3,4,TRUE)))</f>
        <v/>
      </c>
      <c r="X41" s="5" t="str">
        <f>IF(คุณลักษณะ!AF41="","",คุณลักษณะ!AF41)</f>
        <v/>
      </c>
      <c r="Y41" s="31"/>
      <c r="Z41" s="76"/>
      <c r="AA41" s="76"/>
      <c r="AB41" s="76"/>
      <c r="AC41" s="76"/>
      <c r="AD41" s="76"/>
    </row>
    <row r="42" spans="1:30" ht="15.75" customHeight="1" x14ac:dyDescent="0.5">
      <c r="A42" s="76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130" t="str">
        <f>IF(คิดวิเคราะห์!F42="","",คิดวิเคราะห์!F42)</f>
        <v/>
      </c>
      <c r="G42" s="6" t="str">
        <f>IF(คิดวิเคราะห์!G42="","",คิดวิเคราะห์!G42)</f>
        <v/>
      </c>
      <c r="H42" s="47" t="str">
        <f t="shared" si="5"/>
        <v/>
      </c>
      <c r="I42" s="40" t="str">
        <f t="shared" si="6"/>
        <v/>
      </c>
      <c r="J42" s="129" t="str">
        <f t="shared" si="1"/>
        <v/>
      </c>
      <c r="K42" s="130" t="str">
        <f>IF(คิดวิเคราะห์!H42="","",คิดวิเคราะห์!H42)</f>
        <v/>
      </c>
      <c r="L42" s="6" t="str">
        <f>IF(คิดวิเคราะห์!I42="","",คิดวิเคราะห์!I42)</f>
        <v/>
      </c>
      <c r="M42" s="56" t="str">
        <f t="shared" si="2"/>
        <v/>
      </c>
      <c r="N42" s="40" t="str">
        <f t="shared" si="7"/>
        <v/>
      </c>
      <c r="O42" s="129" t="str">
        <f t="shared" si="3"/>
        <v/>
      </c>
      <c r="P42" s="130" t="str">
        <f>IF(คิดวิเคราะห์!J42="","",คิดวิเคราะห์!J42)</f>
        <v/>
      </c>
      <c r="Q42" s="56" t="str">
        <f t="shared" si="8"/>
        <v/>
      </c>
      <c r="R42" s="40" t="str">
        <f t="shared" si="9"/>
        <v/>
      </c>
      <c r="S42" s="129" t="str">
        <f t="shared" si="4"/>
        <v/>
      </c>
      <c r="T42" s="137" t="str">
        <f>IF(นักเรียน!E42="","",SUM(H42,M42,Q42))</f>
        <v/>
      </c>
      <c r="U42" s="44" t="str">
        <f t="shared" si="10"/>
        <v/>
      </c>
      <c r="V42" s="118" t="str">
        <f>IF(U42="","",IF(นักเรียน!Q42="ออก","---ย้าย---",VLOOKUP(U42,grad3,5,TRUE)))</f>
        <v/>
      </c>
      <c r="W42" s="118" t="str">
        <f>IF(U42="","",IF(นักเรียน!Q42="ออก","---ย้าย---",VLOOKUP(U42,grad3,4,TRUE)))</f>
        <v/>
      </c>
      <c r="X42" s="5" t="str">
        <f>IF(คุณลักษณะ!AF42="","",คุณลักษณะ!AF42)</f>
        <v/>
      </c>
      <c r="Y42" s="31"/>
      <c r="Z42" s="76"/>
      <c r="AA42" s="76"/>
      <c r="AB42" s="76"/>
      <c r="AC42" s="76"/>
      <c r="AD42" s="76"/>
    </row>
    <row r="43" spans="1:30" ht="15.75" customHeight="1" x14ac:dyDescent="0.5">
      <c r="A43" s="76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130" t="str">
        <f>IF(คิดวิเคราะห์!F43="","",คิดวิเคราะห์!F43)</f>
        <v/>
      </c>
      <c r="G43" s="6" t="str">
        <f>IF(คิดวิเคราะห์!G43="","",คิดวิเคราะห์!G43)</f>
        <v/>
      </c>
      <c r="H43" s="47" t="str">
        <f t="shared" si="5"/>
        <v/>
      </c>
      <c r="I43" s="40" t="str">
        <f t="shared" si="6"/>
        <v/>
      </c>
      <c r="J43" s="129" t="str">
        <f t="shared" si="1"/>
        <v/>
      </c>
      <c r="K43" s="130" t="str">
        <f>IF(คิดวิเคราะห์!H43="","",คิดวิเคราะห์!H43)</f>
        <v/>
      </c>
      <c r="L43" s="6" t="str">
        <f>IF(คิดวิเคราะห์!I43="","",คิดวิเคราะห์!I43)</f>
        <v/>
      </c>
      <c r="M43" s="56" t="str">
        <f t="shared" si="2"/>
        <v/>
      </c>
      <c r="N43" s="40" t="str">
        <f t="shared" si="7"/>
        <v/>
      </c>
      <c r="O43" s="129" t="str">
        <f t="shared" si="3"/>
        <v/>
      </c>
      <c r="P43" s="130" t="str">
        <f>IF(คิดวิเคราะห์!J43="","",คิดวิเคราะห์!J43)</f>
        <v/>
      </c>
      <c r="Q43" s="56" t="str">
        <f t="shared" si="8"/>
        <v/>
      </c>
      <c r="R43" s="40" t="str">
        <f t="shared" si="9"/>
        <v/>
      </c>
      <c r="S43" s="129" t="str">
        <f t="shared" si="4"/>
        <v/>
      </c>
      <c r="T43" s="137" t="str">
        <f>IF(นักเรียน!E43="","",SUM(H43,M43,Q43))</f>
        <v/>
      </c>
      <c r="U43" s="44" t="str">
        <f t="shared" si="10"/>
        <v/>
      </c>
      <c r="V43" s="118" t="str">
        <f>IF(U43="","",IF(นักเรียน!Q43="ออก","---ย้าย---",VLOOKUP(U43,grad3,5,TRUE)))</f>
        <v/>
      </c>
      <c r="W43" s="118" t="str">
        <f>IF(U43="","",IF(นักเรียน!Q43="ออก","---ย้าย---",VLOOKUP(U43,grad3,4,TRUE)))</f>
        <v/>
      </c>
      <c r="X43" s="5" t="str">
        <f>IF(คุณลักษณะ!AF43="","",คุณลักษณะ!AF43)</f>
        <v/>
      </c>
      <c r="Y43" s="31"/>
      <c r="Z43" s="76"/>
      <c r="AA43" s="76"/>
      <c r="AB43" s="76"/>
      <c r="AC43" s="76"/>
      <c r="AD43" s="76"/>
    </row>
    <row r="44" spans="1:30" ht="15.75" customHeight="1" x14ac:dyDescent="0.5">
      <c r="A44" s="76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130" t="str">
        <f>IF(คิดวิเคราะห์!F44="","",คิดวิเคราะห์!F44)</f>
        <v/>
      </c>
      <c r="G44" s="6" t="str">
        <f>IF(คิดวิเคราะห์!G44="","",คิดวิเคราะห์!G44)</f>
        <v/>
      </c>
      <c r="H44" s="47" t="str">
        <f t="shared" si="5"/>
        <v/>
      </c>
      <c r="I44" s="40" t="str">
        <f t="shared" si="6"/>
        <v/>
      </c>
      <c r="J44" s="129" t="str">
        <f t="shared" si="1"/>
        <v/>
      </c>
      <c r="K44" s="130" t="str">
        <f>IF(คิดวิเคราะห์!H44="","",คิดวิเคราะห์!H44)</f>
        <v/>
      </c>
      <c r="L44" s="6" t="str">
        <f>IF(คิดวิเคราะห์!I44="","",คิดวิเคราะห์!I44)</f>
        <v/>
      </c>
      <c r="M44" s="56" t="str">
        <f t="shared" si="2"/>
        <v/>
      </c>
      <c r="N44" s="40" t="str">
        <f t="shared" si="7"/>
        <v/>
      </c>
      <c r="O44" s="129" t="str">
        <f t="shared" si="3"/>
        <v/>
      </c>
      <c r="P44" s="130" t="str">
        <f>IF(คิดวิเคราะห์!J44="","",คิดวิเคราะห์!J44)</f>
        <v/>
      </c>
      <c r="Q44" s="56" t="str">
        <f t="shared" si="8"/>
        <v/>
      </c>
      <c r="R44" s="40" t="str">
        <f t="shared" si="9"/>
        <v/>
      </c>
      <c r="S44" s="129" t="str">
        <f t="shared" si="4"/>
        <v/>
      </c>
      <c r="T44" s="137" t="str">
        <f>IF(นักเรียน!E44="","",SUM(H44,M44,Q44))</f>
        <v/>
      </c>
      <c r="U44" s="44" t="str">
        <f t="shared" si="10"/>
        <v/>
      </c>
      <c r="V44" s="118" t="str">
        <f>IF(U44="","",IF(นักเรียน!Q44="ออก","---ย้าย---",VLOOKUP(U44,grad3,5,TRUE)))</f>
        <v/>
      </c>
      <c r="W44" s="118" t="str">
        <f>IF(U44="","",IF(นักเรียน!Q44="ออก","---ย้าย---",VLOOKUP(U44,grad3,4,TRUE)))</f>
        <v/>
      </c>
      <c r="X44" s="5" t="str">
        <f>IF(คุณลักษณะ!AF44="","",คุณลักษณะ!AF44)</f>
        <v/>
      </c>
      <c r="Y44" s="31"/>
      <c r="Z44" s="76"/>
      <c r="AA44" s="76"/>
      <c r="AB44" s="76"/>
      <c r="AC44" s="76"/>
      <c r="AD44" s="76"/>
    </row>
    <row r="45" spans="1:30" ht="15.75" customHeight="1" x14ac:dyDescent="0.5">
      <c r="A45" s="76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130" t="str">
        <f>IF(คิดวิเคราะห์!F45="","",คิดวิเคราะห์!F45)</f>
        <v/>
      </c>
      <c r="G45" s="6" t="str">
        <f>IF(คิดวิเคราะห์!G45="","",คิดวิเคราะห์!G45)</f>
        <v/>
      </c>
      <c r="H45" s="47" t="str">
        <f t="shared" si="5"/>
        <v/>
      </c>
      <c r="I45" s="40" t="str">
        <f t="shared" si="6"/>
        <v/>
      </c>
      <c r="J45" s="129" t="str">
        <f t="shared" si="1"/>
        <v/>
      </c>
      <c r="K45" s="130" t="str">
        <f>IF(คิดวิเคราะห์!H45="","",คิดวิเคราะห์!H45)</f>
        <v/>
      </c>
      <c r="L45" s="6" t="str">
        <f>IF(คิดวิเคราะห์!I45="","",คิดวิเคราะห์!I45)</f>
        <v/>
      </c>
      <c r="M45" s="56" t="str">
        <f t="shared" si="2"/>
        <v/>
      </c>
      <c r="N45" s="40" t="str">
        <f t="shared" si="7"/>
        <v/>
      </c>
      <c r="O45" s="129" t="str">
        <f t="shared" si="3"/>
        <v/>
      </c>
      <c r="P45" s="130" t="str">
        <f>IF(คิดวิเคราะห์!J45="","",คิดวิเคราะห์!J45)</f>
        <v/>
      </c>
      <c r="Q45" s="56" t="str">
        <f t="shared" si="8"/>
        <v/>
      </c>
      <c r="R45" s="40" t="str">
        <f t="shared" si="9"/>
        <v/>
      </c>
      <c r="S45" s="129" t="str">
        <f t="shared" si="4"/>
        <v/>
      </c>
      <c r="T45" s="137" t="str">
        <f>IF(นักเรียน!E45="","",SUM(H45,M45,Q45))</f>
        <v/>
      </c>
      <c r="U45" s="44" t="str">
        <f t="shared" si="10"/>
        <v/>
      </c>
      <c r="V45" s="118" t="str">
        <f>IF(U45="","",IF(นักเรียน!Q45="ออก","---ย้าย---",VLOOKUP(U45,grad3,5,TRUE)))</f>
        <v/>
      </c>
      <c r="W45" s="118" t="str">
        <f>IF(U45="","",IF(นักเรียน!Q45="ออก","---ย้าย---",VLOOKUP(U45,grad3,4,TRUE)))</f>
        <v/>
      </c>
      <c r="X45" s="5" t="str">
        <f>IF(คุณลักษณะ!AF45="","",คุณลักษณะ!AF45)</f>
        <v/>
      </c>
      <c r="Y45" s="31"/>
      <c r="Z45" s="76"/>
      <c r="AA45" s="76"/>
      <c r="AB45" s="76"/>
      <c r="AC45" s="76"/>
      <c r="AD45" s="76"/>
    </row>
    <row r="46" spans="1:30" ht="15.75" customHeight="1" x14ac:dyDescent="0.5">
      <c r="A46" s="76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130" t="str">
        <f>IF(คิดวิเคราะห์!F46="","",คิดวิเคราะห์!F46)</f>
        <v/>
      </c>
      <c r="G46" s="6" t="str">
        <f>IF(คิดวิเคราะห์!G46="","",คิดวิเคราะห์!G46)</f>
        <v/>
      </c>
      <c r="H46" s="47" t="str">
        <f t="shared" si="5"/>
        <v/>
      </c>
      <c r="I46" s="40" t="str">
        <f t="shared" ref="I46:I55" si="11">IF(H46="","",ROUND(H46/$H$5*$I$5,0))</f>
        <v/>
      </c>
      <c r="J46" s="129" t="str">
        <f t="shared" ref="J46:J55" si="12">IF(I46="","",VLOOKUP(I46,grad3,4,TRUE))</f>
        <v/>
      </c>
      <c r="K46" s="130" t="str">
        <f>IF(คิดวิเคราะห์!H46="","",คิดวิเคราะห์!H46)</f>
        <v/>
      </c>
      <c r="L46" s="6" t="str">
        <f>IF(คิดวิเคราะห์!I46="","",คิดวิเคราะห์!I46)</f>
        <v/>
      </c>
      <c r="M46" s="56" t="str">
        <f t="shared" si="2"/>
        <v/>
      </c>
      <c r="N46" s="40" t="str">
        <f t="shared" ref="N46:N55" si="13">IF(M46="","",ROUND(M46/$M$5*$N$5,0))</f>
        <v/>
      </c>
      <c r="O46" s="129" t="str">
        <f t="shared" ref="O46:O55" si="14">IF(N46="","",VLOOKUP(N46,grad3,4,TRUE))</f>
        <v/>
      </c>
      <c r="P46" s="130" t="str">
        <f>IF(คิดวิเคราะห์!J46="","",คิดวิเคราะห์!J46)</f>
        <v/>
      </c>
      <c r="Q46" s="56" t="str">
        <f t="shared" si="8"/>
        <v/>
      </c>
      <c r="R46" s="40" t="str">
        <f t="shared" ref="R46:R55" si="15">IF(Q46="","",ROUND(Q46/$Q$5*$R$5,0))</f>
        <v/>
      </c>
      <c r="S46" s="129" t="str">
        <f t="shared" ref="S46:S55" si="16">IF(R46="","",VLOOKUP(R46,grad3,4,TRUE))</f>
        <v/>
      </c>
      <c r="T46" s="137" t="str">
        <f>IF(นักเรียน!E46="","",SUM(H46,M46,Q46))</f>
        <v/>
      </c>
      <c r="U46" s="44" t="str">
        <f t="shared" si="10"/>
        <v/>
      </c>
      <c r="V46" s="118" t="str">
        <f>IF(U46="","",IF(นักเรียน!Q46="ออก","---ย้าย---",VLOOKUP(U46,grad3,5,TRUE)))</f>
        <v/>
      </c>
      <c r="W46" s="118" t="str">
        <f>IF(U46="","",IF(นักเรียน!Q46="ออก","---ย้าย---",VLOOKUP(U46,grad3,4,TRUE)))</f>
        <v/>
      </c>
      <c r="X46" s="5" t="str">
        <f>IF(คุณลักษณะ!AF46="","",คุณลักษณะ!AF46)</f>
        <v/>
      </c>
      <c r="Y46" s="31"/>
      <c r="Z46" s="76"/>
      <c r="AA46" s="76"/>
      <c r="AB46" s="76"/>
      <c r="AC46" s="76"/>
      <c r="AD46" s="76"/>
    </row>
    <row r="47" spans="1:30" ht="15.75" customHeight="1" x14ac:dyDescent="0.5">
      <c r="A47" s="76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130" t="str">
        <f>IF(คิดวิเคราะห์!F47="","",คิดวิเคราะห์!F47)</f>
        <v/>
      </c>
      <c r="G47" s="6" t="str">
        <f>IF(คิดวิเคราะห์!G47="","",คิดวิเคราะห์!G47)</f>
        <v/>
      </c>
      <c r="H47" s="47" t="str">
        <f t="shared" si="5"/>
        <v/>
      </c>
      <c r="I47" s="40" t="str">
        <f t="shared" si="11"/>
        <v/>
      </c>
      <c r="J47" s="129" t="str">
        <f t="shared" si="12"/>
        <v/>
      </c>
      <c r="K47" s="130" t="str">
        <f>IF(คิดวิเคราะห์!H47="","",คิดวิเคราะห์!H47)</f>
        <v/>
      </c>
      <c r="L47" s="6" t="str">
        <f>IF(คิดวิเคราะห์!I47="","",คิดวิเคราะห์!I47)</f>
        <v/>
      </c>
      <c r="M47" s="56" t="str">
        <f t="shared" si="2"/>
        <v/>
      </c>
      <c r="N47" s="40" t="str">
        <f t="shared" si="13"/>
        <v/>
      </c>
      <c r="O47" s="129" t="str">
        <f t="shared" si="14"/>
        <v/>
      </c>
      <c r="P47" s="130" t="str">
        <f>IF(คิดวิเคราะห์!J47="","",คิดวิเคราะห์!J47)</f>
        <v/>
      </c>
      <c r="Q47" s="56" t="str">
        <f t="shared" si="8"/>
        <v/>
      </c>
      <c r="R47" s="40" t="str">
        <f t="shared" si="15"/>
        <v/>
      </c>
      <c r="S47" s="129" t="str">
        <f t="shared" si="16"/>
        <v/>
      </c>
      <c r="T47" s="137" t="str">
        <f>IF(นักเรียน!E47="","",SUM(H47,M47,Q47))</f>
        <v/>
      </c>
      <c r="U47" s="44" t="str">
        <f t="shared" si="10"/>
        <v/>
      </c>
      <c r="V47" s="118" t="str">
        <f>IF(U47="","",IF(นักเรียน!Q47="ออก","---ย้าย---",VLOOKUP(U47,grad3,5,TRUE)))</f>
        <v/>
      </c>
      <c r="W47" s="118" t="str">
        <f>IF(U47="","",IF(นักเรียน!Q47="ออก","---ย้าย---",VLOOKUP(U47,grad3,4,TRUE)))</f>
        <v/>
      </c>
      <c r="X47" s="5" t="str">
        <f>IF(คุณลักษณะ!AF47="","",คุณลักษณะ!AF47)</f>
        <v/>
      </c>
      <c r="Y47" s="31"/>
      <c r="Z47" s="76"/>
      <c r="AA47" s="76"/>
      <c r="AB47" s="76"/>
      <c r="AC47" s="76"/>
      <c r="AD47" s="76"/>
    </row>
    <row r="48" spans="1:30" ht="15.75" customHeight="1" x14ac:dyDescent="0.5">
      <c r="A48" s="76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130" t="str">
        <f>IF(คิดวิเคราะห์!F48="","",คิดวิเคราะห์!F48)</f>
        <v/>
      </c>
      <c r="G48" s="6" t="str">
        <f>IF(คิดวิเคราะห์!G48="","",คิดวิเคราะห์!G48)</f>
        <v/>
      </c>
      <c r="H48" s="47" t="str">
        <f t="shared" si="5"/>
        <v/>
      </c>
      <c r="I48" s="40" t="str">
        <f t="shared" si="11"/>
        <v/>
      </c>
      <c r="J48" s="129" t="str">
        <f t="shared" si="12"/>
        <v/>
      </c>
      <c r="K48" s="130" t="str">
        <f>IF(คิดวิเคราะห์!H48="","",คิดวิเคราะห์!H48)</f>
        <v/>
      </c>
      <c r="L48" s="6" t="str">
        <f>IF(คิดวิเคราะห์!I48="","",คิดวิเคราะห์!I48)</f>
        <v/>
      </c>
      <c r="M48" s="56" t="str">
        <f t="shared" si="2"/>
        <v/>
      </c>
      <c r="N48" s="40" t="str">
        <f t="shared" si="13"/>
        <v/>
      </c>
      <c r="O48" s="129" t="str">
        <f t="shared" si="14"/>
        <v/>
      </c>
      <c r="P48" s="130" t="str">
        <f>IF(คิดวิเคราะห์!J48="","",คิดวิเคราะห์!J48)</f>
        <v/>
      </c>
      <c r="Q48" s="56" t="str">
        <f t="shared" si="8"/>
        <v/>
      </c>
      <c r="R48" s="40" t="str">
        <f t="shared" si="15"/>
        <v/>
      </c>
      <c r="S48" s="129" t="str">
        <f t="shared" si="16"/>
        <v/>
      </c>
      <c r="T48" s="137" t="str">
        <f>IF(นักเรียน!E48="","",SUM(H48,M48,Q48))</f>
        <v/>
      </c>
      <c r="U48" s="44" t="str">
        <f t="shared" si="10"/>
        <v/>
      </c>
      <c r="V48" s="118" t="str">
        <f>IF(U48="","",IF(นักเรียน!Q48="ออก","---ย้าย---",VLOOKUP(U48,grad3,5,TRUE)))</f>
        <v/>
      </c>
      <c r="W48" s="118" t="str">
        <f>IF(U48="","",IF(นักเรียน!Q48="ออก","---ย้าย---",VLOOKUP(U48,grad3,4,TRUE)))</f>
        <v/>
      </c>
      <c r="X48" s="5" t="str">
        <f>IF(คุณลักษณะ!AF48="","",คุณลักษณะ!AF48)</f>
        <v/>
      </c>
      <c r="Y48" s="31"/>
      <c r="Z48" s="76"/>
      <c r="AA48" s="76"/>
      <c r="AB48" s="76"/>
      <c r="AC48" s="76"/>
      <c r="AD48" s="76"/>
    </row>
    <row r="49" spans="1:30" ht="15.75" customHeight="1" x14ac:dyDescent="0.5">
      <c r="A49" s="76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130" t="str">
        <f>IF(คิดวิเคราะห์!F49="","",คิดวิเคราะห์!F49)</f>
        <v/>
      </c>
      <c r="G49" s="6" t="str">
        <f>IF(คิดวิเคราะห์!G49="","",คิดวิเคราะห์!G49)</f>
        <v/>
      </c>
      <c r="H49" s="47" t="str">
        <f t="shared" si="5"/>
        <v/>
      </c>
      <c r="I49" s="40" t="str">
        <f t="shared" si="11"/>
        <v/>
      </c>
      <c r="J49" s="129" t="str">
        <f t="shared" si="12"/>
        <v/>
      </c>
      <c r="K49" s="130" t="str">
        <f>IF(คิดวิเคราะห์!H49="","",คิดวิเคราะห์!H49)</f>
        <v/>
      </c>
      <c r="L49" s="6" t="str">
        <f>IF(คิดวิเคราะห์!I49="","",คิดวิเคราะห์!I49)</f>
        <v/>
      </c>
      <c r="M49" s="56" t="str">
        <f t="shared" si="2"/>
        <v/>
      </c>
      <c r="N49" s="40" t="str">
        <f t="shared" si="13"/>
        <v/>
      </c>
      <c r="O49" s="129" t="str">
        <f t="shared" si="14"/>
        <v/>
      </c>
      <c r="P49" s="130" t="str">
        <f>IF(คิดวิเคราะห์!J49="","",คิดวิเคราะห์!J49)</f>
        <v/>
      </c>
      <c r="Q49" s="56" t="str">
        <f t="shared" si="8"/>
        <v/>
      </c>
      <c r="R49" s="40" t="str">
        <f t="shared" si="15"/>
        <v/>
      </c>
      <c r="S49" s="129" t="str">
        <f t="shared" si="16"/>
        <v/>
      </c>
      <c r="T49" s="137" t="str">
        <f>IF(นักเรียน!E49="","",SUM(H49,M49,Q49))</f>
        <v/>
      </c>
      <c r="U49" s="44" t="str">
        <f t="shared" si="10"/>
        <v/>
      </c>
      <c r="V49" s="118" t="str">
        <f>IF(U49="","",IF(นักเรียน!Q49="ออก","---ย้าย---",VLOOKUP(U49,grad3,5,TRUE)))</f>
        <v/>
      </c>
      <c r="W49" s="118" t="str">
        <f>IF(U49="","",IF(นักเรียน!Q49="ออก","---ย้าย---",VLOOKUP(U49,grad3,4,TRUE)))</f>
        <v/>
      </c>
      <c r="X49" s="5" t="str">
        <f>IF(คุณลักษณะ!AF49="","",คุณลักษณะ!AF49)</f>
        <v/>
      </c>
      <c r="Y49" s="31"/>
      <c r="Z49" s="76"/>
      <c r="AA49" s="76"/>
      <c r="AB49" s="76"/>
      <c r="AC49" s="76"/>
      <c r="AD49" s="76"/>
    </row>
    <row r="50" spans="1:30" ht="15.75" customHeight="1" x14ac:dyDescent="0.5">
      <c r="A50" s="76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130" t="str">
        <f>IF(คิดวิเคราะห์!F50="","",คิดวิเคราะห์!F50)</f>
        <v/>
      </c>
      <c r="G50" s="6" t="str">
        <f>IF(คิดวิเคราะห์!G50="","",คิดวิเคราะห์!G50)</f>
        <v/>
      </c>
      <c r="H50" s="47" t="str">
        <f t="shared" si="5"/>
        <v/>
      </c>
      <c r="I50" s="40" t="str">
        <f t="shared" si="11"/>
        <v/>
      </c>
      <c r="J50" s="129" t="str">
        <f t="shared" si="12"/>
        <v/>
      </c>
      <c r="K50" s="130" t="str">
        <f>IF(คิดวิเคราะห์!H50="","",คิดวิเคราะห์!H50)</f>
        <v/>
      </c>
      <c r="L50" s="6" t="str">
        <f>IF(คิดวิเคราะห์!I50="","",คิดวิเคราะห์!I50)</f>
        <v/>
      </c>
      <c r="M50" s="56" t="str">
        <f t="shared" si="2"/>
        <v/>
      </c>
      <c r="N50" s="40" t="str">
        <f t="shared" si="13"/>
        <v/>
      </c>
      <c r="O50" s="129" t="str">
        <f t="shared" si="14"/>
        <v/>
      </c>
      <c r="P50" s="130" t="str">
        <f>IF(คิดวิเคราะห์!J50="","",คิดวิเคราะห์!J50)</f>
        <v/>
      </c>
      <c r="Q50" s="56" t="str">
        <f t="shared" si="8"/>
        <v/>
      </c>
      <c r="R50" s="40" t="str">
        <f t="shared" si="15"/>
        <v/>
      </c>
      <c r="S50" s="129" t="str">
        <f t="shared" si="16"/>
        <v/>
      </c>
      <c r="T50" s="137" t="str">
        <f>IF(นักเรียน!E50="","",SUM(H50,M50,Q50))</f>
        <v/>
      </c>
      <c r="U50" s="44" t="str">
        <f t="shared" si="10"/>
        <v/>
      </c>
      <c r="V50" s="118" t="str">
        <f>IF(U50="","",IF(นักเรียน!Q50="ออก","---ย้าย---",VLOOKUP(U50,grad3,5,TRUE)))</f>
        <v/>
      </c>
      <c r="W50" s="118" t="str">
        <f>IF(U50="","",IF(นักเรียน!Q50="ออก","---ย้าย---",VLOOKUP(U50,grad3,4,TRUE)))</f>
        <v/>
      </c>
      <c r="X50" s="5" t="str">
        <f>IF(คุณลักษณะ!AF50="","",คุณลักษณะ!AF50)</f>
        <v/>
      </c>
      <c r="Y50" s="31"/>
      <c r="Z50" s="76"/>
      <c r="AA50" s="76"/>
      <c r="AB50" s="76"/>
      <c r="AC50" s="76"/>
      <c r="AD50" s="76"/>
    </row>
    <row r="51" spans="1:30" ht="15.75" customHeight="1" x14ac:dyDescent="0.5">
      <c r="A51" s="76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130" t="str">
        <f>IF(คิดวิเคราะห์!F51="","",คิดวิเคราะห์!F51)</f>
        <v/>
      </c>
      <c r="G51" s="6" t="str">
        <f>IF(คิดวิเคราะห์!G51="","",คิดวิเคราะห์!G51)</f>
        <v/>
      </c>
      <c r="H51" s="47" t="str">
        <f t="shared" si="5"/>
        <v/>
      </c>
      <c r="I51" s="40" t="str">
        <f t="shared" si="11"/>
        <v/>
      </c>
      <c r="J51" s="129" t="str">
        <f t="shared" si="12"/>
        <v/>
      </c>
      <c r="K51" s="130" t="str">
        <f>IF(คิดวิเคราะห์!H51="","",คิดวิเคราะห์!H51)</f>
        <v/>
      </c>
      <c r="L51" s="6" t="str">
        <f>IF(คิดวิเคราะห์!I51="","",คิดวิเคราะห์!I51)</f>
        <v/>
      </c>
      <c r="M51" s="56" t="str">
        <f t="shared" si="2"/>
        <v/>
      </c>
      <c r="N51" s="40" t="str">
        <f t="shared" si="13"/>
        <v/>
      </c>
      <c r="O51" s="129" t="str">
        <f t="shared" si="14"/>
        <v/>
      </c>
      <c r="P51" s="130" t="str">
        <f>IF(คิดวิเคราะห์!J51="","",คิดวิเคราะห์!J51)</f>
        <v/>
      </c>
      <c r="Q51" s="56" t="str">
        <f t="shared" si="8"/>
        <v/>
      </c>
      <c r="R51" s="40" t="str">
        <f t="shared" si="15"/>
        <v/>
      </c>
      <c r="S51" s="129" t="str">
        <f t="shared" si="16"/>
        <v/>
      </c>
      <c r="T51" s="137" t="str">
        <f>IF(นักเรียน!E51="","",SUM(H51,M51,Q51))</f>
        <v/>
      </c>
      <c r="U51" s="44" t="str">
        <f t="shared" si="10"/>
        <v/>
      </c>
      <c r="V51" s="118" t="str">
        <f>IF(U51="","",IF(นักเรียน!Q51="ออก","---ย้าย---",VLOOKUP(U51,grad3,5,TRUE)))</f>
        <v/>
      </c>
      <c r="W51" s="118" t="str">
        <f>IF(U51="","",IF(นักเรียน!Q51="ออก","---ย้าย---",VLOOKUP(U51,grad3,4,TRUE)))</f>
        <v/>
      </c>
      <c r="X51" s="5" t="str">
        <f>IF(คุณลักษณะ!AF51="","",คุณลักษณะ!AF51)</f>
        <v/>
      </c>
      <c r="Y51" s="31"/>
      <c r="Z51" s="76"/>
      <c r="AA51" s="76"/>
      <c r="AB51" s="76"/>
      <c r="AC51" s="76"/>
      <c r="AD51" s="76"/>
    </row>
    <row r="52" spans="1:30" ht="15.75" customHeight="1" x14ac:dyDescent="0.5">
      <c r="A52" s="76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130" t="str">
        <f>IF(คิดวิเคราะห์!F52="","",คิดวิเคราะห์!F52)</f>
        <v/>
      </c>
      <c r="G52" s="6" t="str">
        <f>IF(คิดวิเคราะห์!G52="","",คิดวิเคราะห์!G52)</f>
        <v/>
      </c>
      <c r="H52" s="47" t="str">
        <f t="shared" si="5"/>
        <v/>
      </c>
      <c r="I52" s="40" t="str">
        <f t="shared" si="11"/>
        <v/>
      </c>
      <c r="J52" s="129" t="str">
        <f t="shared" si="12"/>
        <v/>
      </c>
      <c r="K52" s="130" t="str">
        <f>IF(คิดวิเคราะห์!H52="","",คิดวิเคราะห์!H52)</f>
        <v/>
      </c>
      <c r="L52" s="6" t="str">
        <f>IF(คิดวิเคราะห์!I52="","",คิดวิเคราะห์!I52)</f>
        <v/>
      </c>
      <c r="M52" s="56" t="str">
        <f t="shared" si="2"/>
        <v/>
      </c>
      <c r="N52" s="40" t="str">
        <f t="shared" si="13"/>
        <v/>
      </c>
      <c r="O52" s="129" t="str">
        <f t="shared" si="14"/>
        <v/>
      </c>
      <c r="P52" s="130" t="str">
        <f>IF(คิดวิเคราะห์!J52="","",คิดวิเคราะห์!J52)</f>
        <v/>
      </c>
      <c r="Q52" s="56" t="str">
        <f t="shared" si="8"/>
        <v/>
      </c>
      <c r="R52" s="40" t="str">
        <f t="shared" si="15"/>
        <v/>
      </c>
      <c r="S52" s="129" t="str">
        <f t="shared" si="16"/>
        <v/>
      </c>
      <c r="T52" s="137" t="str">
        <f>IF(นักเรียน!E52="","",SUM(H52,M52,Q52))</f>
        <v/>
      </c>
      <c r="U52" s="44" t="str">
        <f t="shared" si="10"/>
        <v/>
      </c>
      <c r="V52" s="118" t="str">
        <f>IF(U52="","",IF(นักเรียน!Q52="ออก","---ย้าย---",VLOOKUP(U52,grad3,5,TRUE)))</f>
        <v/>
      </c>
      <c r="W52" s="118" t="str">
        <f>IF(U52="","",IF(นักเรียน!Q52="ออก","---ย้าย---",VLOOKUP(U52,grad3,4,TRUE)))</f>
        <v/>
      </c>
      <c r="X52" s="5" t="str">
        <f>IF(คุณลักษณะ!AF52="","",คุณลักษณะ!AF52)</f>
        <v/>
      </c>
      <c r="Y52" s="31"/>
      <c r="Z52" s="76"/>
      <c r="AA52" s="76"/>
      <c r="AB52" s="76"/>
      <c r="AC52" s="76"/>
      <c r="AD52" s="76"/>
    </row>
    <row r="53" spans="1:30" ht="15.75" customHeight="1" x14ac:dyDescent="0.5">
      <c r="A53" s="76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130" t="str">
        <f>IF(คิดวิเคราะห์!F53="","",คิดวิเคราะห์!F53)</f>
        <v/>
      </c>
      <c r="G53" s="6" t="str">
        <f>IF(คิดวิเคราะห์!G53="","",คิดวิเคราะห์!G53)</f>
        <v/>
      </c>
      <c r="H53" s="47" t="str">
        <f t="shared" si="5"/>
        <v/>
      </c>
      <c r="I53" s="40" t="str">
        <f t="shared" si="11"/>
        <v/>
      </c>
      <c r="J53" s="129" t="str">
        <f t="shared" si="12"/>
        <v/>
      </c>
      <c r="K53" s="130" t="str">
        <f>IF(คิดวิเคราะห์!H53="","",คิดวิเคราะห์!H53)</f>
        <v/>
      </c>
      <c r="L53" s="6" t="str">
        <f>IF(คิดวิเคราะห์!I53="","",คิดวิเคราะห์!I53)</f>
        <v/>
      </c>
      <c r="M53" s="56" t="str">
        <f t="shared" si="2"/>
        <v/>
      </c>
      <c r="N53" s="40" t="str">
        <f t="shared" si="13"/>
        <v/>
      </c>
      <c r="O53" s="129" t="str">
        <f t="shared" si="14"/>
        <v/>
      </c>
      <c r="P53" s="130" t="str">
        <f>IF(คิดวิเคราะห์!J53="","",คิดวิเคราะห์!J53)</f>
        <v/>
      </c>
      <c r="Q53" s="56" t="str">
        <f t="shared" si="8"/>
        <v/>
      </c>
      <c r="R53" s="40" t="str">
        <f t="shared" si="15"/>
        <v/>
      </c>
      <c r="S53" s="129" t="str">
        <f t="shared" si="16"/>
        <v/>
      </c>
      <c r="T53" s="137" t="str">
        <f>IF(นักเรียน!E53="","",SUM(H53,M53,Q53))</f>
        <v/>
      </c>
      <c r="U53" s="44" t="str">
        <f t="shared" si="10"/>
        <v/>
      </c>
      <c r="V53" s="118" t="str">
        <f>IF(U53="","",IF(นักเรียน!Q53="ออก","---ย้าย---",VLOOKUP(U53,grad3,5,TRUE)))</f>
        <v/>
      </c>
      <c r="W53" s="118" t="str">
        <f>IF(U53="","",IF(นักเรียน!Q53="ออก","---ย้าย---",VLOOKUP(U53,grad3,4,TRUE)))</f>
        <v/>
      </c>
      <c r="X53" s="5" t="str">
        <f>IF(คุณลักษณะ!AF53="","",คุณลักษณะ!AF53)</f>
        <v/>
      </c>
      <c r="Y53" s="31"/>
      <c r="Z53" s="76"/>
      <c r="AA53" s="76"/>
      <c r="AB53" s="76"/>
      <c r="AC53" s="76"/>
      <c r="AD53" s="76"/>
    </row>
    <row r="54" spans="1:30" ht="15.75" customHeight="1" x14ac:dyDescent="0.5">
      <c r="A54" s="76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130" t="str">
        <f>IF(คิดวิเคราะห์!F54="","",คิดวิเคราะห์!F54)</f>
        <v/>
      </c>
      <c r="G54" s="6" t="str">
        <f>IF(คิดวิเคราะห์!G54="","",คิดวิเคราะห์!G54)</f>
        <v/>
      </c>
      <c r="H54" s="47" t="str">
        <f t="shared" si="5"/>
        <v/>
      </c>
      <c r="I54" s="40" t="str">
        <f t="shared" si="11"/>
        <v/>
      </c>
      <c r="J54" s="129" t="str">
        <f t="shared" si="12"/>
        <v/>
      </c>
      <c r="K54" s="130" t="str">
        <f>IF(คิดวิเคราะห์!H54="","",คิดวิเคราะห์!H54)</f>
        <v/>
      </c>
      <c r="L54" s="6" t="str">
        <f>IF(คิดวิเคราะห์!I54="","",คิดวิเคราะห์!I54)</f>
        <v/>
      </c>
      <c r="M54" s="56" t="str">
        <f t="shared" si="2"/>
        <v/>
      </c>
      <c r="N54" s="40" t="str">
        <f t="shared" si="13"/>
        <v/>
      </c>
      <c r="O54" s="129" t="str">
        <f t="shared" si="14"/>
        <v/>
      </c>
      <c r="P54" s="130" t="str">
        <f>IF(คิดวิเคราะห์!J54="","",คิดวิเคราะห์!J54)</f>
        <v/>
      </c>
      <c r="Q54" s="56" t="str">
        <f t="shared" si="8"/>
        <v/>
      </c>
      <c r="R54" s="40" t="str">
        <f t="shared" si="15"/>
        <v/>
      </c>
      <c r="S54" s="129" t="str">
        <f t="shared" si="16"/>
        <v/>
      </c>
      <c r="T54" s="137" t="str">
        <f>IF(นักเรียน!E54="","",SUM(H54,M54,Q54))</f>
        <v/>
      </c>
      <c r="U54" s="44" t="str">
        <f t="shared" si="10"/>
        <v/>
      </c>
      <c r="V54" s="118" t="str">
        <f>IF(U54="","",IF(นักเรียน!Q54="ออก","---ย้าย---",VLOOKUP(U54,grad3,5,TRUE)))</f>
        <v/>
      </c>
      <c r="W54" s="118" t="str">
        <f>IF(U54="","",IF(นักเรียน!Q54="ออก","---ย้าย---",VLOOKUP(U54,grad3,4,TRUE)))</f>
        <v/>
      </c>
      <c r="X54" s="5" t="str">
        <f>IF(คุณลักษณะ!AF54="","",คุณลักษณะ!AF54)</f>
        <v/>
      </c>
      <c r="Y54" s="31"/>
      <c r="Z54" s="76"/>
      <c r="AA54" s="76"/>
      <c r="AB54" s="76"/>
      <c r="AC54" s="76"/>
      <c r="AD54" s="76"/>
    </row>
    <row r="55" spans="1:30" ht="15.75" customHeight="1" x14ac:dyDescent="0.5">
      <c r="A55" s="76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130" t="str">
        <f>IF(คิดวิเคราะห์!F55="","",คิดวิเคราะห์!F55)</f>
        <v/>
      </c>
      <c r="G55" s="6" t="str">
        <f>IF(คิดวิเคราะห์!G55="","",คิดวิเคราะห์!G55)</f>
        <v/>
      </c>
      <c r="H55" s="47" t="str">
        <f t="shared" si="5"/>
        <v/>
      </c>
      <c r="I55" s="40" t="str">
        <f t="shared" si="11"/>
        <v/>
      </c>
      <c r="J55" s="129" t="str">
        <f t="shared" si="12"/>
        <v/>
      </c>
      <c r="K55" s="130" t="str">
        <f>IF(คิดวิเคราะห์!H55="","",คิดวิเคราะห์!H55)</f>
        <v/>
      </c>
      <c r="L55" s="6" t="str">
        <f>IF(คิดวิเคราะห์!I55="","",คิดวิเคราะห์!I55)</f>
        <v/>
      </c>
      <c r="M55" s="56" t="str">
        <f t="shared" si="2"/>
        <v/>
      </c>
      <c r="N55" s="40" t="str">
        <f t="shared" si="13"/>
        <v/>
      </c>
      <c r="O55" s="129" t="str">
        <f t="shared" si="14"/>
        <v/>
      </c>
      <c r="P55" s="130" t="str">
        <f>IF(คิดวิเคราะห์!J55="","",คิดวิเคราะห์!J55)</f>
        <v/>
      </c>
      <c r="Q55" s="56" t="str">
        <f t="shared" si="8"/>
        <v/>
      </c>
      <c r="R55" s="40" t="str">
        <f t="shared" si="15"/>
        <v/>
      </c>
      <c r="S55" s="129" t="str">
        <f t="shared" si="16"/>
        <v/>
      </c>
      <c r="T55" s="137" t="str">
        <f>IF(นักเรียน!E55="","",SUM(H55,M55,Q55))</f>
        <v/>
      </c>
      <c r="U55" s="44" t="str">
        <f t="shared" si="10"/>
        <v/>
      </c>
      <c r="V55" s="118" t="str">
        <f>IF(U55="","",IF(นักเรียน!Q55="ออก","---ย้าย---",VLOOKUP(U55,grad3,5,TRUE)))</f>
        <v/>
      </c>
      <c r="W55" s="118" t="str">
        <f>IF(U55="","",IF(นักเรียน!Q55="ออก","---ย้าย---",VLOOKUP(U55,grad3,4,TRUE)))</f>
        <v/>
      </c>
      <c r="X55" s="5" t="str">
        <f>IF(คุณลักษณะ!AF55="","",คุณลักษณะ!AF55)</f>
        <v/>
      </c>
      <c r="Y55" s="31"/>
      <c r="Z55" s="76"/>
      <c r="AA55" s="76"/>
      <c r="AB55" s="76"/>
      <c r="AC55" s="76"/>
      <c r="AD55" s="76"/>
    </row>
    <row r="56" spans="1:30" ht="18" customHeight="1" x14ac:dyDescent="0.5">
      <c r="A56" s="76"/>
      <c r="B56" s="80"/>
      <c r="C56" s="80"/>
      <c r="D56" s="76"/>
      <c r="E56" s="76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1"/>
      <c r="V56" s="81"/>
      <c r="W56" s="76"/>
      <c r="X56" s="76"/>
      <c r="Y56" s="76"/>
      <c r="Z56" s="76"/>
      <c r="AA56" s="76"/>
      <c r="AB56" s="76"/>
      <c r="AC56" s="76"/>
      <c r="AD56" s="76"/>
    </row>
    <row r="57" spans="1:30" ht="18" customHeight="1" x14ac:dyDescent="0.5">
      <c r="A57" s="76"/>
      <c r="B57" s="80"/>
      <c r="C57" s="80"/>
      <c r="D57" s="76"/>
      <c r="E57" s="76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1"/>
      <c r="V57" s="81"/>
      <c r="W57" s="76"/>
      <c r="X57" s="76"/>
      <c r="Y57" s="76"/>
      <c r="Z57" s="76"/>
      <c r="AA57" s="76"/>
      <c r="AB57" s="76"/>
      <c r="AC57" s="76"/>
      <c r="AD57" s="76"/>
    </row>
    <row r="58" spans="1:30" ht="18" customHeight="1" x14ac:dyDescent="0.5">
      <c r="A58" s="76"/>
      <c r="B58" s="80"/>
      <c r="C58" s="80"/>
      <c r="D58" s="76"/>
      <c r="E58" s="76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1"/>
      <c r="V58" s="81"/>
      <c r="W58" s="76"/>
      <c r="X58" s="76"/>
      <c r="Y58" s="76"/>
      <c r="Z58" s="76"/>
      <c r="AA58" s="76"/>
      <c r="AB58" s="76"/>
      <c r="AC58" s="76"/>
      <c r="AD58" s="76"/>
    </row>
    <row r="59" spans="1:30" ht="18" customHeight="1" x14ac:dyDescent="0.5">
      <c r="A59" s="76"/>
      <c r="B59" s="80"/>
      <c r="C59" s="80"/>
      <c r="D59" s="76"/>
      <c r="E59" s="76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1"/>
      <c r="V59" s="81"/>
      <c r="W59" s="76"/>
      <c r="X59" s="76"/>
      <c r="Y59" s="76"/>
      <c r="Z59" s="76"/>
      <c r="AA59" s="76"/>
      <c r="AB59" s="76"/>
      <c r="AC59" s="76"/>
      <c r="AD59" s="76"/>
    </row>
    <row r="60" spans="1:30" ht="18" customHeight="1" x14ac:dyDescent="0.5">
      <c r="A60" s="76"/>
      <c r="B60" s="80"/>
      <c r="C60" s="80"/>
      <c r="D60" s="76"/>
      <c r="E60" s="76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1"/>
      <c r="V60" s="81"/>
      <c r="W60" s="76"/>
      <c r="X60" s="76"/>
      <c r="Y60" s="76"/>
      <c r="Z60" s="76"/>
      <c r="AA60" s="76"/>
      <c r="AB60" s="76"/>
      <c r="AC60" s="76"/>
      <c r="AD60" s="76"/>
    </row>
    <row r="61" spans="1:30" ht="18" customHeight="1" x14ac:dyDescent="0.5">
      <c r="A61" s="76"/>
      <c r="B61" s="80"/>
      <c r="C61" s="80"/>
      <c r="D61" s="76"/>
      <c r="E61" s="76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1"/>
      <c r="V61" s="81"/>
      <c r="W61" s="76"/>
      <c r="X61" s="76"/>
      <c r="Y61" s="76"/>
      <c r="Z61" s="76"/>
      <c r="AA61" s="76"/>
      <c r="AB61" s="76"/>
      <c r="AC61" s="76"/>
      <c r="AD61" s="76"/>
    </row>
    <row r="62" spans="1:30" ht="18" customHeight="1" x14ac:dyDescent="0.5">
      <c r="A62" s="76"/>
      <c r="B62" s="80"/>
      <c r="C62" s="80"/>
      <c r="D62" s="76"/>
      <c r="E62" s="76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1"/>
      <c r="V62" s="81"/>
      <c r="W62" s="76"/>
      <c r="X62" s="76"/>
      <c r="Y62" s="76"/>
      <c r="Z62" s="76"/>
      <c r="AA62" s="76"/>
      <c r="AB62" s="76"/>
      <c r="AC62" s="76"/>
      <c r="AD62" s="76"/>
    </row>
    <row r="63" spans="1:30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30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4:52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4:52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4:52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4:52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4:52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4:52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4:52" s="4" customFormat="1" ht="18" customHeight="1" x14ac:dyDescent="0.5">
      <c r="D71" s="1"/>
      <c r="E71" s="1"/>
      <c r="U71" s="3"/>
      <c r="V71" s="3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</sheetData>
  <sheetProtection sheet="1" objects="1" scenarios="1" selectLockedCells="1" selectUnlockedCells="1"/>
  <mergeCells count="67">
    <mergeCell ref="D46:E46"/>
    <mergeCell ref="D47:E47"/>
    <mergeCell ref="D48:E48"/>
    <mergeCell ref="D49:E49"/>
    <mergeCell ref="D50:E50"/>
    <mergeCell ref="B2:B5"/>
    <mergeCell ref="C2:C5"/>
    <mergeCell ref="D2:D5"/>
    <mergeCell ref="F2:O2"/>
    <mergeCell ref="J4:J5"/>
    <mergeCell ref="O4:O5"/>
    <mergeCell ref="S4:S5"/>
    <mergeCell ref="Y2:Y5"/>
    <mergeCell ref="F3:J3"/>
    <mergeCell ref="K3:O3"/>
    <mergeCell ref="P3:S3"/>
    <mergeCell ref="P2:X2"/>
    <mergeCell ref="T3:T4"/>
    <mergeCell ref="U3:U4"/>
    <mergeCell ref="V3:V5"/>
    <mergeCell ref="W3:W5"/>
    <mergeCell ref="X3:X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I6:I55">
    <cfRule type="cellIs" dxfId="31" priority="29" operator="lessThan">
      <formula>50%*$I$5</formula>
    </cfRule>
  </conditionalFormatting>
  <conditionalFormatting sqref="J6:J55">
    <cfRule type="containsText" dxfId="30" priority="30" operator="containsText" text="0">
      <formula>NOT(ISERROR(SEARCH("0",J6)))</formula>
    </cfRule>
  </conditionalFormatting>
  <conditionalFormatting sqref="N6:N55">
    <cfRule type="cellIs" dxfId="29" priority="28" operator="lessThan">
      <formula>50%*$N$5</formula>
    </cfRule>
  </conditionalFormatting>
  <conditionalFormatting sqref="O6:O55">
    <cfRule type="containsText" dxfId="28" priority="24" operator="containsText" text="0">
      <formula>NOT(ISERROR(SEARCH("0",O6)))</formula>
    </cfRule>
  </conditionalFormatting>
  <conditionalFormatting sqref="R6:R55">
    <cfRule type="cellIs" dxfId="27" priority="27" operator="lessThan">
      <formula>50%*$R$5</formula>
    </cfRule>
  </conditionalFormatting>
  <conditionalFormatting sqref="S6:S55">
    <cfRule type="containsText" dxfId="26" priority="20" operator="containsText" text="0">
      <formula>NOT(ISERROR(SEARCH("0",S6)))</formula>
    </cfRule>
  </conditionalFormatting>
  <conditionalFormatting sqref="U6:U55">
    <cfRule type="cellIs" dxfId="25" priority="26" operator="lessThan">
      <formula>50%*$U$5</formula>
    </cfRule>
  </conditionalFormatting>
  <conditionalFormatting sqref="V6:V55">
    <cfRule type="containsText" dxfId="24" priority="19" operator="containsText" text="0">
      <formula>NOT(ISERROR(SEARCH("0",V6)))</formula>
    </cfRule>
    <cfRule type="cellIs" dxfId="23" priority="31" operator="equal">
      <formula>0</formula>
    </cfRule>
  </conditionalFormatting>
  <conditionalFormatting sqref="V6:W55">
    <cfRule type="containsText" dxfId="22" priority="1" operator="containsText" text="ย้าย">
      <formula>NOT(ISERROR(SEARCH("ย้าย",V6)))</formula>
    </cfRule>
  </conditionalFormatting>
  <conditionalFormatting sqref="W6:W55">
    <cfRule type="containsText" dxfId="21" priority="3" operator="containsText" text="ไม่ผ่าน">
      <formula>NOT(ISERROR(SEARCH("ไม่ผ่าน",W6)))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15" min="1" max="5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AF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5" sqref="F5:U5"/>
    </sheetView>
  </sheetViews>
  <sheetFormatPr defaultColWidth="9.140625" defaultRowHeight="18" customHeight="1" x14ac:dyDescent="0.5"/>
  <cols>
    <col min="1" max="1" width="7.8554687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1" width="5.7109375" style="1" customWidth="1"/>
    <col min="22" max="22" width="10.5703125" style="4" customWidth="1"/>
    <col min="23" max="23" width="10.42578125" style="3" customWidth="1"/>
    <col min="24" max="24" width="9.85546875" style="3" customWidth="1"/>
    <col min="25" max="25" width="11.5703125" style="1" customWidth="1"/>
    <col min="26" max="26" width="12.85546875" style="1" customWidth="1"/>
    <col min="27" max="27" width="9.5703125" style="1" customWidth="1"/>
    <col min="28" max="28" width="1.85546875" style="1" customWidth="1"/>
    <col min="29" max="33" width="8.140625" style="1" customWidth="1"/>
    <col min="34" max="16384" width="9.140625" style="1"/>
  </cols>
  <sheetData>
    <row r="1" spans="1:32" ht="41.25" customHeight="1" x14ac:dyDescent="0.5">
      <c r="A1" s="435"/>
      <c r="B1" s="455"/>
      <c r="C1" s="455"/>
      <c r="D1" s="435"/>
      <c r="E1" s="435"/>
      <c r="F1" s="456" t="s">
        <v>638</v>
      </c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55"/>
      <c r="W1" s="457"/>
      <c r="X1" s="457"/>
      <c r="Y1" s="435"/>
      <c r="Z1" s="435"/>
      <c r="AA1" s="435"/>
      <c r="AB1" s="435"/>
      <c r="AC1" s="435"/>
      <c r="AD1" s="435"/>
      <c r="AE1" s="435"/>
      <c r="AF1" s="435"/>
    </row>
    <row r="2" spans="1:32" ht="18" customHeight="1" x14ac:dyDescent="0.5">
      <c r="A2" s="435"/>
      <c r="B2" s="648" t="s">
        <v>0</v>
      </c>
      <c r="C2" s="648" t="s">
        <v>1</v>
      </c>
      <c r="D2" s="650" t="s">
        <v>2</v>
      </c>
      <c r="E2" s="109"/>
      <c r="F2" s="723" t="s">
        <v>640</v>
      </c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5"/>
      <c r="T2" s="691" t="str">
        <f>F2</f>
        <v>ผลการประเมินสมรรถนะสำคัญของผู้เรียน</v>
      </c>
      <c r="U2" s="692"/>
      <c r="V2" s="692"/>
      <c r="W2" s="692"/>
      <c r="X2" s="692"/>
      <c r="Y2" s="692"/>
      <c r="Z2" s="693"/>
      <c r="AA2" s="682" t="s">
        <v>51</v>
      </c>
      <c r="AB2" s="435"/>
      <c r="AC2" s="435"/>
      <c r="AD2" s="435"/>
      <c r="AE2" s="435"/>
      <c r="AF2" s="435"/>
    </row>
    <row r="3" spans="1:32" s="4" customFormat="1" ht="18" customHeight="1" x14ac:dyDescent="0.5">
      <c r="A3" s="455"/>
      <c r="B3" s="648"/>
      <c r="C3" s="648"/>
      <c r="D3" s="650"/>
      <c r="E3" s="38" t="s">
        <v>646</v>
      </c>
      <c r="F3" s="686">
        <v>1</v>
      </c>
      <c r="G3" s="686"/>
      <c r="H3" s="686"/>
      <c r="I3" s="686"/>
      <c r="J3" s="686">
        <v>2</v>
      </c>
      <c r="K3" s="686"/>
      <c r="L3" s="686">
        <v>3</v>
      </c>
      <c r="M3" s="686"/>
      <c r="N3" s="686">
        <v>4</v>
      </c>
      <c r="O3" s="686"/>
      <c r="P3" s="686"/>
      <c r="Q3" s="686"/>
      <c r="R3" s="686"/>
      <c r="S3" s="686"/>
      <c r="T3" s="686">
        <v>5</v>
      </c>
      <c r="U3" s="686"/>
      <c r="V3" s="685" t="s">
        <v>9</v>
      </c>
      <c r="W3" s="685" t="s">
        <v>130</v>
      </c>
      <c r="X3" s="663" t="s">
        <v>61</v>
      </c>
      <c r="Y3" s="663" t="s">
        <v>132</v>
      </c>
      <c r="Z3" s="687" t="s">
        <v>141</v>
      </c>
      <c r="AA3" s="683"/>
      <c r="AB3" s="455"/>
      <c r="AC3" s="455"/>
      <c r="AD3" s="455"/>
      <c r="AE3" s="455"/>
      <c r="AF3" s="455"/>
    </row>
    <row r="4" spans="1:32" ht="18" customHeight="1" x14ac:dyDescent="0.5">
      <c r="A4" s="435"/>
      <c r="B4" s="648"/>
      <c r="C4" s="648"/>
      <c r="D4" s="651"/>
      <c r="E4" s="38" t="s">
        <v>639</v>
      </c>
      <c r="F4" s="171">
        <v>1.1000000000000001</v>
      </c>
      <c r="G4" s="171">
        <v>1.2</v>
      </c>
      <c r="H4" s="171">
        <v>1.3</v>
      </c>
      <c r="I4" s="171">
        <v>1.4</v>
      </c>
      <c r="J4" s="171">
        <v>2.1</v>
      </c>
      <c r="K4" s="171">
        <v>2.2000000000000002</v>
      </c>
      <c r="L4" s="171">
        <v>3.1</v>
      </c>
      <c r="M4" s="171">
        <v>3.2</v>
      </c>
      <c r="N4" s="171">
        <v>4.0999999999999996</v>
      </c>
      <c r="O4" s="171">
        <v>4.2</v>
      </c>
      <c r="P4" s="171">
        <v>4.3</v>
      </c>
      <c r="Q4" s="171">
        <v>4.4000000000000004</v>
      </c>
      <c r="R4" s="171">
        <v>4.5</v>
      </c>
      <c r="S4" s="171">
        <v>4.5999999999999996</v>
      </c>
      <c r="T4" s="171">
        <v>5.0999999999999996</v>
      </c>
      <c r="U4" s="171">
        <v>5.2</v>
      </c>
      <c r="V4" s="685"/>
      <c r="W4" s="685"/>
      <c r="X4" s="663"/>
      <c r="Y4" s="663"/>
      <c r="Z4" s="687"/>
      <c r="AA4" s="683"/>
      <c r="AB4" s="435"/>
      <c r="AC4" s="435"/>
      <c r="AD4" s="435"/>
      <c r="AE4" s="435"/>
      <c r="AF4" s="435"/>
    </row>
    <row r="5" spans="1:32" ht="18" customHeight="1" thickBot="1" x14ac:dyDescent="0.55000000000000004">
      <c r="A5" s="435"/>
      <c r="B5" s="649"/>
      <c r="C5" s="649"/>
      <c r="D5" s="652"/>
      <c r="E5" s="39" t="s">
        <v>3</v>
      </c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49" t="str">
        <f t="shared" ref="V5" si="0">IF(SUM(F5:U5),SUM(F5:U5),"")</f>
        <v/>
      </c>
      <c r="W5" s="43">
        <v>100</v>
      </c>
      <c r="X5" s="664"/>
      <c r="Y5" s="664"/>
      <c r="Z5" s="688"/>
      <c r="AA5" s="684"/>
      <c r="AB5" s="435"/>
      <c r="AC5" s="435"/>
      <c r="AD5" s="435"/>
      <c r="AE5" s="435"/>
      <c r="AF5" s="435"/>
    </row>
    <row r="6" spans="1:32" ht="15.75" customHeight="1" x14ac:dyDescent="0.5">
      <c r="A6" s="435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81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40" t="str">
        <f>IF(นักเรียน!E6="","",SUM(F6:U6))</f>
        <v/>
      </c>
      <c r="W6" s="392" t="str">
        <f>IF(V6="","",ROUND(V6/$V$5*$W$5,0))</f>
        <v/>
      </c>
      <c r="X6" s="117" t="str">
        <f>IF(W6="","",IF(นักเรียน!Q6="ออก","---ย้าย---",VLOOKUP(W6,gradecompet,5,TRUE)))</f>
        <v/>
      </c>
      <c r="Y6" s="118" t="str">
        <f>IF(W6="","",IF(นักเรียน!Q6="ออก","---ย้าย---",VLOOKUP(W6,gradecompet,4,TRUE)))</f>
        <v/>
      </c>
      <c r="Z6" s="257"/>
      <c r="AA6" s="258"/>
      <c r="AB6" s="435"/>
      <c r="AC6" s="435"/>
      <c r="AD6" s="435"/>
      <c r="AE6" s="435"/>
      <c r="AF6" s="435"/>
    </row>
    <row r="7" spans="1:32" ht="15.75" customHeight="1" x14ac:dyDescent="0.5">
      <c r="A7" s="435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80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40" t="str">
        <f>IF(นักเรียน!E7="","",SUM(F7:U7))</f>
        <v/>
      </c>
      <c r="W7" s="392" t="str">
        <f t="shared" ref="W7:W55" si="1">IF(V7="","",ROUND(V7/$V$5*$W$5,0))</f>
        <v/>
      </c>
      <c r="X7" s="117" t="str">
        <f>IF(W7="","",IF(นักเรียน!Q7="ออก","---ย้าย---",VLOOKUP(W7,gradecompet,5,TRUE)))</f>
        <v/>
      </c>
      <c r="Y7" s="118" t="str">
        <f>IF(W7="","",IF(นักเรียน!Q7="ออก","---ย้าย---",VLOOKUP(W7,gradecompet,4,TRUE)))</f>
        <v/>
      </c>
      <c r="Z7" s="259"/>
      <c r="AA7" s="260"/>
      <c r="AB7" s="435"/>
      <c r="AC7" s="435"/>
      <c r="AD7" s="435"/>
      <c r="AE7" s="435"/>
      <c r="AF7" s="435"/>
    </row>
    <row r="8" spans="1:32" ht="15.75" customHeight="1" x14ac:dyDescent="0.5">
      <c r="A8" s="435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80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40" t="str">
        <f>IF(นักเรียน!E8="","",SUM(F8:U8))</f>
        <v/>
      </c>
      <c r="W8" s="392" t="str">
        <f t="shared" si="1"/>
        <v/>
      </c>
      <c r="X8" s="117" t="str">
        <f>IF(W8="","",IF(นักเรียน!Q8="ออก","---ย้าย---",VLOOKUP(W8,gradecompet,5,TRUE)))</f>
        <v/>
      </c>
      <c r="Y8" s="118" t="str">
        <f>IF(W8="","",IF(นักเรียน!Q8="ออก","---ย้าย---",VLOOKUP(W8,gradecompet,4,TRUE)))</f>
        <v/>
      </c>
      <c r="Z8" s="259"/>
      <c r="AA8" s="260"/>
      <c r="AB8" s="435"/>
      <c r="AC8" s="435"/>
      <c r="AD8" s="435"/>
      <c r="AE8" s="435"/>
      <c r="AF8" s="435"/>
    </row>
    <row r="9" spans="1:32" ht="15.75" customHeight="1" x14ac:dyDescent="0.5">
      <c r="A9" s="435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80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40" t="str">
        <f>IF(นักเรียน!E9="","",SUM(F9:U9))</f>
        <v/>
      </c>
      <c r="W9" s="392" t="str">
        <f t="shared" si="1"/>
        <v/>
      </c>
      <c r="X9" s="117" t="str">
        <f>IF(W9="","",IF(นักเรียน!Q9="ออก","---ย้าย---",VLOOKUP(W9,gradecompet,5,TRUE)))</f>
        <v/>
      </c>
      <c r="Y9" s="118" t="str">
        <f>IF(W9="","",IF(นักเรียน!Q9="ออก","---ย้าย---",VLOOKUP(W9,gradecompet,4,TRUE)))</f>
        <v/>
      </c>
      <c r="Z9" s="259"/>
      <c r="AA9" s="260"/>
      <c r="AB9" s="435"/>
      <c r="AC9" s="435"/>
      <c r="AD9" s="435"/>
      <c r="AE9" s="435"/>
      <c r="AF9" s="435"/>
    </row>
    <row r="10" spans="1:32" ht="15.75" customHeight="1" x14ac:dyDescent="0.5">
      <c r="A10" s="435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80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40" t="str">
        <f>IF(นักเรียน!E10="","",SUM(F10:U10))</f>
        <v/>
      </c>
      <c r="W10" s="392" t="str">
        <f t="shared" si="1"/>
        <v/>
      </c>
      <c r="X10" s="117" t="str">
        <f>IF(W10="","",IF(นักเรียน!Q10="ออก","---ย้าย---",VLOOKUP(W10,gradecompet,5,TRUE)))</f>
        <v/>
      </c>
      <c r="Y10" s="118" t="str">
        <f>IF(W10="","",IF(นักเรียน!Q10="ออก","---ย้าย---",VLOOKUP(W10,gradecompet,4,TRUE)))</f>
        <v/>
      </c>
      <c r="Z10" s="259"/>
      <c r="AA10" s="260"/>
      <c r="AB10" s="435"/>
      <c r="AC10" s="435"/>
      <c r="AD10" s="435"/>
      <c r="AE10" s="435"/>
      <c r="AF10" s="435"/>
    </row>
    <row r="11" spans="1:32" ht="15.75" customHeight="1" x14ac:dyDescent="0.5">
      <c r="A11" s="435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80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40" t="str">
        <f>IF(นักเรียน!E11="","",SUM(F11:U11))</f>
        <v/>
      </c>
      <c r="W11" s="392" t="str">
        <f t="shared" si="1"/>
        <v/>
      </c>
      <c r="X11" s="117" t="str">
        <f>IF(W11="","",IF(นักเรียน!Q11="ออก","---ย้าย---",VLOOKUP(W11,gradecompet,5,TRUE)))</f>
        <v/>
      </c>
      <c r="Y11" s="118" t="str">
        <f>IF(W11="","",IF(นักเรียน!Q11="ออก","---ย้าย---",VLOOKUP(W11,gradecompet,4,TRUE)))</f>
        <v/>
      </c>
      <c r="Z11" s="259"/>
      <c r="AA11" s="260"/>
      <c r="AB11" s="435"/>
      <c r="AC11" s="435"/>
      <c r="AD11" s="435"/>
      <c r="AE11" s="435"/>
      <c r="AF11" s="435"/>
    </row>
    <row r="12" spans="1:32" ht="15.75" customHeight="1" x14ac:dyDescent="0.5">
      <c r="A12" s="435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80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40" t="str">
        <f>IF(นักเรียน!E12="","",SUM(F12:U12))</f>
        <v/>
      </c>
      <c r="W12" s="392" t="str">
        <f t="shared" si="1"/>
        <v/>
      </c>
      <c r="X12" s="117" t="str">
        <f>IF(W12="","",IF(นักเรียน!Q12="ออก","---ย้าย---",VLOOKUP(W12,gradecompet,5,TRUE)))</f>
        <v/>
      </c>
      <c r="Y12" s="118" t="str">
        <f>IF(W12="","",IF(นักเรียน!Q12="ออก","---ย้าย---",VLOOKUP(W12,gradecompet,4,TRUE)))</f>
        <v/>
      </c>
      <c r="Z12" s="259"/>
      <c r="AA12" s="260"/>
      <c r="AB12" s="435"/>
      <c r="AC12" s="435"/>
      <c r="AD12" s="435"/>
      <c r="AE12" s="435"/>
      <c r="AF12" s="435"/>
    </row>
    <row r="13" spans="1:32" ht="15.75" customHeight="1" x14ac:dyDescent="0.5">
      <c r="A13" s="435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80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40" t="str">
        <f>IF(นักเรียน!E13="","",SUM(F13:U13))</f>
        <v/>
      </c>
      <c r="W13" s="392" t="str">
        <f t="shared" si="1"/>
        <v/>
      </c>
      <c r="X13" s="117" t="str">
        <f>IF(W13="","",IF(นักเรียน!Q13="ออก","---ย้าย---",VLOOKUP(W13,gradecompet,5,TRUE)))</f>
        <v/>
      </c>
      <c r="Y13" s="118" t="str">
        <f>IF(W13="","",IF(นักเรียน!Q13="ออก","---ย้าย---",VLOOKUP(W13,gradecompet,4,TRUE)))</f>
        <v/>
      </c>
      <c r="Z13" s="259"/>
      <c r="AA13" s="260"/>
      <c r="AB13" s="435"/>
      <c r="AC13" s="435"/>
      <c r="AD13" s="435"/>
      <c r="AE13" s="435"/>
      <c r="AF13" s="435"/>
    </row>
    <row r="14" spans="1:32" ht="15.75" customHeight="1" x14ac:dyDescent="0.5">
      <c r="A14" s="435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80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40" t="str">
        <f>IF(นักเรียน!E14="","",SUM(F14:U14))</f>
        <v/>
      </c>
      <c r="W14" s="392" t="str">
        <f t="shared" si="1"/>
        <v/>
      </c>
      <c r="X14" s="117" t="str">
        <f>IF(W14="","",IF(นักเรียน!Q14="ออก","---ย้าย---",VLOOKUP(W14,gradecompet,5,TRUE)))</f>
        <v/>
      </c>
      <c r="Y14" s="118" t="str">
        <f>IF(W14="","",IF(นักเรียน!Q14="ออก","---ย้าย---",VLOOKUP(W14,gradecompet,4,TRUE)))</f>
        <v/>
      </c>
      <c r="Z14" s="259"/>
      <c r="AA14" s="260"/>
      <c r="AB14" s="435"/>
      <c r="AC14" s="435"/>
      <c r="AD14" s="435"/>
      <c r="AE14" s="435"/>
      <c r="AF14" s="435"/>
    </row>
    <row r="15" spans="1:32" ht="15.75" customHeight="1" x14ac:dyDescent="0.5">
      <c r="A15" s="435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80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40" t="str">
        <f>IF(นักเรียน!E15="","",SUM(F15:U15))</f>
        <v/>
      </c>
      <c r="W15" s="392" t="str">
        <f t="shared" si="1"/>
        <v/>
      </c>
      <c r="X15" s="117" t="str">
        <f>IF(W15="","",IF(นักเรียน!Q15="ออก","---ย้าย---",VLOOKUP(W15,gradecompet,5,TRUE)))</f>
        <v/>
      </c>
      <c r="Y15" s="118" t="str">
        <f>IF(W15="","",IF(นักเรียน!Q15="ออก","---ย้าย---",VLOOKUP(W15,gradecompet,4,TRUE)))</f>
        <v/>
      </c>
      <c r="Z15" s="259"/>
      <c r="AA15" s="260"/>
      <c r="AB15" s="435"/>
      <c r="AC15" s="435"/>
      <c r="AD15" s="435"/>
      <c r="AE15" s="435"/>
      <c r="AF15" s="435"/>
    </row>
    <row r="16" spans="1:32" ht="15.75" customHeight="1" x14ac:dyDescent="0.5">
      <c r="A16" s="435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80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40" t="str">
        <f>IF(นักเรียน!E16="","",SUM(F16:U16))</f>
        <v/>
      </c>
      <c r="W16" s="392" t="str">
        <f t="shared" si="1"/>
        <v/>
      </c>
      <c r="X16" s="117" t="str">
        <f>IF(W16="","",IF(นักเรียน!Q16="ออก","---ย้าย---",VLOOKUP(W16,gradecompet,5,TRUE)))</f>
        <v/>
      </c>
      <c r="Y16" s="118" t="str">
        <f>IF(W16="","",IF(นักเรียน!Q16="ออก","---ย้าย---",VLOOKUP(W16,gradecompet,4,TRUE)))</f>
        <v/>
      </c>
      <c r="Z16" s="259"/>
      <c r="AA16" s="260"/>
      <c r="AB16" s="435"/>
      <c r="AC16" s="435"/>
      <c r="AD16" s="435"/>
      <c r="AE16" s="435"/>
      <c r="AF16" s="435"/>
    </row>
    <row r="17" spans="1:32" ht="15.75" customHeight="1" x14ac:dyDescent="0.5">
      <c r="A17" s="435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80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40" t="str">
        <f>IF(นักเรียน!E17="","",SUM(F17:U17))</f>
        <v/>
      </c>
      <c r="W17" s="392" t="str">
        <f t="shared" si="1"/>
        <v/>
      </c>
      <c r="X17" s="117" t="str">
        <f>IF(W17="","",IF(นักเรียน!Q17="ออก","---ย้าย---",VLOOKUP(W17,gradecompet,5,TRUE)))</f>
        <v/>
      </c>
      <c r="Y17" s="118" t="str">
        <f>IF(W17="","",IF(นักเรียน!Q17="ออก","---ย้าย---",VLOOKUP(W17,gradecompet,4,TRUE)))</f>
        <v/>
      </c>
      <c r="Z17" s="259"/>
      <c r="AA17" s="260"/>
      <c r="AB17" s="435"/>
      <c r="AC17" s="435"/>
      <c r="AD17" s="435"/>
      <c r="AE17" s="435"/>
      <c r="AF17" s="435"/>
    </row>
    <row r="18" spans="1:32" ht="15.75" customHeight="1" x14ac:dyDescent="0.5">
      <c r="A18" s="435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80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40" t="str">
        <f>IF(นักเรียน!E18="","",SUM(F18:U18))</f>
        <v/>
      </c>
      <c r="W18" s="392" t="str">
        <f t="shared" si="1"/>
        <v/>
      </c>
      <c r="X18" s="117" t="str">
        <f>IF(W18="","",IF(นักเรียน!Q18="ออก","---ย้าย---",VLOOKUP(W18,gradecompet,5,TRUE)))</f>
        <v/>
      </c>
      <c r="Y18" s="118" t="str">
        <f>IF(W18="","",IF(นักเรียน!Q18="ออก","---ย้าย---",VLOOKUP(W18,gradecompet,4,TRUE)))</f>
        <v/>
      </c>
      <c r="Z18" s="259"/>
      <c r="AA18" s="260"/>
      <c r="AB18" s="435"/>
      <c r="AC18" s="435"/>
      <c r="AD18" s="435"/>
      <c r="AE18" s="435"/>
      <c r="AF18" s="435"/>
    </row>
    <row r="19" spans="1:32" ht="15.75" customHeight="1" x14ac:dyDescent="0.5">
      <c r="A19" s="435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80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40" t="str">
        <f>IF(นักเรียน!E19="","",SUM(F19:U19))</f>
        <v/>
      </c>
      <c r="W19" s="392" t="str">
        <f t="shared" si="1"/>
        <v/>
      </c>
      <c r="X19" s="117" t="str">
        <f>IF(W19="","",IF(นักเรียน!Q19="ออก","---ย้าย---",VLOOKUP(W19,gradecompet,5,TRUE)))</f>
        <v/>
      </c>
      <c r="Y19" s="118" t="str">
        <f>IF(W19="","",IF(นักเรียน!Q19="ออก","---ย้าย---",VLOOKUP(W19,gradecompet,4,TRUE)))</f>
        <v/>
      </c>
      <c r="Z19" s="259"/>
      <c r="AA19" s="260"/>
      <c r="AB19" s="435"/>
      <c r="AC19" s="435"/>
      <c r="AD19" s="435"/>
      <c r="AE19" s="435"/>
      <c r="AF19" s="435"/>
    </row>
    <row r="20" spans="1:32" ht="15.75" customHeight="1" x14ac:dyDescent="0.5">
      <c r="A20" s="435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80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40" t="str">
        <f>IF(นักเรียน!E20="","",SUM(F20:U20))</f>
        <v/>
      </c>
      <c r="W20" s="392" t="str">
        <f t="shared" si="1"/>
        <v/>
      </c>
      <c r="X20" s="117" t="str">
        <f>IF(W20="","",IF(นักเรียน!Q20="ออก","---ย้าย---",VLOOKUP(W20,gradecompet,5,TRUE)))</f>
        <v/>
      </c>
      <c r="Y20" s="118" t="str">
        <f>IF(W20="","",IF(นักเรียน!Q20="ออก","---ย้าย---",VLOOKUP(W20,gradecompet,4,TRUE)))</f>
        <v/>
      </c>
      <c r="Z20" s="259"/>
      <c r="AA20" s="260"/>
      <c r="AB20" s="435"/>
      <c r="AC20" s="435"/>
      <c r="AD20" s="435"/>
      <c r="AE20" s="435"/>
      <c r="AF20" s="435"/>
    </row>
    <row r="21" spans="1:32" ht="15.75" customHeight="1" x14ac:dyDescent="0.5">
      <c r="A21" s="435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80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40" t="str">
        <f>IF(นักเรียน!E21="","",SUM(F21:U21))</f>
        <v/>
      </c>
      <c r="W21" s="392" t="str">
        <f t="shared" si="1"/>
        <v/>
      </c>
      <c r="X21" s="117" t="str">
        <f>IF(W21="","",IF(นักเรียน!Q21="ออก","---ย้าย---",VLOOKUP(W21,gradecompet,5,TRUE)))</f>
        <v/>
      </c>
      <c r="Y21" s="118" t="str">
        <f>IF(W21="","",IF(นักเรียน!Q21="ออก","---ย้าย---",VLOOKUP(W21,gradecompet,4,TRUE)))</f>
        <v/>
      </c>
      <c r="Z21" s="259"/>
      <c r="AA21" s="260"/>
      <c r="AB21" s="435"/>
      <c r="AC21" s="435"/>
      <c r="AD21" s="435"/>
      <c r="AE21" s="435"/>
      <c r="AF21" s="435"/>
    </row>
    <row r="22" spans="1:32" ht="15.75" customHeight="1" x14ac:dyDescent="0.5">
      <c r="A22" s="435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80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40" t="str">
        <f>IF(นักเรียน!E22="","",SUM(F22:U22))</f>
        <v/>
      </c>
      <c r="W22" s="392" t="str">
        <f t="shared" si="1"/>
        <v/>
      </c>
      <c r="X22" s="117" t="str">
        <f>IF(W22="","",IF(นักเรียน!Q22="ออก","---ย้าย---",VLOOKUP(W22,gradecompet,5,TRUE)))</f>
        <v/>
      </c>
      <c r="Y22" s="118" t="str">
        <f>IF(W22="","",IF(นักเรียน!Q22="ออก","---ย้าย---",VLOOKUP(W22,gradecompet,4,TRUE)))</f>
        <v/>
      </c>
      <c r="Z22" s="259"/>
      <c r="AA22" s="260"/>
      <c r="AB22" s="435"/>
      <c r="AC22" s="435"/>
      <c r="AD22" s="435"/>
      <c r="AE22" s="435"/>
      <c r="AF22" s="435"/>
    </row>
    <row r="23" spans="1:32" ht="15.75" customHeight="1" x14ac:dyDescent="0.5">
      <c r="A23" s="435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80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40" t="str">
        <f>IF(นักเรียน!E23="","",SUM(F23:U23))</f>
        <v/>
      </c>
      <c r="W23" s="392" t="str">
        <f t="shared" si="1"/>
        <v/>
      </c>
      <c r="X23" s="117" t="str">
        <f>IF(W23="","",IF(นักเรียน!Q23="ออก","---ย้าย---",VLOOKUP(W23,gradecompet,5,TRUE)))</f>
        <v/>
      </c>
      <c r="Y23" s="118" t="str">
        <f>IF(W23="","",IF(นักเรียน!Q23="ออก","---ย้าย---",VLOOKUP(W23,gradecompet,4,TRUE)))</f>
        <v/>
      </c>
      <c r="Z23" s="259"/>
      <c r="AA23" s="260"/>
      <c r="AB23" s="435"/>
      <c r="AC23" s="435"/>
      <c r="AD23" s="435"/>
      <c r="AE23" s="435"/>
      <c r="AF23" s="435"/>
    </row>
    <row r="24" spans="1:32" ht="15.75" customHeight="1" x14ac:dyDescent="0.5">
      <c r="A24" s="435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80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40" t="str">
        <f>IF(นักเรียน!E24="","",SUM(F24:U24))</f>
        <v/>
      </c>
      <c r="W24" s="392" t="str">
        <f t="shared" si="1"/>
        <v/>
      </c>
      <c r="X24" s="117" t="str">
        <f>IF(W24="","",IF(นักเรียน!Q24="ออก","---ย้าย---",VLOOKUP(W24,gradecompet,5,TRUE)))</f>
        <v/>
      </c>
      <c r="Y24" s="118" t="str">
        <f>IF(W24="","",IF(นักเรียน!Q24="ออก","---ย้าย---",VLOOKUP(W24,gradecompet,4,TRUE)))</f>
        <v/>
      </c>
      <c r="Z24" s="259"/>
      <c r="AA24" s="260"/>
      <c r="AB24" s="435"/>
      <c r="AC24" s="435"/>
      <c r="AD24" s="435"/>
      <c r="AE24" s="435"/>
      <c r="AF24" s="435"/>
    </row>
    <row r="25" spans="1:32" ht="15.75" customHeight="1" x14ac:dyDescent="0.5">
      <c r="A25" s="435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80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40" t="str">
        <f>IF(นักเรียน!E25="","",SUM(F25:U25))</f>
        <v/>
      </c>
      <c r="W25" s="392" t="str">
        <f t="shared" si="1"/>
        <v/>
      </c>
      <c r="X25" s="117" t="str">
        <f>IF(W25="","",IF(นักเรียน!Q25="ออก","---ย้าย---",VLOOKUP(W25,gradecompet,5,TRUE)))</f>
        <v/>
      </c>
      <c r="Y25" s="118" t="str">
        <f>IF(W25="","",IF(นักเรียน!Q25="ออก","---ย้าย---",VLOOKUP(W25,gradecompet,4,TRUE)))</f>
        <v/>
      </c>
      <c r="Z25" s="259"/>
      <c r="AA25" s="260"/>
      <c r="AB25" s="435"/>
      <c r="AC25" s="435"/>
      <c r="AD25" s="435"/>
      <c r="AE25" s="435"/>
      <c r="AF25" s="435"/>
    </row>
    <row r="26" spans="1:32" ht="15.75" customHeight="1" x14ac:dyDescent="0.5">
      <c r="A26" s="435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80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40" t="str">
        <f>IF(นักเรียน!E26="","",SUM(F26:U26))</f>
        <v/>
      </c>
      <c r="W26" s="392" t="str">
        <f t="shared" si="1"/>
        <v/>
      </c>
      <c r="X26" s="117" t="str">
        <f>IF(W26="","",IF(นักเรียน!Q26="ออก","---ย้าย---",VLOOKUP(W26,gradecompet,5,TRUE)))</f>
        <v/>
      </c>
      <c r="Y26" s="118" t="str">
        <f>IF(W26="","",IF(นักเรียน!Q26="ออก","---ย้าย---",VLOOKUP(W26,gradecompet,4,TRUE)))</f>
        <v/>
      </c>
      <c r="Z26" s="259"/>
      <c r="AA26" s="260"/>
      <c r="AB26" s="435"/>
      <c r="AC26" s="435"/>
      <c r="AD26" s="435"/>
      <c r="AE26" s="435"/>
      <c r="AF26" s="435"/>
    </row>
    <row r="27" spans="1:32" ht="15.75" customHeight="1" x14ac:dyDescent="0.5">
      <c r="A27" s="435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80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40" t="str">
        <f>IF(นักเรียน!E27="","",SUM(F27:U27))</f>
        <v/>
      </c>
      <c r="W27" s="392" t="str">
        <f t="shared" si="1"/>
        <v/>
      </c>
      <c r="X27" s="117" t="str">
        <f>IF(W27="","",IF(นักเรียน!Q27="ออก","---ย้าย---",VLOOKUP(W27,gradecompet,5,TRUE)))</f>
        <v/>
      </c>
      <c r="Y27" s="118" t="str">
        <f>IF(W27="","",IF(นักเรียน!Q27="ออก","---ย้าย---",VLOOKUP(W27,gradecompet,4,TRUE)))</f>
        <v/>
      </c>
      <c r="Z27" s="259"/>
      <c r="AA27" s="260"/>
      <c r="AB27" s="435"/>
      <c r="AC27" s="435"/>
      <c r="AD27" s="435"/>
      <c r="AE27" s="435"/>
      <c r="AF27" s="435"/>
    </row>
    <row r="28" spans="1:32" ht="15.75" customHeight="1" x14ac:dyDescent="0.5">
      <c r="A28" s="435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80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40" t="str">
        <f>IF(นักเรียน!E28="","",SUM(F28:U28))</f>
        <v/>
      </c>
      <c r="W28" s="392" t="str">
        <f t="shared" si="1"/>
        <v/>
      </c>
      <c r="X28" s="117" t="str">
        <f>IF(W28="","",IF(นักเรียน!Q28="ออก","---ย้าย---",VLOOKUP(W28,gradecompet,5,TRUE)))</f>
        <v/>
      </c>
      <c r="Y28" s="118" t="str">
        <f>IF(W28="","",IF(นักเรียน!Q28="ออก","---ย้าย---",VLOOKUP(W28,gradecompet,4,TRUE)))</f>
        <v/>
      </c>
      <c r="Z28" s="259"/>
      <c r="AA28" s="260"/>
      <c r="AB28" s="435"/>
      <c r="AC28" s="435"/>
      <c r="AD28" s="435"/>
      <c r="AE28" s="435"/>
      <c r="AF28" s="435"/>
    </row>
    <row r="29" spans="1:32" ht="15.75" customHeight="1" x14ac:dyDescent="0.5">
      <c r="A29" s="435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80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40" t="str">
        <f>IF(นักเรียน!E29="","",SUM(F29:U29))</f>
        <v/>
      </c>
      <c r="W29" s="392" t="str">
        <f t="shared" si="1"/>
        <v/>
      </c>
      <c r="X29" s="117" t="str">
        <f>IF(W29="","",IF(นักเรียน!Q29="ออก","---ย้าย---",VLOOKUP(W29,gradecompet,5,TRUE)))</f>
        <v/>
      </c>
      <c r="Y29" s="118" t="str">
        <f>IF(W29="","",IF(นักเรียน!Q29="ออก","---ย้าย---",VLOOKUP(W29,gradecompet,4,TRUE)))</f>
        <v/>
      </c>
      <c r="Z29" s="259"/>
      <c r="AA29" s="260"/>
      <c r="AB29" s="435"/>
      <c r="AC29" s="435"/>
      <c r="AD29" s="435"/>
      <c r="AE29" s="435"/>
      <c r="AF29" s="435"/>
    </row>
    <row r="30" spans="1:32" ht="15.75" customHeight="1" x14ac:dyDescent="0.5">
      <c r="A30" s="435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80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40" t="str">
        <f>IF(นักเรียน!E30="","",SUM(F30:U30))</f>
        <v/>
      </c>
      <c r="W30" s="392" t="str">
        <f t="shared" si="1"/>
        <v/>
      </c>
      <c r="X30" s="117" t="str">
        <f>IF(W30="","",IF(นักเรียน!Q30="ออก","---ย้าย---",VLOOKUP(W30,gradecompet,5,TRUE)))</f>
        <v/>
      </c>
      <c r="Y30" s="118" t="str">
        <f>IF(W30="","",IF(นักเรียน!Q30="ออก","---ย้าย---",VLOOKUP(W30,gradecompet,4,TRUE)))</f>
        <v/>
      </c>
      <c r="Z30" s="259"/>
      <c r="AA30" s="260"/>
      <c r="AB30" s="435"/>
      <c r="AC30" s="435"/>
      <c r="AD30" s="435"/>
      <c r="AE30" s="435"/>
      <c r="AF30" s="435"/>
    </row>
    <row r="31" spans="1:32" ht="15.75" customHeight="1" x14ac:dyDescent="0.5">
      <c r="A31" s="435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80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40" t="str">
        <f>IF(นักเรียน!E31="","",SUM(F31:U31))</f>
        <v/>
      </c>
      <c r="W31" s="392" t="str">
        <f t="shared" si="1"/>
        <v/>
      </c>
      <c r="X31" s="117" t="str">
        <f>IF(W31="","",IF(นักเรียน!Q31="ออก","---ย้าย---",VLOOKUP(W31,gradecompet,5,TRUE)))</f>
        <v/>
      </c>
      <c r="Y31" s="118" t="str">
        <f>IF(W31="","",IF(นักเรียน!Q31="ออก","---ย้าย---",VLOOKUP(W31,gradecompet,4,TRUE)))</f>
        <v/>
      </c>
      <c r="Z31" s="259"/>
      <c r="AA31" s="260"/>
      <c r="AB31" s="435"/>
      <c r="AC31" s="435"/>
      <c r="AD31" s="435"/>
      <c r="AE31" s="435"/>
      <c r="AF31" s="435"/>
    </row>
    <row r="32" spans="1:32" ht="15.75" customHeight="1" x14ac:dyDescent="0.5">
      <c r="A32" s="435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80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40" t="str">
        <f>IF(นักเรียน!E32="","",SUM(F32:U32))</f>
        <v/>
      </c>
      <c r="W32" s="392" t="str">
        <f t="shared" si="1"/>
        <v/>
      </c>
      <c r="X32" s="117" t="str">
        <f>IF(W32="","",IF(นักเรียน!Q32="ออก","---ย้าย---",VLOOKUP(W32,gradecompet,5,TRUE)))</f>
        <v/>
      </c>
      <c r="Y32" s="118" t="str">
        <f>IF(W32="","",IF(นักเรียน!Q32="ออก","---ย้าย---",VLOOKUP(W32,gradecompet,4,TRUE)))</f>
        <v/>
      </c>
      <c r="Z32" s="259"/>
      <c r="AA32" s="260"/>
      <c r="AB32" s="435"/>
      <c r="AC32" s="435"/>
      <c r="AD32" s="435"/>
      <c r="AE32" s="435"/>
      <c r="AF32" s="435"/>
    </row>
    <row r="33" spans="1:32" ht="15.75" customHeight="1" x14ac:dyDescent="0.5">
      <c r="A33" s="435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80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40" t="str">
        <f>IF(นักเรียน!E33="","",SUM(F33:U33))</f>
        <v/>
      </c>
      <c r="W33" s="392" t="str">
        <f t="shared" si="1"/>
        <v/>
      </c>
      <c r="X33" s="117" t="str">
        <f>IF(W33="","",IF(นักเรียน!Q33="ออก","---ย้าย---",VLOOKUP(W33,gradecompet,5,TRUE)))</f>
        <v/>
      </c>
      <c r="Y33" s="118" t="str">
        <f>IF(W33="","",IF(นักเรียน!Q33="ออก","---ย้าย---",VLOOKUP(W33,gradecompet,4,TRUE)))</f>
        <v/>
      </c>
      <c r="Z33" s="259"/>
      <c r="AA33" s="260"/>
      <c r="AB33" s="435"/>
      <c r="AC33" s="435"/>
      <c r="AD33" s="435"/>
      <c r="AE33" s="435"/>
      <c r="AF33" s="435"/>
    </row>
    <row r="34" spans="1:32" ht="15.75" customHeight="1" x14ac:dyDescent="0.5">
      <c r="A34" s="435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80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40" t="str">
        <f>IF(นักเรียน!E34="","",SUM(F34:U34))</f>
        <v/>
      </c>
      <c r="W34" s="392" t="str">
        <f t="shared" si="1"/>
        <v/>
      </c>
      <c r="X34" s="117" t="str">
        <f>IF(W34="","",IF(นักเรียน!Q34="ออก","---ย้าย---",VLOOKUP(W34,gradecompet,5,TRUE)))</f>
        <v/>
      </c>
      <c r="Y34" s="118" t="str">
        <f>IF(W34="","",IF(นักเรียน!Q34="ออก","---ย้าย---",VLOOKUP(W34,gradecompet,4,TRUE)))</f>
        <v/>
      </c>
      <c r="Z34" s="259"/>
      <c r="AA34" s="260"/>
      <c r="AB34" s="435"/>
      <c r="AC34" s="435"/>
      <c r="AD34" s="435"/>
      <c r="AE34" s="435"/>
      <c r="AF34" s="435"/>
    </row>
    <row r="35" spans="1:32" ht="15.75" customHeight="1" x14ac:dyDescent="0.5">
      <c r="A35" s="435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80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40" t="str">
        <f>IF(นักเรียน!E35="","",SUM(F35:U35))</f>
        <v/>
      </c>
      <c r="W35" s="392" t="str">
        <f t="shared" si="1"/>
        <v/>
      </c>
      <c r="X35" s="117" t="str">
        <f>IF(W35="","",IF(นักเรียน!Q35="ออก","---ย้าย---",VLOOKUP(W35,gradecompet,5,TRUE)))</f>
        <v/>
      </c>
      <c r="Y35" s="118" t="str">
        <f>IF(W35="","",IF(นักเรียน!Q35="ออก","---ย้าย---",VLOOKUP(W35,gradecompet,4,TRUE)))</f>
        <v/>
      </c>
      <c r="Z35" s="259"/>
      <c r="AA35" s="260"/>
      <c r="AB35" s="435"/>
      <c r="AC35" s="435"/>
      <c r="AD35" s="435"/>
      <c r="AE35" s="435"/>
      <c r="AF35" s="435"/>
    </row>
    <row r="36" spans="1:32" ht="15.75" customHeight="1" x14ac:dyDescent="0.5">
      <c r="A36" s="435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80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40" t="str">
        <f>IF(นักเรียน!E36="","",SUM(F36:U36))</f>
        <v/>
      </c>
      <c r="W36" s="392" t="str">
        <f t="shared" si="1"/>
        <v/>
      </c>
      <c r="X36" s="117" t="str">
        <f>IF(W36="","",IF(นักเรียน!Q36="ออก","---ย้าย---",VLOOKUP(W36,gradecompet,5,TRUE)))</f>
        <v/>
      </c>
      <c r="Y36" s="118" t="str">
        <f>IF(W36="","",IF(นักเรียน!Q36="ออก","---ย้าย---",VLOOKUP(W36,gradecompet,4,TRUE)))</f>
        <v/>
      </c>
      <c r="Z36" s="259"/>
      <c r="AA36" s="260"/>
      <c r="AB36" s="435"/>
      <c r="AC36" s="435"/>
      <c r="AD36" s="435"/>
      <c r="AE36" s="435"/>
      <c r="AF36" s="435"/>
    </row>
    <row r="37" spans="1:32" ht="15.75" customHeight="1" x14ac:dyDescent="0.5">
      <c r="A37" s="435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80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40" t="str">
        <f>IF(นักเรียน!E37="","",SUM(F37:U37))</f>
        <v/>
      </c>
      <c r="W37" s="392" t="str">
        <f t="shared" si="1"/>
        <v/>
      </c>
      <c r="X37" s="117" t="str">
        <f>IF(W37="","",IF(นักเรียน!Q37="ออก","---ย้าย---",VLOOKUP(W37,gradecompet,5,TRUE)))</f>
        <v/>
      </c>
      <c r="Y37" s="118" t="str">
        <f>IF(W37="","",IF(นักเรียน!Q37="ออก","---ย้าย---",VLOOKUP(W37,gradecompet,4,TRUE)))</f>
        <v/>
      </c>
      <c r="Z37" s="259"/>
      <c r="AA37" s="260"/>
      <c r="AB37" s="435"/>
      <c r="AC37" s="435"/>
      <c r="AD37" s="435"/>
      <c r="AE37" s="435"/>
      <c r="AF37" s="435"/>
    </row>
    <row r="38" spans="1:32" ht="15.75" customHeight="1" x14ac:dyDescent="0.5">
      <c r="A38" s="435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80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40" t="str">
        <f>IF(นักเรียน!E38="","",SUM(F38:U38))</f>
        <v/>
      </c>
      <c r="W38" s="392" t="str">
        <f t="shared" si="1"/>
        <v/>
      </c>
      <c r="X38" s="117" t="str">
        <f>IF(W38="","",IF(นักเรียน!Q38="ออก","---ย้าย---",VLOOKUP(W38,gradecompet,5,TRUE)))</f>
        <v/>
      </c>
      <c r="Y38" s="118" t="str">
        <f>IF(W38="","",IF(นักเรียน!Q38="ออก","---ย้าย---",VLOOKUP(W38,gradecompet,4,TRUE)))</f>
        <v/>
      </c>
      <c r="Z38" s="259"/>
      <c r="AA38" s="260"/>
      <c r="AB38" s="435"/>
      <c r="AC38" s="435"/>
      <c r="AD38" s="435"/>
      <c r="AE38" s="435"/>
      <c r="AF38" s="435"/>
    </row>
    <row r="39" spans="1:32" ht="15.75" customHeight="1" x14ac:dyDescent="0.5">
      <c r="A39" s="435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80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40" t="str">
        <f>IF(นักเรียน!E39="","",SUM(F39:U39))</f>
        <v/>
      </c>
      <c r="W39" s="392" t="str">
        <f t="shared" si="1"/>
        <v/>
      </c>
      <c r="X39" s="117" t="str">
        <f>IF(W39="","",IF(นักเรียน!Q39="ออก","---ย้าย---",VLOOKUP(W39,gradecompet,5,TRUE)))</f>
        <v/>
      </c>
      <c r="Y39" s="118" t="str">
        <f>IF(W39="","",IF(นักเรียน!Q39="ออก","---ย้าย---",VLOOKUP(W39,gradecompet,4,TRUE)))</f>
        <v/>
      </c>
      <c r="Z39" s="259"/>
      <c r="AA39" s="260"/>
      <c r="AB39" s="435"/>
      <c r="AC39" s="435"/>
      <c r="AD39" s="435"/>
      <c r="AE39" s="435"/>
      <c r="AF39" s="435"/>
    </row>
    <row r="40" spans="1:32" ht="15.75" customHeight="1" x14ac:dyDescent="0.5">
      <c r="A40" s="435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80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40" t="str">
        <f>IF(นักเรียน!E40="","",SUM(F40:U40))</f>
        <v/>
      </c>
      <c r="W40" s="392" t="str">
        <f t="shared" si="1"/>
        <v/>
      </c>
      <c r="X40" s="117" t="str">
        <f>IF(W40="","",IF(นักเรียน!Q40="ออก","---ย้าย---",VLOOKUP(W40,gradecompet,5,TRUE)))</f>
        <v/>
      </c>
      <c r="Y40" s="118" t="str">
        <f>IF(W40="","",IF(นักเรียน!Q40="ออก","---ย้าย---",VLOOKUP(W40,gradecompet,4,TRUE)))</f>
        <v/>
      </c>
      <c r="Z40" s="259"/>
      <c r="AA40" s="260"/>
      <c r="AB40" s="435"/>
      <c r="AC40" s="435"/>
      <c r="AD40" s="435"/>
      <c r="AE40" s="435"/>
      <c r="AF40" s="435"/>
    </row>
    <row r="41" spans="1:32" ht="15.75" customHeight="1" x14ac:dyDescent="0.5">
      <c r="A41" s="435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80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40" t="str">
        <f>IF(นักเรียน!E41="","",SUM(F41:U41))</f>
        <v/>
      </c>
      <c r="W41" s="392" t="str">
        <f t="shared" si="1"/>
        <v/>
      </c>
      <c r="X41" s="117" t="str">
        <f>IF(W41="","",IF(นักเรียน!Q41="ออก","---ย้าย---",VLOOKUP(W41,gradecompet,5,TRUE)))</f>
        <v/>
      </c>
      <c r="Y41" s="118" t="str">
        <f>IF(W41="","",IF(นักเรียน!Q41="ออก","---ย้าย---",VLOOKUP(W41,gradecompet,4,TRUE)))</f>
        <v/>
      </c>
      <c r="Z41" s="259"/>
      <c r="AA41" s="260"/>
      <c r="AB41" s="435"/>
      <c r="AC41" s="435"/>
      <c r="AD41" s="435"/>
      <c r="AE41" s="435"/>
      <c r="AF41" s="435"/>
    </row>
    <row r="42" spans="1:32" ht="15.75" customHeight="1" x14ac:dyDescent="0.5">
      <c r="A42" s="435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80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40" t="str">
        <f>IF(นักเรียน!E42="","",SUM(F42:U42))</f>
        <v/>
      </c>
      <c r="W42" s="392" t="str">
        <f t="shared" si="1"/>
        <v/>
      </c>
      <c r="X42" s="117" t="str">
        <f>IF(W42="","",IF(นักเรียน!Q42="ออก","---ย้าย---",VLOOKUP(W42,gradecompet,5,TRUE)))</f>
        <v/>
      </c>
      <c r="Y42" s="118" t="str">
        <f>IF(W42="","",IF(นักเรียน!Q42="ออก","---ย้าย---",VLOOKUP(W42,gradecompet,4,TRUE)))</f>
        <v/>
      </c>
      <c r="Z42" s="259"/>
      <c r="AA42" s="260"/>
      <c r="AB42" s="435"/>
      <c r="AC42" s="435"/>
      <c r="AD42" s="435"/>
      <c r="AE42" s="435"/>
      <c r="AF42" s="435"/>
    </row>
    <row r="43" spans="1:32" ht="15.75" customHeight="1" x14ac:dyDescent="0.5">
      <c r="A43" s="435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80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40" t="str">
        <f>IF(นักเรียน!E43="","",SUM(F43:U43))</f>
        <v/>
      </c>
      <c r="W43" s="392" t="str">
        <f t="shared" si="1"/>
        <v/>
      </c>
      <c r="X43" s="117" t="str">
        <f>IF(W43="","",IF(นักเรียน!Q43="ออก","---ย้าย---",VLOOKUP(W43,gradecompet,5,TRUE)))</f>
        <v/>
      </c>
      <c r="Y43" s="118" t="str">
        <f>IF(W43="","",IF(นักเรียน!Q43="ออก","---ย้าย---",VLOOKUP(W43,gradecompet,4,TRUE)))</f>
        <v/>
      </c>
      <c r="Z43" s="259"/>
      <c r="AA43" s="260"/>
      <c r="AB43" s="435"/>
      <c r="AC43" s="435"/>
      <c r="AD43" s="435"/>
      <c r="AE43" s="435"/>
      <c r="AF43" s="435"/>
    </row>
    <row r="44" spans="1:32" ht="15.75" customHeight="1" x14ac:dyDescent="0.5">
      <c r="A44" s="435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80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40" t="str">
        <f>IF(นักเรียน!E44="","",SUM(F44:U44))</f>
        <v/>
      </c>
      <c r="W44" s="392" t="str">
        <f t="shared" si="1"/>
        <v/>
      </c>
      <c r="X44" s="117" t="str">
        <f>IF(W44="","",IF(นักเรียน!Q44="ออก","---ย้าย---",VLOOKUP(W44,gradecompet,5,TRUE)))</f>
        <v/>
      </c>
      <c r="Y44" s="118" t="str">
        <f>IF(W44="","",IF(นักเรียน!Q44="ออก","---ย้าย---",VLOOKUP(W44,gradecompet,4,TRUE)))</f>
        <v/>
      </c>
      <c r="Z44" s="259"/>
      <c r="AA44" s="260"/>
      <c r="AB44" s="435"/>
      <c r="AC44" s="435"/>
      <c r="AD44" s="435"/>
      <c r="AE44" s="435"/>
      <c r="AF44" s="435"/>
    </row>
    <row r="45" spans="1:32" ht="15.75" customHeight="1" x14ac:dyDescent="0.5">
      <c r="A45" s="435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80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40" t="str">
        <f>IF(นักเรียน!E45="","",SUM(F45:U45))</f>
        <v/>
      </c>
      <c r="W45" s="392" t="str">
        <f t="shared" si="1"/>
        <v/>
      </c>
      <c r="X45" s="117" t="str">
        <f>IF(W45="","",IF(นักเรียน!Q45="ออก","---ย้าย---",VLOOKUP(W45,gradecompet,5,TRUE)))</f>
        <v/>
      </c>
      <c r="Y45" s="118" t="str">
        <f>IF(W45="","",IF(นักเรียน!Q45="ออก","---ย้าย---",VLOOKUP(W45,gradecompet,4,TRUE)))</f>
        <v/>
      </c>
      <c r="Z45" s="259"/>
      <c r="AA45" s="260"/>
      <c r="AB45" s="435"/>
      <c r="AC45" s="435"/>
      <c r="AD45" s="435"/>
      <c r="AE45" s="435"/>
      <c r="AF45" s="435"/>
    </row>
    <row r="46" spans="1:32" ht="15.75" customHeight="1" x14ac:dyDescent="0.5">
      <c r="A46" s="435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80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40" t="str">
        <f>IF(นักเรียน!E46="","",SUM(F46:U46))</f>
        <v/>
      </c>
      <c r="W46" s="392" t="str">
        <f t="shared" si="1"/>
        <v/>
      </c>
      <c r="X46" s="117" t="str">
        <f>IF(W46="","",IF(นักเรียน!Q46="ออก","---ย้าย---",VLOOKUP(W46,gradecompet,5,TRUE)))</f>
        <v/>
      </c>
      <c r="Y46" s="118" t="str">
        <f>IF(W46="","",IF(นักเรียน!Q46="ออก","---ย้าย---",VLOOKUP(W46,gradecompet,4,TRUE)))</f>
        <v/>
      </c>
      <c r="Z46" s="259"/>
      <c r="AA46" s="260"/>
      <c r="AB46" s="435"/>
      <c r="AC46" s="435"/>
      <c r="AD46" s="435"/>
      <c r="AE46" s="435"/>
      <c r="AF46" s="435"/>
    </row>
    <row r="47" spans="1:32" ht="15.75" customHeight="1" x14ac:dyDescent="0.5">
      <c r="A47" s="435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80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40" t="str">
        <f>IF(นักเรียน!E47="","",SUM(F47:U47))</f>
        <v/>
      </c>
      <c r="W47" s="392" t="str">
        <f t="shared" si="1"/>
        <v/>
      </c>
      <c r="X47" s="117" t="str">
        <f>IF(W47="","",IF(นักเรียน!Q47="ออก","---ย้าย---",VLOOKUP(W47,gradecompet,5,TRUE)))</f>
        <v/>
      </c>
      <c r="Y47" s="118" t="str">
        <f>IF(W47="","",IF(นักเรียน!Q47="ออก","---ย้าย---",VLOOKUP(W47,gradecompet,4,TRUE)))</f>
        <v/>
      </c>
      <c r="Z47" s="259"/>
      <c r="AA47" s="260"/>
      <c r="AB47" s="435"/>
      <c r="AC47" s="435"/>
      <c r="AD47" s="435"/>
      <c r="AE47" s="435"/>
      <c r="AF47" s="435"/>
    </row>
    <row r="48" spans="1:32" ht="15.75" customHeight="1" x14ac:dyDescent="0.5">
      <c r="A48" s="435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80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40" t="str">
        <f>IF(นักเรียน!E48="","",SUM(F48:U48))</f>
        <v/>
      </c>
      <c r="W48" s="392" t="str">
        <f t="shared" si="1"/>
        <v/>
      </c>
      <c r="X48" s="117" t="str">
        <f>IF(W48="","",IF(นักเรียน!Q48="ออก","---ย้าย---",VLOOKUP(W48,gradecompet,5,TRUE)))</f>
        <v/>
      </c>
      <c r="Y48" s="118" t="str">
        <f>IF(W48="","",IF(นักเรียน!Q48="ออก","---ย้าย---",VLOOKUP(W48,gradecompet,4,TRUE)))</f>
        <v/>
      </c>
      <c r="Z48" s="259"/>
      <c r="AA48" s="260"/>
      <c r="AB48" s="435"/>
      <c r="AC48" s="435"/>
      <c r="AD48" s="435"/>
      <c r="AE48" s="435"/>
      <c r="AF48" s="435"/>
    </row>
    <row r="49" spans="1:32" ht="15.75" customHeight="1" x14ac:dyDescent="0.5">
      <c r="A49" s="435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80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40" t="str">
        <f>IF(นักเรียน!E49="","",SUM(F49:U49))</f>
        <v/>
      </c>
      <c r="W49" s="392" t="str">
        <f t="shared" si="1"/>
        <v/>
      </c>
      <c r="X49" s="117" t="str">
        <f>IF(W49="","",IF(นักเรียน!Q49="ออก","---ย้าย---",VLOOKUP(W49,gradecompet,5,TRUE)))</f>
        <v/>
      </c>
      <c r="Y49" s="118" t="str">
        <f>IF(W49="","",IF(นักเรียน!Q49="ออก","---ย้าย---",VLOOKUP(W49,gradecompet,4,TRUE)))</f>
        <v/>
      </c>
      <c r="Z49" s="259"/>
      <c r="AA49" s="260"/>
      <c r="AB49" s="435"/>
      <c r="AC49" s="435"/>
      <c r="AD49" s="435"/>
      <c r="AE49" s="435"/>
      <c r="AF49" s="435"/>
    </row>
    <row r="50" spans="1:32" ht="15.75" customHeight="1" x14ac:dyDescent="0.5">
      <c r="A50" s="435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80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40" t="str">
        <f>IF(นักเรียน!E50="","",SUM(F50:U50))</f>
        <v/>
      </c>
      <c r="W50" s="392" t="str">
        <f t="shared" si="1"/>
        <v/>
      </c>
      <c r="X50" s="117" t="str">
        <f>IF(W50="","",IF(นักเรียน!Q50="ออก","---ย้าย---",VLOOKUP(W50,gradecompet,5,TRUE)))</f>
        <v/>
      </c>
      <c r="Y50" s="118" t="str">
        <f>IF(W50="","",IF(นักเรียน!Q50="ออก","---ย้าย---",VLOOKUP(W50,gradecompet,4,TRUE)))</f>
        <v/>
      </c>
      <c r="Z50" s="259"/>
      <c r="AA50" s="260"/>
      <c r="AB50" s="435"/>
      <c r="AC50" s="435"/>
      <c r="AD50" s="435"/>
      <c r="AE50" s="435"/>
      <c r="AF50" s="435"/>
    </row>
    <row r="51" spans="1:32" ht="15.75" customHeight="1" x14ac:dyDescent="0.5">
      <c r="A51" s="435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80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40" t="str">
        <f>IF(นักเรียน!E51="","",SUM(F51:U51))</f>
        <v/>
      </c>
      <c r="W51" s="392" t="str">
        <f t="shared" si="1"/>
        <v/>
      </c>
      <c r="X51" s="117" t="str">
        <f>IF(W51="","",IF(นักเรียน!Q51="ออก","---ย้าย---",VLOOKUP(W51,gradecompet,5,TRUE)))</f>
        <v/>
      </c>
      <c r="Y51" s="118" t="str">
        <f>IF(W51="","",IF(นักเรียน!Q51="ออก","---ย้าย---",VLOOKUP(W51,gradecompet,4,TRUE)))</f>
        <v/>
      </c>
      <c r="Z51" s="259"/>
      <c r="AA51" s="260"/>
      <c r="AB51" s="435"/>
      <c r="AC51" s="435"/>
      <c r="AD51" s="435"/>
      <c r="AE51" s="435"/>
      <c r="AF51" s="435"/>
    </row>
    <row r="52" spans="1:32" ht="15.75" customHeight="1" x14ac:dyDescent="0.5">
      <c r="A52" s="435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80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40" t="str">
        <f>IF(นักเรียน!E52="","",SUM(F52:U52))</f>
        <v/>
      </c>
      <c r="W52" s="392" t="str">
        <f t="shared" si="1"/>
        <v/>
      </c>
      <c r="X52" s="117" t="str">
        <f>IF(W52="","",IF(นักเรียน!Q52="ออก","---ย้าย---",VLOOKUP(W52,gradecompet,5,TRUE)))</f>
        <v/>
      </c>
      <c r="Y52" s="118" t="str">
        <f>IF(W52="","",IF(นักเรียน!Q52="ออก","---ย้าย---",VLOOKUP(W52,gradecompet,4,TRUE)))</f>
        <v/>
      </c>
      <c r="Z52" s="259"/>
      <c r="AA52" s="260"/>
      <c r="AB52" s="435"/>
      <c r="AC52" s="435"/>
      <c r="AD52" s="435"/>
      <c r="AE52" s="435"/>
      <c r="AF52" s="435"/>
    </row>
    <row r="53" spans="1:32" ht="15.75" customHeight="1" x14ac:dyDescent="0.5">
      <c r="A53" s="435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80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40" t="str">
        <f>IF(นักเรียน!E53="","",SUM(F53:U53))</f>
        <v/>
      </c>
      <c r="W53" s="392" t="str">
        <f t="shared" si="1"/>
        <v/>
      </c>
      <c r="X53" s="117" t="str">
        <f>IF(W53="","",IF(นักเรียน!Q53="ออก","---ย้าย---",VLOOKUP(W53,gradecompet,5,TRUE)))</f>
        <v/>
      </c>
      <c r="Y53" s="118" t="str">
        <f>IF(W53="","",IF(นักเรียน!Q53="ออก","---ย้าย---",VLOOKUP(W53,gradecompet,4,TRUE)))</f>
        <v/>
      </c>
      <c r="Z53" s="259"/>
      <c r="AA53" s="260"/>
      <c r="AB53" s="435"/>
      <c r="AC53" s="435"/>
      <c r="AD53" s="435"/>
      <c r="AE53" s="435"/>
      <c r="AF53" s="435"/>
    </row>
    <row r="54" spans="1:32" ht="15.75" customHeight="1" x14ac:dyDescent="0.5">
      <c r="A54" s="435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80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40" t="str">
        <f>IF(นักเรียน!E54="","",SUM(F54:U54))</f>
        <v/>
      </c>
      <c r="W54" s="392" t="str">
        <f t="shared" si="1"/>
        <v/>
      </c>
      <c r="X54" s="117" t="str">
        <f>IF(W54="","",IF(นักเรียน!Q54="ออก","---ย้าย---",VLOOKUP(W54,gradecompet,5,TRUE)))</f>
        <v/>
      </c>
      <c r="Y54" s="118" t="str">
        <f>IF(W54="","",IF(นักเรียน!Q54="ออก","---ย้าย---",VLOOKUP(W54,gradecompet,4,TRUE)))</f>
        <v/>
      </c>
      <c r="Z54" s="259"/>
      <c r="AA54" s="260"/>
      <c r="AB54" s="435"/>
      <c r="AC54" s="435"/>
      <c r="AD54" s="435"/>
      <c r="AE54" s="435"/>
      <c r="AF54" s="435"/>
    </row>
    <row r="55" spans="1:32" ht="15.75" customHeight="1" x14ac:dyDescent="0.5">
      <c r="A55" s="435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80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40" t="str">
        <f>IF(นักเรียน!E55="","",SUM(F55:U55))</f>
        <v/>
      </c>
      <c r="W55" s="392" t="str">
        <f t="shared" si="1"/>
        <v/>
      </c>
      <c r="X55" s="117" t="str">
        <f>IF(W55="","",IF(นักเรียน!Q55="ออก","---ย้าย---",VLOOKUP(W55,gradecompet,5,TRUE)))</f>
        <v/>
      </c>
      <c r="Y55" s="118" t="str">
        <f>IF(W55="","",IF(นักเรียน!Q55="ออก","---ย้าย---",VLOOKUP(W55,gradecompet,4,TRUE)))</f>
        <v/>
      </c>
      <c r="Z55" s="259"/>
      <c r="AA55" s="260"/>
      <c r="AB55" s="435"/>
      <c r="AC55" s="435"/>
      <c r="AD55" s="435"/>
      <c r="AE55" s="435"/>
      <c r="AF55" s="435"/>
    </row>
    <row r="56" spans="1:32" ht="18" customHeight="1" x14ac:dyDescent="0.5">
      <c r="A56" s="435"/>
      <c r="B56" s="455"/>
      <c r="C56" s="455"/>
      <c r="D56" s="435"/>
      <c r="E56" s="43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7"/>
      <c r="X56" s="457"/>
      <c r="Y56" s="435"/>
      <c r="Z56" s="435"/>
      <c r="AA56" s="435"/>
      <c r="AB56" s="435"/>
      <c r="AC56" s="435"/>
      <c r="AD56" s="435"/>
      <c r="AE56" s="435"/>
      <c r="AF56" s="435"/>
    </row>
    <row r="57" spans="1:32" ht="18" customHeight="1" x14ac:dyDescent="0.5">
      <c r="A57" s="435"/>
      <c r="B57" s="455"/>
      <c r="C57" s="455"/>
      <c r="D57" s="435"/>
      <c r="E57" s="43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7"/>
      <c r="X57" s="457"/>
      <c r="Y57" s="435"/>
      <c r="Z57" s="435"/>
      <c r="AA57" s="435"/>
      <c r="AB57" s="435"/>
      <c r="AC57" s="435"/>
      <c r="AD57" s="435"/>
      <c r="AE57" s="435"/>
      <c r="AF57" s="435"/>
    </row>
    <row r="58" spans="1:32" ht="18" customHeight="1" x14ac:dyDescent="0.5">
      <c r="A58" s="435"/>
      <c r="B58" s="455"/>
      <c r="C58" s="455"/>
      <c r="D58" s="435"/>
      <c r="E58" s="43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7"/>
      <c r="X58" s="457"/>
      <c r="Y58" s="435"/>
      <c r="Z58" s="435"/>
      <c r="AA58" s="435"/>
      <c r="AB58" s="435"/>
      <c r="AC58" s="435"/>
      <c r="AD58" s="435"/>
      <c r="AE58" s="435"/>
      <c r="AF58" s="435"/>
    </row>
    <row r="59" spans="1:32" ht="18" customHeight="1" x14ac:dyDescent="0.5">
      <c r="A59" s="435"/>
      <c r="B59" s="455"/>
      <c r="C59" s="455"/>
      <c r="D59" s="435"/>
      <c r="E59" s="43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7"/>
      <c r="X59" s="457"/>
      <c r="Y59" s="435"/>
      <c r="Z59" s="435"/>
      <c r="AA59" s="435"/>
      <c r="AB59" s="435"/>
      <c r="AC59" s="435"/>
      <c r="AD59" s="435"/>
      <c r="AE59" s="435"/>
      <c r="AF59" s="435"/>
    </row>
    <row r="60" spans="1:32" ht="18" customHeight="1" x14ac:dyDescent="0.5">
      <c r="A60" s="435"/>
      <c r="B60" s="455"/>
      <c r="C60" s="455"/>
      <c r="D60" s="435"/>
      <c r="E60" s="43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7"/>
      <c r="X60" s="457"/>
      <c r="Y60" s="435"/>
      <c r="Z60" s="435"/>
      <c r="AA60" s="435"/>
      <c r="AB60" s="435"/>
      <c r="AC60" s="435"/>
      <c r="AD60" s="435"/>
      <c r="AE60" s="435"/>
      <c r="AF60" s="435"/>
    </row>
    <row r="61" spans="1:32" ht="18" customHeight="1" x14ac:dyDescent="0.5">
      <c r="A61" s="435"/>
      <c r="B61" s="455"/>
      <c r="C61" s="455"/>
      <c r="D61" s="435"/>
      <c r="E61" s="43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7"/>
      <c r="X61" s="457"/>
      <c r="Y61" s="435"/>
      <c r="Z61" s="435"/>
      <c r="AA61" s="435"/>
      <c r="AB61" s="435"/>
      <c r="AC61" s="435"/>
      <c r="AD61" s="435"/>
      <c r="AE61" s="435"/>
      <c r="AF61" s="435"/>
    </row>
    <row r="62" spans="1:32" ht="18" customHeight="1" x14ac:dyDescent="0.5">
      <c r="A62" s="435"/>
      <c r="B62" s="455"/>
      <c r="C62" s="455"/>
      <c r="D62" s="435"/>
      <c r="E62" s="43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7"/>
      <c r="X62" s="457"/>
      <c r="Y62" s="435"/>
      <c r="Z62" s="435"/>
      <c r="AA62" s="435"/>
      <c r="AB62" s="435"/>
      <c r="AC62" s="435"/>
      <c r="AD62" s="435"/>
      <c r="AE62" s="435"/>
      <c r="AF62" s="435"/>
    </row>
    <row r="63" spans="1:32" ht="18" customHeight="1" x14ac:dyDescent="0.5">
      <c r="A63" s="435"/>
      <c r="B63" s="455"/>
      <c r="C63" s="455"/>
      <c r="D63" s="435"/>
      <c r="E63" s="43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7"/>
      <c r="X63" s="457"/>
      <c r="Y63" s="435"/>
      <c r="Z63" s="435"/>
      <c r="AA63" s="435"/>
      <c r="AB63" s="435"/>
      <c r="AC63" s="435"/>
      <c r="AD63" s="435"/>
      <c r="AE63" s="435"/>
      <c r="AF63" s="435"/>
    </row>
    <row r="64" spans="1:32" ht="18" customHeight="1" x14ac:dyDescent="0.5">
      <c r="A64" s="435"/>
      <c r="B64" s="455"/>
      <c r="C64" s="455"/>
      <c r="D64" s="435"/>
      <c r="E64" s="43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7"/>
      <c r="X64" s="457"/>
      <c r="Y64" s="435"/>
      <c r="Z64" s="435"/>
      <c r="AA64" s="435"/>
      <c r="AB64" s="435"/>
      <c r="AC64" s="435"/>
      <c r="AD64" s="435"/>
      <c r="AE64" s="435"/>
      <c r="AF64" s="435"/>
    </row>
    <row r="65" spans="1:32" ht="18" customHeight="1" x14ac:dyDescent="0.5">
      <c r="A65" s="435"/>
      <c r="B65" s="455"/>
      <c r="C65" s="455"/>
      <c r="D65" s="435"/>
      <c r="E65" s="43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7"/>
      <c r="X65" s="457"/>
      <c r="Y65" s="435"/>
      <c r="Z65" s="435"/>
      <c r="AA65" s="435"/>
      <c r="AB65" s="435"/>
      <c r="AC65" s="435"/>
      <c r="AD65" s="435"/>
      <c r="AE65" s="435"/>
      <c r="AF65" s="435"/>
    </row>
    <row r="66" spans="1:32" ht="18" customHeight="1" x14ac:dyDescent="0.5">
      <c r="A66" s="435"/>
      <c r="B66" s="455"/>
      <c r="C66" s="455"/>
      <c r="D66" s="435"/>
      <c r="E66" s="43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7"/>
      <c r="X66" s="457"/>
      <c r="Y66" s="435"/>
      <c r="Z66" s="435"/>
      <c r="AA66" s="435"/>
      <c r="AB66" s="435"/>
      <c r="AC66" s="435"/>
      <c r="AD66" s="435"/>
      <c r="AE66" s="435"/>
      <c r="AF66" s="435"/>
    </row>
    <row r="67" spans="1:32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AB67" s="435"/>
      <c r="AC67" s="435"/>
      <c r="AD67" s="435"/>
      <c r="AE67" s="435"/>
      <c r="AF67" s="435"/>
    </row>
    <row r="68" spans="1:32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AB68" s="435"/>
      <c r="AC68" s="435"/>
      <c r="AD68" s="435"/>
      <c r="AE68" s="435"/>
      <c r="AF68" s="435"/>
    </row>
    <row r="69" spans="1:32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2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32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</sheetData>
  <sheetProtection sheet="1" objects="1" scenarios="1" selectLockedCells="1"/>
  <mergeCells count="66">
    <mergeCell ref="B2:B5"/>
    <mergeCell ref="C2:C5"/>
    <mergeCell ref="D2:D5"/>
    <mergeCell ref="AA2:AA5"/>
    <mergeCell ref="F3:I3"/>
    <mergeCell ref="J3:K3"/>
    <mergeCell ref="L3:M3"/>
    <mergeCell ref="N3:S3"/>
    <mergeCell ref="T2:Z2"/>
    <mergeCell ref="F2:S2"/>
    <mergeCell ref="D13:E13"/>
    <mergeCell ref="W3:W4"/>
    <mergeCell ref="X3:X5"/>
    <mergeCell ref="Y3:Y5"/>
    <mergeCell ref="Z3:Z5"/>
    <mergeCell ref="D6:E6"/>
    <mergeCell ref="D7:E7"/>
    <mergeCell ref="T3:U3"/>
    <mergeCell ref="V3:V4"/>
    <mergeCell ref="D8:E8"/>
    <mergeCell ref="D9:E9"/>
    <mergeCell ref="D10:E10"/>
    <mergeCell ref="D11:E11"/>
    <mergeCell ref="D12:E12"/>
    <mergeCell ref="D31:E31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D27:E27"/>
    <mergeCell ref="D28:E28"/>
    <mergeCell ref="D29:E29"/>
    <mergeCell ref="D30:E30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43:E43"/>
    <mergeCell ref="D32:E32"/>
    <mergeCell ref="D33:E33"/>
    <mergeCell ref="D34:E34"/>
    <mergeCell ref="D35:E35"/>
    <mergeCell ref="D36:E36"/>
    <mergeCell ref="D38:E38"/>
    <mergeCell ref="D39:E39"/>
    <mergeCell ref="D40:E40"/>
    <mergeCell ref="D41:E41"/>
    <mergeCell ref="D42:E42"/>
    <mergeCell ref="D37:E37"/>
  </mergeCells>
  <conditionalFormatting sqref="F6:U55">
    <cfRule type="cellIs" dxfId="20" priority="5" operator="lessThan">
      <formula>50%*F$5</formula>
    </cfRule>
  </conditionalFormatting>
  <conditionalFormatting sqref="V6:V55">
    <cfRule type="cellIs" dxfId="19" priority="4" operator="lessThan">
      <formula>50%*$V$5</formula>
    </cfRule>
  </conditionalFormatting>
  <conditionalFormatting sqref="W6:W55">
    <cfRule type="cellIs" dxfId="18" priority="3" operator="lessThan">
      <formula>50%*$W$5</formula>
    </cfRule>
  </conditionalFormatting>
  <conditionalFormatting sqref="X6:X55">
    <cfRule type="containsText" dxfId="17" priority="6" operator="containsText" text="0">
      <formula>NOT(ISERROR(SEARCH("0",X6)))</formula>
    </cfRule>
  </conditionalFormatting>
  <conditionalFormatting sqref="X6:Y55">
    <cfRule type="containsText" dxfId="16" priority="1" operator="containsText" text="ย้าย">
      <formula>NOT(ISERROR(SEARCH("ย้าย",X6)))</formula>
    </cfRule>
  </conditionalFormatting>
  <conditionalFormatting sqref="Y6:Y55">
    <cfRule type="containsText" dxfId="15" priority="7" operator="containsText" text="ไม่ผ่าน">
      <formula>NOT(ISERROR(SEARCH("ไม่ผ่าน",Y6)))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U55" xr:uid="{00000000-0002-0000-0E00-000000000000}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BQ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AK56" sqref="AK56"/>
    </sheetView>
  </sheetViews>
  <sheetFormatPr defaultColWidth="9.140625"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9" width="5" style="1" customWidth="1"/>
    <col min="10" max="10" width="7.28515625" style="1" customWidth="1"/>
    <col min="11" max="11" width="8" style="1" customWidth="1"/>
    <col min="12" max="12" width="8.7109375" style="1" customWidth="1"/>
    <col min="13" max="14" width="5" style="1" customWidth="1"/>
    <col min="15" max="15" width="7.28515625" style="1" customWidth="1"/>
    <col min="16" max="16" width="8" style="1" customWidth="1"/>
    <col min="17" max="17" width="8.7109375" style="1" customWidth="1"/>
    <col min="18" max="19" width="5.42578125" style="1" customWidth="1"/>
    <col min="20" max="20" width="8.28515625" style="1" customWidth="1"/>
    <col min="21" max="21" width="9" style="1" customWidth="1"/>
    <col min="22" max="22" width="10.28515625" style="1" customWidth="1"/>
    <col min="23" max="28" width="5.42578125" style="1" customWidth="1"/>
    <col min="29" max="29" width="8" style="1" customWidth="1"/>
    <col min="30" max="30" width="9.140625" style="1" customWidth="1"/>
    <col min="31" max="31" width="10.28515625" style="1" customWidth="1"/>
    <col min="32" max="33" width="4.7109375" style="1" customWidth="1"/>
    <col min="34" max="34" width="5.7109375" style="1" customWidth="1"/>
    <col min="35" max="35" width="7.28515625" style="1" customWidth="1"/>
    <col min="36" max="36" width="8.7109375" style="1" customWidth="1"/>
    <col min="37" max="37" width="11.42578125" style="4" customWidth="1"/>
    <col min="38" max="38" width="10.140625" style="3" customWidth="1"/>
    <col min="39" max="39" width="11.42578125" style="3" customWidth="1"/>
    <col min="40" max="40" width="11.28515625" style="1" customWidth="1"/>
    <col min="41" max="41" width="16.28515625" style="1" customWidth="1"/>
    <col min="42" max="42" width="9.85546875" style="1" customWidth="1"/>
    <col min="43" max="43" width="1.7109375" style="1" customWidth="1"/>
    <col min="44" max="16384" width="9.140625" style="1"/>
  </cols>
  <sheetData>
    <row r="1" spans="1:46" ht="41.25" customHeight="1" x14ac:dyDescent="0.5">
      <c r="A1" s="76"/>
      <c r="B1" s="80"/>
      <c r="C1" s="80"/>
      <c r="D1" s="76"/>
      <c r="E1" s="76"/>
      <c r="F1" s="84" t="s">
        <v>647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80"/>
      <c r="AL1" s="81"/>
      <c r="AM1" s="81"/>
      <c r="AN1" s="76"/>
      <c r="AO1" s="76"/>
      <c r="AP1" s="76"/>
      <c r="AQ1" s="76"/>
      <c r="AR1" s="76"/>
      <c r="AS1" s="76"/>
      <c r="AT1" s="76"/>
    </row>
    <row r="2" spans="1:46" ht="18" customHeight="1" thickBot="1" x14ac:dyDescent="0.55000000000000004">
      <c r="A2" s="76"/>
      <c r="B2" s="648" t="s">
        <v>0</v>
      </c>
      <c r="C2" s="648" t="s">
        <v>1</v>
      </c>
      <c r="D2" s="650" t="s">
        <v>2</v>
      </c>
      <c r="E2" s="163"/>
      <c r="F2" s="669" t="str">
        <f>สมรรถนะ!F2</f>
        <v>ผลการประเมินสมรรถนะสำคัญของผู้เรียน</v>
      </c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 t="str">
        <f>F2</f>
        <v>ผลการประเมินสมรรถนะสำคัญของผู้เรียน</v>
      </c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70" t="str">
        <f>F2</f>
        <v>ผลการประเมินสมรรถนะสำคัญของผู้เรียน</v>
      </c>
      <c r="AG2" s="654"/>
      <c r="AH2" s="654"/>
      <c r="AI2" s="654"/>
      <c r="AJ2" s="654"/>
      <c r="AK2" s="654"/>
      <c r="AL2" s="654"/>
      <c r="AM2" s="654"/>
      <c r="AN2" s="654"/>
      <c r="AO2" s="712"/>
      <c r="AP2" s="710" t="s">
        <v>51</v>
      </c>
      <c r="AQ2" s="76"/>
      <c r="AR2" s="76"/>
      <c r="AS2" s="76"/>
      <c r="AT2" s="76"/>
    </row>
    <row r="3" spans="1:46" s="4" customFormat="1" ht="18" customHeight="1" x14ac:dyDescent="0.5">
      <c r="A3" s="80"/>
      <c r="B3" s="648"/>
      <c r="C3" s="648"/>
      <c r="D3" s="651"/>
      <c r="E3" s="120" t="str">
        <f>สมรรถนะ!E3</f>
        <v>สมรรถนะที่</v>
      </c>
      <c r="F3" s="700" t="str">
        <f>IF(ตัวชีวัด!L5="","1","1."&amp;ตัวชีวัด!L5)</f>
        <v>1.ความสามารถในการสื่อสาร</v>
      </c>
      <c r="G3" s="701"/>
      <c r="H3" s="701"/>
      <c r="I3" s="701"/>
      <c r="J3" s="701"/>
      <c r="K3" s="701"/>
      <c r="L3" s="702"/>
      <c r="M3" s="700" t="str">
        <f>IF(ตัวชีวัด!L6="","2","2."&amp;ตัวชีวัด!L6)</f>
        <v>2.ความสามารถในการคิด</v>
      </c>
      <c r="N3" s="701"/>
      <c r="O3" s="701"/>
      <c r="P3" s="701"/>
      <c r="Q3" s="702"/>
      <c r="R3" s="707" t="str">
        <f>IF(ตัวชีวัด!L7="","3","3."&amp;ตัวชีวัด!L7)</f>
        <v>3.ความสามารถในการแก้ปัญหา</v>
      </c>
      <c r="S3" s="708"/>
      <c r="T3" s="708"/>
      <c r="U3" s="708"/>
      <c r="V3" s="709"/>
      <c r="W3" s="700" t="str">
        <f>IF(ตัวชีวัด!L8="","4","4."&amp;ตัวชีวัด!L8)</f>
        <v>4.ความสามารถในการใช้ทักษะชีวิต</v>
      </c>
      <c r="X3" s="730"/>
      <c r="Y3" s="730"/>
      <c r="Z3" s="730"/>
      <c r="AA3" s="730"/>
      <c r="AB3" s="701"/>
      <c r="AC3" s="701"/>
      <c r="AD3" s="701"/>
      <c r="AE3" s="702"/>
      <c r="AF3" s="700" t="str">
        <f>IF(ตัวชีวัด!L9="","5","5."&amp;ตัวชีวัด!L9)</f>
        <v>5.ความสามารถในการใช้เทคโนโลยี</v>
      </c>
      <c r="AG3" s="701"/>
      <c r="AH3" s="701"/>
      <c r="AI3" s="701"/>
      <c r="AJ3" s="702"/>
      <c r="AK3" s="726" t="s">
        <v>9</v>
      </c>
      <c r="AL3" s="728" t="s">
        <v>130</v>
      </c>
      <c r="AM3" s="697" t="s">
        <v>61</v>
      </c>
      <c r="AN3" s="699" t="s">
        <v>132</v>
      </c>
      <c r="AO3" s="713" t="s">
        <v>141</v>
      </c>
      <c r="AP3" s="710"/>
      <c r="AQ3" s="80"/>
      <c r="AR3" s="80"/>
      <c r="AS3" s="80"/>
      <c r="AT3" s="80"/>
    </row>
    <row r="4" spans="1:46" ht="18" customHeight="1" x14ac:dyDescent="0.5">
      <c r="A4" s="76"/>
      <c r="B4" s="648"/>
      <c r="C4" s="648"/>
      <c r="D4" s="651"/>
      <c r="E4" s="120" t="str">
        <f>สมรรถนะ!E4</f>
        <v>ตัวชี้วัดที่</v>
      </c>
      <c r="F4" s="126">
        <v>1.1000000000000001</v>
      </c>
      <c r="G4" s="52">
        <v>1.2</v>
      </c>
      <c r="H4" s="52">
        <v>1.3</v>
      </c>
      <c r="I4" s="52">
        <v>1.4</v>
      </c>
      <c r="J4" s="51" t="s">
        <v>4</v>
      </c>
      <c r="K4" s="51" t="s">
        <v>130</v>
      </c>
      <c r="L4" s="703" t="s">
        <v>131</v>
      </c>
      <c r="M4" s="126">
        <v>2.1</v>
      </c>
      <c r="N4" s="52">
        <v>2.2000000000000002</v>
      </c>
      <c r="O4" s="51" t="s">
        <v>4</v>
      </c>
      <c r="P4" s="51" t="s">
        <v>130</v>
      </c>
      <c r="Q4" s="703" t="s">
        <v>131</v>
      </c>
      <c r="R4" s="122">
        <v>3.1</v>
      </c>
      <c r="S4" s="52">
        <v>3.2</v>
      </c>
      <c r="T4" s="51" t="s">
        <v>4</v>
      </c>
      <c r="U4" s="51" t="s">
        <v>130</v>
      </c>
      <c r="V4" s="705" t="s">
        <v>131</v>
      </c>
      <c r="W4" s="126">
        <v>4.0999999999999996</v>
      </c>
      <c r="X4" s="122">
        <v>4.2</v>
      </c>
      <c r="Y4" s="122">
        <v>4.3</v>
      </c>
      <c r="Z4" s="122">
        <v>4.4000000000000004</v>
      </c>
      <c r="AA4" s="122">
        <v>4.5</v>
      </c>
      <c r="AB4" s="52">
        <v>4.5999999999999996</v>
      </c>
      <c r="AC4" s="51" t="s">
        <v>4</v>
      </c>
      <c r="AD4" s="51" t="s">
        <v>130</v>
      </c>
      <c r="AE4" s="703" t="s">
        <v>131</v>
      </c>
      <c r="AF4" s="126">
        <v>5.0999999999999996</v>
      </c>
      <c r="AG4" s="52">
        <v>5.2</v>
      </c>
      <c r="AH4" s="51" t="s">
        <v>4</v>
      </c>
      <c r="AI4" s="51" t="s">
        <v>130</v>
      </c>
      <c r="AJ4" s="703" t="s">
        <v>131</v>
      </c>
      <c r="AK4" s="727"/>
      <c r="AL4" s="729"/>
      <c r="AM4" s="662"/>
      <c r="AN4" s="663"/>
      <c r="AO4" s="714"/>
      <c r="AP4" s="710"/>
      <c r="AQ4" s="76"/>
      <c r="AR4" s="76"/>
      <c r="AS4" s="76"/>
      <c r="AT4" s="76"/>
    </row>
    <row r="5" spans="1:46" ht="18" customHeight="1" thickBot="1" x14ac:dyDescent="0.55000000000000004">
      <c r="A5" s="76"/>
      <c r="B5" s="649"/>
      <c r="C5" s="649"/>
      <c r="D5" s="652"/>
      <c r="E5" s="120" t="str">
        <f>สมรรถนะ!E5</f>
        <v>คะแนนเต็ม</v>
      </c>
      <c r="F5" s="127" t="str">
        <f>IF(สมรรถนะ!F5="","",สมรรถนะ!F5)</f>
        <v/>
      </c>
      <c r="G5" s="53" t="str">
        <f>IF(สมรรถนะ!G5="","",สมรรถนะ!G5)</f>
        <v/>
      </c>
      <c r="H5" s="53" t="str">
        <f>IF(สมรรถนะ!H5="","",สมรรถนะ!H5)</f>
        <v/>
      </c>
      <c r="I5" s="53" t="str">
        <f>IF(สมรรถนะ!I5="","",สมรรถนะ!I5)</f>
        <v/>
      </c>
      <c r="J5" s="54" t="str">
        <f>IF(SUM(F5:I5),SUM(F5:I5),"")</f>
        <v/>
      </c>
      <c r="K5" s="49">
        <v>100</v>
      </c>
      <c r="L5" s="704"/>
      <c r="M5" s="127" t="str">
        <f>IF(สมรรถนะ!J5="","",สมรรถนะ!J5)</f>
        <v/>
      </c>
      <c r="N5" s="53" t="str">
        <f>IF(สมรรถนะ!K5="","",สมรรถนะ!K5)</f>
        <v/>
      </c>
      <c r="O5" s="54" t="str">
        <f>IF(SUM(M5:N5),SUM(M5:N5),"")</f>
        <v/>
      </c>
      <c r="P5" s="49">
        <v>100</v>
      </c>
      <c r="Q5" s="704"/>
      <c r="R5" s="123" t="str">
        <f>IF(สมรรถนะ!L5="","",สมรรถนะ!L5)</f>
        <v/>
      </c>
      <c r="S5" s="53" t="str">
        <f>IF(สมรรถนะ!M5="","",สมรรถนะ!M5)</f>
        <v/>
      </c>
      <c r="T5" s="54" t="str">
        <f>IF(SUM(R5:S5),SUM(R5:S5),"")</f>
        <v/>
      </c>
      <c r="U5" s="49">
        <v>100</v>
      </c>
      <c r="V5" s="706"/>
      <c r="W5" s="127" t="str">
        <f>IF(สมรรถนะ!N5="","",สมรรถนะ!N5)</f>
        <v/>
      </c>
      <c r="X5" s="53" t="str">
        <f>IF(สมรรถนะ!O5="","",สมรรถนะ!O5)</f>
        <v/>
      </c>
      <c r="Y5" s="53" t="str">
        <f>IF(สมรรถนะ!P5="","",สมรรถนะ!P5)</f>
        <v/>
      </c>
      <c r="Z5" s="53" t="str">
        <f>IF(สมรรถนะ!Q5="","",สมรรถนะ!Q5)</f>
        <v/>
      </c>
      <c r="AA5" s="53" t="str">
        <f>IF(สมรรถนะ!R5="","",สมรรถนะ!R5)</f>
        <v/>
      </c>
      <c r="AB5" s="53" t="str">
        <f>IF(สมรรถนะ!S5="","",สมรรถนะ!S5)</f>
        <v/>
      </c>
      <c r="AC5" s="54" t="str">
        <f>IF(SUM(W5:AB5),SUM(W5:AB5),"")</f>
        <v/>
      </c>
      <c r="AD5" s="49">
        <v>100</v>
      </c>
      <c r="AE5" s="704"/>
      <c r="AF5" s="127" t="str">
        <f>IF(สมรรถนะ!T5="","",สมรรถนะ!T5)</f>
        <v/>
      </c>
      <c r="AG5" s="53" t="str">
        <f>IF(สมรรถนะ!U5="","",สมรรถนะ!U5)</f>
        <v/>
      </c>
      <c r="AH5" s="54" t="str">
        <f>IF(SUM(AF5:AG5),SUM(AF5:AG5),"")</f>
        <v/>
      </c>
      <c r="AI5" s="49">
        <v>100</v>
      </c>
      <c r="AJ5" s="704"/>
      <c r="AK5" s="114" t="str">
        <f>IF(SUM(J5,O5,T5,AC5,AH5,),SUM(J5,O5,T5,AC5,AH5,),"")</f>
        <v/>
      </c>
      <c r="AL5" s="43">
        <v>100</v>
      </c>
      <c r="AM5" s="698"/>
      <c r="AN5" s="664"/>
      <c r="AO5" s="715"/>
      <c r="AP5" s="711"/>
      <c r="AQ5" s="76"/>
      <c r="AR5" s="76"/>
      <c r="AS5" s="76"/>
      <c r="AT5" s="76"/>
    </row>
    <row r="6" spans="1:46" ht="15.75" customHeight="1" x14ac:dyDescent="0.5">
      <c r="A6" s="76"/>
      <c r="B6" s="40">
        <v>1</v>
      </c>
      <c r="C6" s="107" t="str">
        <f>IF(นักเรียน!C6="","",นักเรียน!C6)</f>
        <v/>
      </c>
      <c r="D6" s="675" t="str">
        <f>IF(นักเรียน!E6="","",นักเรียน!E6)</f>
        <v/>
      </c>
      <c r="E6" s="676"/>
      <c r="F6" s="132" t="str">
        <f>IF(สมรรถนะ!F6="","",สมรรถนะ!F6)</f>
        <v/>
      </c>
      <c r="G6" s="7" t="str">
        <f>IF(สมรรถนะ!G6="","",สมรรถนะ!G6)</f>
        <v/>
      </c>
      <c r="H6" s="7" t="str">
        <f>IF(สมรรถนะ!H6="","",สมรรถนะ!H6)</f>
        <v/>
      </c>
      <c r="I6" s="7" t="str">
        <f>IF(สมรรถนะ!I6="","",สมรรถนะ!I6)</f>
        <v/>
      </c>
      <c r="J6" s="47" t="str">
        <f>IF(F6="","",SUM(F6:I6))</f>
        <v/>
      </c>
      <c r="K6" s="40" t="str">
        <f>IF(J6="","",ROUND(J6/$J$5*$K$5,0))</f>
        <v/>
      </c>
      <c r="L6" s="129" t="str">
        <f t="shared" ref="L6:L37" si="0">IF(K6="","",VLOOKUP(K6,gradecompet,4,TRUE))</f>
        <v/>
      </c>
      <c r="M6" s="132" t="str">
        <f>IF(สมรรถนะ!J6="","",สมรรถนะ!J6)</f>
        <v/>
      </c>
      <c r="N6" s="7" t="str">
        <f>IF(สมรรถนะ!K6="","",สมรรถนะ!K6)</f>
        <v/>
      </c>
      <c r="O6" s="47" t="str">
        <f>IF(M6="","",SUM(M6:N6))</f>
        <v/>
      </c>
      <c r="P6" s="40" t="str">
        <f>IF(O6="","",ROUND(O6/$O$5*$P$5,0))</f>
        <v/>
      </c>
      <c r="Q6" s="129" t="str">
        <f t="shared" ref="Q6:Q37" si="1">IF(P6="","",VLOOKUP(P6,gradecompet,4,TRUE))</f>
        <v/>
      </c>
      <c r="R6" s="132" t="str">
        <f>IF(สมรรถนะ!L6="","",สมรรถนะ!L6)</f>
        <v/>
      </c>
      <c r="S6" s="7" t="str">
        <f>IF(สมรรถนะ!M6="","",สมรรถนะ!M6)</f>
        <v/>
      </c>
      <c r="T6" s="47" t="str">
        <f t="shared" ref="T6:T55" si="2">IF(R6="","",SUM(R6:S6))</f>
        <v/>
      </c>
      <c r="U6" s="40" t="str">
        <f>IF(T6="","",ROUND(T6/$T$5*$U$5,0))</f>
        <v/>
      </c>
      <c r="V6" s="131" t="str">
        <f t="shared" ref="V6:V37" si="3">IF(U6="","",VLOOKUP(U6,gradecompet,4,TRUE))</f>
        <v/>
      </c>
      <c r="W6" s="132" t="str">
        <f>IF(สมรรถนะ!N6="","",สมรรถนะ!N6)</f>
        <v/>
      </c>
      <c r="X6" s="7" t="str">
        <f>IF(สมรรถนะ!O6="","",สมรรถนะ!O6)</f>
        <v/>
      </c>
      <c r="Y6" s="7" t="str">
        <f>IF(สมรรถนะ!P6="","",สมรรถนะ!P6)</f>
        <v/>
      </c>
      <c r="Z6" s="7" t="str">
        <f>IF(สมรรถนะ!Q6="","",สมรรถนะ!Q6)</f>
        <v/>
      </c>
      <c r="AA6" s="7" t="str">
        <f>IF(สมรรถนะ!R6="","",สมรรถนะ!R6)</f>
        <v/>
      </c>
      <c r="AB6" s="7" t="str">
        <f>IF(สมรรถนะ!S6="","",สมรรถนะ!S6)</f>
        <v/>
      </c>
      <c r="AC6" s="47" t="str">
        <f>IF(W6="","",SUM(W6:AB6))</f>
        <v/>
      </c>
      <c r="AD6" s="40" t="str">
        <f>IF(AC6="","",ROUND(AC6/$AC$5*$AD$5,0))</f>
        <v/>
      </c>
      <c r="AE6" s="129" t="str">
        <f t="shared" ref="AE6:AE37" si="4">IF(AD6="","",VLOOKUP(AD6,gradecompet,4,TRUE))</f>
        <v/>
      </c>
      <c r="AF6" s="132" t="str">
        <f>IF(สมรรถนะ!T6="","",สมรรถนะ!T6)</f>
        <v/>
      </c>
      <c r="AG6" s="7" t="str">
        <f>IF(สมรรถนะ!U6="","",สมรรถนะ!U6)</f>
        <v/>
      </c>
      <c r="AH6" s="47" t="str">
        <f t="shared" ref="AH6:AH55" si="5">IF(AF6="","",SUM(AF6:AG6))</f>
        <v/>
      </c>
      <c r="AI6" s="40" t="str">
        <f>IF(AH6="","",ROUND(AH6/$AH$5*$AI$5,0))</f>
        <v/>
      </c>
      <c r="AJ6" s="129" t="str">
        <f t="shared" ref="AJ6:AJ37" si="6">IF(AI6="","",VLOOKUP(AI6,gradecompet,4,TRUE))</f>
        <v/>
      </c>
      <c r="AK6" s="136" t="str">
        <f>IF(นักเรียน!E6="","",SUM(J6,O6,T6,AC6,AH6,))</f>
        <v/>
      </c>
      <c r="AL6" s="393" t="str">
        <f>IF(AK6="","",ROUND(AK6/$AK$5*$AL$5,0))</f>
        <v/>
      </c>
      <c r="AM6" s="363" t="str">
        <f>IF(AL6="","",IF(นักเรียน!Q6="ออก","---ย้าย---",VLOOKUP(AL6,gradecompet,5,TRUE)))</f>
        <v/>
      </c>
      <c r="AN6" s="363" t="str">
        <f>IF(AL6="","",IF(นักเรียน!Q6="ออก","---ย้าย---",VLOOKUP(AL6,gradecompet,4,TRUE)))</f>
        <v/>
      </c>
      <c r="AO6" s="5" t="str">
        <f>IF(สมรรถนะ!Z6="","",สมรรถนะ!Z6)</f>
        <v/>
      </c>
      <c r="AP6" s="32"/>
      <c r="AQ6" s="76"/>
      <c r="AR6" s="76"/>
      <c r="AS6" s="76"/>
      <c r="AT6" s="76"/>
    </row>
    <row r="7" spans="1:46" ht="15.75" customHeight="1" x14ac:dyDescent="0.5">
      <c r="A7" s="76"/>
      <c r="B7" s="41">
        <v>2</v>
      </c>
      <c r="C7" s="10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130" t="str">
        <f>IF(สมรรถนะ!F7="","",สมรรถนะ!F7)</f>
        <v/>
      </c>
      <c r="G7" s="6" t="str">
        <f>IF(สมรรถนะ!G7="","",สมรรถนะ!G7)</f>
        <v/>
      </c>
      <c r="H7" s="6" t="str">
        <f>IF(สมรรถนะ!H7="","",สมรรถนะ!H7)</f>
        <v/>
      </c>
      <c r="I7" s="6" t="str">
        <f>IF(สมรรถนะ!I7="","",สมรรถนะ!I7)</f>
        <v/>
      </c>
      <c r="J7" s="47" t="str">
        <f t="shared" ref="J7:J55" si="7">IF(F7="","",SUM(F7:I7))</f>
        <v/>
      </c>
      <c r="K7" s="40" t="str">
        <f t="shared" ref="K7:K55" si="8">IF(J7="","",ROUND(J7/$J$5*$K$5,0))</f>
        <v/>
      </c>
      <c r="L7" s="129" t="str">
        <f t="shared" si="0"/>
        <v/>
      </c>
      <c r="M7" s="130" t="str">
        <f>IF(สมรรถนะ!J7="","",สมรรถนะ!J7)</f>
        <v/>
      </c>
      <c r="N7" s="6" t="str">
        <f>IF(สมรรถนะ!K7="","",สมรรถนะ!K7)</f>
        <v/>
      </c>
      <c r="O7" s="56" t="str">
        <f t="shared" ref="O7:O55" si="9">IF(M7="","",SUM(M7:N7))</f>
        <v/>
      </c>
      <c r="P7" s="40" t="str">
        <f t="shared" ref="P7:P55" si="10">IF(O7="","",ROUND(O7/$O$5*$P$5,0))</f>
        <v/>
      </c>
      <c r="Q7" s="129" t="str">
        <f t="shared" si="1"/>
        <v/>
      </c>
      <c r="R7" s="130" t="str">
        <f>IF(สมรรถนะ!L7="","",สมรรถนะ!L7)</f>
        <v/>
      </c>
      <c r="S7" s="6" t="str">
        <f>IF(สมรรถนะ!M7="","",สมรรถนะ!M7)</f>
        <v/>
      </c>
      <c r="T7" s="56" t="str">
        <f t="shared" si="2"/>
        <v/>
      </c>
      <c r="U7" s="40" t="str">
        <f t="shared" ref="U7:U55" si="11">IF(T7="","",ROUND(T7/$T$5*$U$5,0))</f>
        <v/>
      </c>
      <c r="V7" s="131" t="str">
        <f t="shared" si="3"/>
        <v/>
      </c>
      <c r="W7" s="130" t="str">
        <f>IF(สมรรถนะ!N7="","",สมรรถนะ!N7)</f>
        <v/>
      </c>
      <c r="X7" s="6" t="str">
        <f>IF(สมรรถนะ!O7="","",สมรรถนะ!O7)</f>
        <v/>
      </c>
      <c r="Y7" s="6" t="str">
        <f>IF(สมรรถนะ!P7="","",สมรรถนะ!P7)</f>
        <v/>
      </c>
      <c r="Z7" s="6" t="str">
        <f>IF(สมรรถนะ!Q7="","",สมรรถนะ!Q7)</f>
        <v/>
      </c>
      <c r="AA7" s="6" t="str">
        <f>IF(สมรรถนะ!R7="","",สมรรถนะ!R7)</f>
        <v/>
      </c>
      <c r="AB7" s="6" t="str">
        <f>IF(สมรรถนะ!S7="","",สมรรถนะ!S7)</f>
        <v/>
      </c>
      <c r="AC7" s="56" t="str">
        <f t="shared" ref="AC7:AC55" si="12">IF(W7="","",SUM(W7:AB7))</f>
        <v/>
      </c>
      <c r="AD7" s="40" t="str">
        <f t="shared" ref="AD7:AD55" si="13">IF(AC7="","",ROUND(AC7/$AC$5*$AD$5,0))</f>
        <v/>
      </c>
      <c r="AE7" s="129" t="str">
        <f t="shared" si="4"/>
        <v/>
      </c>
      <c r="AF7" s="130" t="str">
        <f>IF(สมรรถนะ!T7="","",สมรรถนะ!T7)</f>
        <v/>
      </c>
      <c r="AG7" s="6" t="str">
        <f>IF(สมรรถนะ!U7="","",สมรรถนะ!U7)</f>
        <v/>
      </c>
      <c r="AH7" s="56" t="str">
        <f t="shared" si="5"/>
        <v/>
      </c>
      <c r="AI7" s="41" t="str">
        <f t="shared" ref="AI7:AI55" si="14">IF(AH7="","",ROUND(AH7/$AH$5*$AI$5,0))</f>
        <v/>
      </c>
      <c r="AJ7" s="129" t="str">
        <f t="shared" si="6"/>
        <v/>
      </c>
      <c r="AK7" s="137" t="str">
        <f>IF(นักเรียน!E7="","",SUM(J7,O7,T7,AC7,AH7,))</f>
        <v/>
      </c>
      <c r="AL7" s="394" t="str">
        <f t="shared" ref="AL7:AL55" si="15">IF(AK7="","",ROUND(AK7/$AK$5*$AL$5,0))</f>
        <v/>
      </c>
      <c r="AM7" s="348" t="str">
        <f>IF(AL7="","",IF(นักเรียน!Q7="ออก","---ย้าย---",VLOOKUP(AL7,gradecompet,5,TRUE)))</f>
        <v/>
      </c>
      <c r="AN7" s="348" t="str">
        <f>IF(AL7="","",IF(นักเรียน!Q7="ออก","---ย้าย---",VLOOKUP(AL7,gradecompet,4,TRUE)))</f>
        <v/>
      </c>
      <c r="AO7" s="5" t="str">
        <f>IF(สมรรถนะ!Z7="","",สมรรถนะ!Z7)</f>
        <v/>
      </c>
      <c r="AP7" s="31"/>
      <c r="AQ7" s="76"/>
      <c r="AR7" s="76"/>
      <c r="AS7" s="76"/>
      <c r="AT7" s="76"/>
    </row>
    <row r="8" spans="1:46" ht="15.75" customHeight="1" x14ac:dyDescent="0.5">
      <c r="A8" s="76"/>
      <c r="B8" s="41">
        <v>3</v>
      </c>
      <c r="C8" s="10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130" t="str">
        <f>IF(สมรรถนะ!F8="","",สมรรถนะ!F8)</f>
        <v/>
      </c>
      <c r="G8" s="6" t="str">
        <f>IF(สมรรถนะ!G8="","",สมรรถนะ!G8)</f>
        <v/>
      </c>
      <c r="H8" s="6" t="str">
        <f>IF(สมรรถนะ!H8="","",สมรรถนะ!H8)</f>
        <v/>
      </c>
      <c r="I8" s="6" t="str">
        <f>IF(สมรรถนะ!I8="","",สมรรถนะ!I8)</f>
        <v/>
      </c>
      <c r="J8" s="47" t="str">
        <f t="shared" si="7"/>
        <v/>
      </c>
      <c r="K8" s="40" t="str">
        <f t="shared" si="8"/>
        <v/>
      </c>
      <c r="L8" s="129" t="str">
        <f t="shared" si="0"/>
        <v/>
      </c>
      <c r="M8" s="130" t="str">
        <f>IF(สมรรถนะ!J8="","",สมรรถนะ!J8)</f>
        <v/>
      </c>
      <c r="N8" s="6" t="str">
        <f>IF(สมรรถนะ!K8="","",สมรรถนะ!K8)</f>
        <v/>
      </c>
      <c r="O8" s="56" t="str">
        <f t="shared" si="9"/>
        <v/>
      </c>
      <c r="P8" s="40" t="str">
        <f t="shared" si="10"/>
        <v/>
      </c>
      <c r="Q8" s="129" t="str">
        <f t="shared" si="1"/>
        <v/>
      </c>
      <c r="R8" s="130" t="str">
        <f>IF(สมรรถนะ!L8="","",สมรรถนะ!L8)</f>
        <v/>
      </c>
      <c r="S8" s="6" t="str">
        <f>IF(สมรรถนะ!M8="","",สมรรถนะ!M8)</f>
        <v/>
      </c>
      <c r="T8" s="56" t="str">
        <f t="shared" si="2"/>
        <v/>
      </c>
      <c r="U8" s="40" t="str">
        <f t="shared" si="11"/>
        <v/>
      </c>
      <c r="V8" s="131" t="str">
        <f t="shared" si="3"/>
        <v/>
      </c>
      <c r="W8" s="130" t="str">
        <f>IF(สมรรถนะ!N8="","",สมรรถนะ!N8)</f>
        <v/>
      </c>
      <c r="X8" s="6" t="str">
        <f>IF(สมรรถนะ!O8="","",สมรรถนะ!O8)</f>
        <v/>
      </c>
      <c r="Y8" s="6" t="str">
        <f>IF(สมรรถนะ!P8="","",สมรรถนะ!P8)</f>
        <v/>
      </c>
      <c r="Z8" s="6" t="str">
        <f>IF(สมรรถนะ!Q8="","",สมรรถนะ!Q8)</f>
        <v/>
      </c>
      <c r="AA8" s="6" t="str">
        <f>IF(สมรรถนะ!R8="","",สมรรถนะ!R8)</f>
        <v/>
      </c>
      <c r="AB8" s="6" t="str">
        <f>IF(สมรรถนะ!S8="","",สมรรถนะ!S8)</f>
        <v/>
      </c>
      <c r="AC8" s="56" t="str">
        <f t="shared" si="12"/>
        <v/>
      </c>
      <c r="AD8" s="40" t="str">
        <f t="shared" si="13"/>
        <v/>
      </c>
      <c r="AE8" s="129" t="str">
        <f t="shared" si="4"/>
        <v/>
      </c>
      <c r="AF8" s="130" t="str">
        <f>IF(สมรรถนะ!T8="","",สมรรถนะ!T8)</f>
        <v/>
      </c>
      <c r="AG8" s="6" t="str">
        <f>IF(สมรรถนะ!U8="","",สมรรถนะ!U8)</f>
        <v/>
      </c>
      <c r="AH8" s="56" t="str">
        <f t="shared" si="5"/>
        <v/>
      </c>
      <c r="AI8" s="41" t="str">
        <f t="shared" si="14"/>
        <v/>
      </c>
      <c r="AJ8" s="129" t="str">
        <f t="shared" si="6"/>
        <v/>
      </c>
      <c r="AK8" s="137" t="str">
        <f>IF(นักเรียน!E8="","",SUM(J8,O8,T8,AC8,AH8,))</f>
        <v/>
      </c>
      <c r="AL8" s="394" t="str">
        <f t="shared" si="15"/>
        <v/>
      </c>
      <c r="AM8" s="348" t="str">
        <f>IF(AL8="","",IF(นักเรียน!Q8="ออก","---ย้าย---",VLOOKUP(AL8,gradecompet,5,TRUE)))</f>
        <v/>
      </c>
      <c r="AN8" s="348" t="str">
        <f>IF(AL8="","",IF(นักเรียน!Q8="ออก","---ย้าย---",VLOOKUP(AL8,gradecompet,4,TRUE)))</f>
        <v/>
      </c>
      <c r="AO8" s="5" t="str">
        <f>IF(สมรรถนะ!Z8="","",สมรรถนะ!Z8)</f>
        <v/>
      </c>
      <c r="AP8" s="31"/>
      <c r="AQ8" s="76"/>
      <c r="AR8" s="76"/>
      <c r="AS8" s="76"/>
      <c r="AT8" s="76"/>
    </row>
    <row r="9" spans="1:46" ht="15.75" customHeight="1" x14ac:dyDescent="0.5">
      <c r="A9" s="76"/>
      <c r="B9" s="41">
        <v>4</v>
      </c>
      <c r="C9" s="10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130" t="str">
        <f>IF(สมรรถนะ!F9="","",สมรรถนะ!F9)</f>
        <v/>
      </c>
      <c r="G9" s="6" t="str">
        <f>IF(สมรรถนะ!G9="","",สมรรถนะ!G9)</f>
        <v/>
      </c>
      <c r="H9" s="6" t="str">
        <f>IF(สมรรถนะ!H9="","",สมรรถนะ!H9)</f>
        <v/>
      </c>
      <c r="I9" s="6" t="str">
        <f>IF(สมรรถนะ!I9="","",สมรรถนะ!I9)</f>
        <v/>
      </c>
      <c r="J9" s="47" t="str">
        <f t="shared" si="7"/>
        <v/>
      </c>
      <c r="K9" s="40" t="str">
        <f t="shared" si="8"/>
        <v/>
      </c>
      <c r="L9" s="129" t="str">
        <f t="shared" si="0"/>
        <v/>
      </c>
      <c r="M9" s="130" t="str">
        <f>IF(สมรรถนะ!J9="","",สมรรถนะ!J9)</f>
        <v/>
      </c>
      <c r="N9" s="6" t="str">
        <f>IF(สมรรถนะ!K9="","",สมรรถนะ!K9)</f>
        <v/>
      </c>
      <c r="O9" s="56" t="str">
        <f t="shared" si="9"/>
        <v/>
      </c>
      <c r="P9" s="40" t="str">
        <f t="shared" si="10"/>
        <v/>
      </c>
      <c r="Q9" s="129" t="str">
        <f t="shared" si="1"/>
        <v/>
      </c>
      <c r="R9" s="130" t="str">
        <f>IF(สมรรถนะ!L9="","",สมรรถนะ!L9)</f>
        <v/>
      </c>
      <c r="S9" s="6" t="str">
        <f>IF(สมรรถนะ!M9="","",สมรรถนะ!M9)</f>
        <v/>
      </c>
      <c r="T9" s="56" t="str">
        <f t="shared" si="2"/>
        <v/>
      </c>
      <c r="U9" s="40" t="str">
        <f t="shared" si="11"/>
        <v/>
      </c>
      <c r="V9" s="131" t="str">
        <f t="shared" si="3"/>
        <v/>
      </c>
      <c r="W9" s="130" t="str">
        <f>IF(สมรรถนะ!N9="","",สมรรถนะ!N9)</f>
        <v/>
      </c>
      <c r="X9" s="6" t="str">
        <f>IF(สมรรถนะ!O9="","",สมรรถนะ!O9)</f>
        <v/>
      </c>
      <c r="Y9" s="6" t="str">
        <f>IF(สมรรถนะ!P9="","",สมรรถนะ!P9)</f>
        <v/>
      </c>
      <c r="Z9" s="6" t="str">
        <f>IF(สมรรถนะ!Q9="","",สมรรถนะ!Q9)</f>
        <v/>
      </c>
      <c r="AA9" s="6" t="str">
        <f>IF(สมรรถนะ!R9="","",สมรรถนะ!R9)</f>
        <v/>
      </c>
      <c r="AB9" s="6" t="str">
        <f>IF(สมรรถนะ!S9="","",สมรรถนะ!S9)</f>
        <v/>
      </c>
      <c r="AC9" s="56" t="str">
        <f t="shared" si="12"/>
        <v/>
      </c>
      <c r="AD9" s="40" t="str">
        <f t="shared" si="13"/>
        <v/>
      </c>
      <c r="AE9" s="129" t="str">
        <f t="shared" si="4"/>
        <v/>
      </c>
      <c r="AF9" s="130" t="str">
        <f>IF(สมรรถนะ!T9="","",สมรรถนะ!T9)</f>
        <v/>
      </c>
      <c r="AG9" s="6" t="str">
        <f>IF(สมรรถนะ!U9="","",สมรรถนะ!U9)</f>
        <v/>
      </c>
      <c r="AH9" s="56" t="str">
        <f t="shared" si="5"/>
        <v/>
      </c>
      <c r="AI9" s="41" t="str">
        <f t="shared" si="14"/>
        <v/>
      </c>
      <c r="AJ9" s="129" t="str">
        <f t="shared" si="6"/>
        <v/>
      </c>
      <c r="AK9" s="137" t="str">
        <f>IF(นักเรียน!E9="","",SUM(J9,O9,T9,AC9,AH9,))</f>
        <v/>
      </c>
      <c r="AL9" s="394" t="str">
        <f t="shared" si="15"/>
        <v/>
      </c>
      <c r="AM9" s="348" t="str">
        <f>IF(AL9="","",IF(นักเรียน!Q9="ออก","---ย้าย---",VLOOKUP(AL9,gradecompet,5,TRUE)))</f>
        <v/>
      </c>
      <c r="AN9" s="348" t="str">
        <f>IF(AL9="","",IF(นักเรียน!Q9="ออก","---ย้าย---",VLOOKUP(AL9,gradecompet,4,TRUE)))</f>
        <v/>
      </c>
      <c r="AO9" s="5" t="str">
        <f>IF(สมรรถนะ!Z9="","",สมรรถนะ!Z9)</f>
        <v/>
      </c>
      <c r="AP9" s="31"/>
      <c r="AQ9" s="76"/>
      <c r="AR9" s="76"/>
      <c r="AS9" s="76"/>
      <c r="AT9" s="76"/>
    </row>
    <row r="10" spans="1:46" ht="15.75" customHeight="1" x14ac:dyDescent="0.5">
      <c r="A10" s="76"/>
      <c r="B10" s="40">
        <v>5</v>
      </c>
      <c r="C10" s="10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130" t="str">
        <f>IF(สมรรถนะ!F10="","",สมรรถนะ!F10)</f>
        <v/>
      </c>
      <c r="G10" s="6" t="str">
        <f>IF(สมรรถนะ!G10="","",สมรรถนะ!G10)</f>
        <v/>
      </c>
      <c r="H10" s="6" t="str">
        <f>IF(สมรรถนะ!H10="","",สมรรถนะ!H10)</f>
        <v/>
      </c>
      <c r="I10" s="6" t="str">
        <f>IF(สมรรถนะ!I10="","",สมรรถนะ!I10)</f>
        <v/>
      </c>
      <c r="J10" s="47" t="str">
        <f t="shared" si="7"/>
        <v/>
      </c>
      <c r="K10" s="40" t="str">
        <f t="shared" si="8"/>
        <v/>
      </c>
      <c r="L10" s="129" t="str">
        <f t="shared" si="0"/>
        <v/>
      </c>
      <c r="M10" s="130" t="str">
        <f>IF(สมรรถนะ!J10="","",สมรรถนะ!J10)</f>
        <v/>
      </c>
      <c r="N10" s="6" t="str">
        <f>IF(สมรรถนะ!K10="","",สมรรถนะ!K10)</f>
        <v/>
      </c>
      <c r="O10" s="56" t="str">
        <f t="shared" si="9"/>
        <v/>
      </c>
      <c r="P10" s="40" t="str">
        <f t="shared" si="10"/>
        <v/>
      </c>
      <c r="Q10" s="129" t="str">
        <f t="shared" si="1"/>
        <v/>
      </c>
      <c r="R10" s="130" t="str">
        <f>IF(สมรรถนะ!L10="","",สมรรถนะ!L10)</f>
        <v/>
      </c>
      <c r="S10" s="6" t="str">
        <f>IF(สมรรถนะ!M10="","",สมรรถนะ!M10)</f>
        <v/>
      </c>
      <c r="T10" s="56" t="str">
        <f t="shared" si="2"/>
        <v/>
      </c>
      <c r="U10" s="40" t="str">
        <f t="shared" si="11"/>
        <v/>
      </c>
      <c r="V10" s="131" t="str">
        <f t="shared" si="3"/>
        <v/>
      </c>
      <c r="W10" s="130" t="str">
        <f>IF(สมรรถนะ!N10="","",สมรรถนะ!N10)</f>
        <v/>
      </c>
      <c r="X10" s="6" t="str">
        <f>IF(สมรรถนะ!O10="","",สมรรถนะ!O10)</f>
        <v/>
      </c>
      <c r="Y10" s="6" t="str">
        <f>IF(สมรรถนะ!P10="","",สมรรถนะ!P10)</f>
        <v/>
      </c>
      <c r="Z10" s="6" t="str">
        <f>IF(สมรรถนะ!Q10="","",สมรรถนะ!Q10)</f>
        <v/>
      </c>
      <c r="AA10" s="6" t="str">
        <f>IF(สมรรถนะ!R10="","",สมรรถนะ!R10)</f>
        <v/>
      </c>
      <c r="AB10" s="6" t="str">
        <f>IF(สมรรถนะ!S10="","",สมรรถนะ!S10)</f>
        <v/>
      </c>
      <c r="AC10" s="56" t="str">
        <f t="shared" si="12"/>
        <v/>
      </c>
      <c r="AD10" s="40" t="str">
        <f t="shared" si="13"/>
        <v/>
      </c>
      <c r="AE10" s="129" t="str">
        <f t="shared" si="4"/>
        <v/>
      </c>
      <c r="AF10" s="130" t="str">
        <f>IF(สมรรถนะ!T10="","",สมรรถนะ!T10)</f>
        <v/>
      </c>
      <c r="AG10" s="6" t="str">
        <f>IF(สมรรถนะ!U10="","",สมรรถนะ!U10)</f>
        <v/>
      </c>
      <c r="AH10" s="56" t="str">
        <f t="shared" si="5"/>
        <v/>
      </c>
      <c r="AI10" s="41" t="str">
        <f t="shared" si="14"/>
        <v/>
      </c>
      <c r="AJ10" s="129" t="str">
        <f t="shared" si="6"/>
        <v/>
      </c>
      <c r="AK10" s="137" t="str">
        <f>IF(นักเรียน!E10="","",SUM(J10,O10,T10,AC10,AH10,))</f>
        <v/>
      </c>
      <c r="AL10" s="394" t="str">
        <f t="shared" si="15"/>
        <v/>
      </c>
      <c r="AM10" s="348" t="str">
        <f>IF(AL10="","",IF(นักเรียน!Q10="ออก","---ย้าย---",VLOOKUP(AL10,gradecompet,5,TRUE)))</f>
        <v/>
      </c>
      <c r="AN10" s="348" t="str">
        <f>IF(AL10="","",IF(นักเรียน!Q10="ออก","---ย้าย---",VLOOKUP(AL10,gradecompet,4,TRUE)))</f>
        <v/>
      </c>
      <c r="AO10" s="5" t="str">
        <f>IF(สมรรถนะ!Z10="","",สมรรถนะ!Z10)</f>
        <v/>
      </c>
      <c r="AP10" s="31"/>
      <c r="AQ10" s="76"/>
      <c r="AR10" s="76"/>
      <c r="AS10" s="76"/>
      <c r="AT10" s="76"/>
    </row>
    <row r="11" spans="1:46" ht="15.75" customHeight="1" x14ac:dyDescent="0.5">
      <c r="A11" s="76"/>
      <c r="B11" s="41">
        <v>6</v>
      </c>
      <c r="C11" s="10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130" t="str">
        <f>IF(สมรรถนะ!F11="","",สมรรถนะ!F11)</f>
        <v/>
      </c>
      <c r="G11" s="6" t="str">
        <f>IF(สมรรถนะ!G11="","",สมรรถนะ!G11)</f>
        <v/>
      </c>
      <c r="H11" s="6" t="str">
        <f>IF(สมรรถนะ!H11="","",สมรรถนะ!H11)</f>
        <v/>
      </c>
      <c r="I11" s="6" t="str">
        <f>IF(สมรรถนะ!I11="","",สมรรถนะ!I11)</f>
        <v/>
      </c>
      <c r="J11" s="47" t="str">
        <f t="shared" si="7"/>
        <v/>
      </c>
      <c r="K11" s="40" t="str">
        <f t="shared" si="8"/>
        <v/>
      </c>
      <c r="L11" s="129" t="str">
        <f t="shared" si="0"/>
        <v/>
      </c>
      <c r="M11" s="130" t="str">
        <f>IF(สมรรถนะ!J11="","",สมรรถนะ!J11)</f>
        <v/>
      </c>
      <c r="N11" s="6" t="str">
        <f>IF(สมรรถนะ!K11="","",สมรรถนะ!K11)</f>
        <v/>
      </c>
      <c r="O11" s="56" t="str">
        <f t="shared" si="9"/>
        <v/>
      </c>
      <c r="P11" s="40" t="str">
        <f t="shared" si="10"/>
        <v/>
      </c>
      <c r="Q11" s="129" t="str">
        <f t="shared" si="1"/>
        <v/>
      </c>
      <c r="R11" s="130" t="str">
        <f>IF(สมรรถนะ!L11="","",สมรรถนะ!L11)</f>
        <v/>
      </c>
      <c r="S11" s="6" t="str">
        <f>IF(สมรรถนะ!M11="","",สมรรถนะ!M11)</f>
        <v/>
      </c>
      <c r="T11" s="56" t="str">
        <f t="shared" si="2"/>
        <v/>
      </c>
      <c r="U11" s="40" t="str">
        <f t="shared" si="11"/>
        <v/>
      </c>
      <c r="V11" s="131" t="str">
        <f t="shared" si="3"/>
        <v/>
      </c>
      <c r="W11" s="130" t="str">
        <f>IF(สมรรถนะ!N11="","",สมรรถนะ!N11)</f>
        <v/>
      </c>
      <c r="X11" s="6" t="str">
        <f>IF(สมรรถนะ!O11="","",สมรรถนะ!O11)</f>
        <v/>
      </c>
      <c r="Y11" s="6" t="str">
        <f>IF(สมรรถนะ!P11="","",สมรรถนะ!P11)</f>
        <v/>
      </c>
      <c r="Z11" s="6" t="str">
        <f>IF(สมรรถนะ!Q11="","",สมรรถนะ!Q11)</f>
        <v/>
      </c>
      <c r="AA11" s="6" t="str">
        <f>IF(สมรรถนะ!R11="","",สมรรถนะ!R11)</f>
        <v/>
      </c>
      <c r="AB11" s="6" t="str">
        <f>IF(สมรรถนะ!S11="","",สมรรถนะ!S11)</f>
        <v/>
      </c>
      <c r="AC11" s="56" t="str">
        <f t="shared" si="12"/>
        <v/>
      </c>
      <c r="AD11" s="40" t="str">
        <f t="shared" si="13"/>
        <v/>
      </c>
      <c r="AE11" s="129" t="str">
        <f t="shared" si="4"/>
        <v/>
      </c>
      <c r="AF11" s="130" t="str">
        <f>IF(สมรรถนะ!T11="","",สมรรถนะ!T11)</f>
        <v/>
      </c>
      <c r="AG11" s="6" t="str">
        <f>IF(สมรรถนะ!U11="","",สมรรถนะ!U11)</f>
        <v/>
      </c>
      <c r="AH11" s="56" t="str">
        <f t="shared" si="5"/>
        <v/>
      </c>
      <c r="AI11" s="41" t="str">
        <f t="shared" si="14"/>
        <v/>
      </c>
      <c r="AJ11" s="129" t="str">
        <f t="shared" si="6"/>
        <v/>
      </c>
      <c r="AK11" s="137" t="str">
        <f>IF(นักเรียน!E11="","",SUM(J11,O11,T11,AC11,AH11,))</f>
        <v/>
      </c>
      <c r="AL11" s="394" t="str">
        <f t="shared" si="15"/>
        <v/>
      </c>
      <c r="AM11" s="348" t="str">
        <f>IF(AL11="","",IF(นักเรียน!Q11="ออก","---ย้าย---",VLOOKUP(AL11,gradecompet,5,TRUE)))</f>
        <v/>
      </c>
      <c r="AN11" s="348" t="str">
        <f>IF(AL11="","",IF(นักเรียน!Q11="ออก","---ย้าย---",VLOOKUP(AL11,gradecompet,4,TRUE)))</f>
        <v/>
      </c>
      <c r="AO11" s="5" t="str">
        <f>IF(สมรรถนะ!Z11="","",สมรรถนะ!Z11)</f>
        <v/>
      </c>
      <c r="AP11" s="31"/>
      <c r="AQ11" s="76"/>
      <c r="AR11" s="76"/>
      <c r="AS11" s="76"/>
      <c r="AT11" s="76"/>
    </row>
    <row r="12" spans="1:46" ht="15.75" customHeight="1" x14ac:dyDescent="0.5">
      <c r="A12" s="76"/>
      <c r="B12" s="41">
        <v>7</v>
      </c>
      <c r="C12" s="10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130" t="str">
        <f>IF(สมรรถนะ!F12="","",สมรรถนะ!F12)</f>
        <v/>
      </c>
      <c r="G12" s="6" t="str">
        <f>IF(สมรรถนะ!G12="","",สมรรถนะ!G12)</f>
        <v/>
      </c>
      <c r="H12" s="6" t="str">
        <f>IF(สมรรถนะ!H12="","",สมรรถนะ!H12)</f>
        <v/>
      </c>
      <c r="I12" s="6" t="str">
        <f>IF(สมรรถนะ!I12="","",สมรรถนะ!I12)</f>
        <v/>
      </c>
      <c r="J12" s="47" t="str">
        <f t="shared" si="7"/>
        <v/>
      </c>
      <c r="K12" s="40" t="str">
        <f t="shared" si="8"/>
        <v/>
      </c>
      <c r="L12" s="129" t="str">
        <f t="shared" si="0"/>
        <v/>
      </c>
      <c r="M12" s="130" t="str">
        <f>IF(สมรรถนะ!J12="","",สมรรถนะ!J12)</f>
        <v/>
      </c>
      <c r="N12" s="6" t="str">
        <f>IF(สมรรถนะ!K12="","",สมรรถนะ!K12)</f>
        <v/>
      </c>
      <c r="O12" s="56" t="str">
        <f t="shared" si="9"/>
        <v/>
      </c>
      <c r="P12" s="40" t="str">
        <f t="shared" si="10"/>
        <v/>
      </c>
      <c r="Q12" s="129" t="str">
        <f t="shared" si="1"/>
        <v/>
      </c>
      <c r="R12" s="130" t="str">
        <f>IF(สมรรถนะ!L12="","",สมรรถนะ!L12)</f>
        <v/>
      </c>
      <c r="S12" s="6" t="str">
        <f>IF(สมรรถนะ!M12="","",สมรรถนะ!M12)</f>
        <v/>
      </c>
      <c r="T12" s="56" t="str">
        <f t="shared" si="2"/>
        <v/>
      </c>
      <c r="U12" s="40" t="str">
        <f t="shared" si="11"/>
        <v/>
      </c>
      <c r="V12" s="131" t="str">
        <f t="shared" si="3"/>
        <v/>
      </c>
      <c r="W12" s="130" t="str">
        <f>IF(สมรรถนะ!N12="","",สมรรถนะ!N12)</f>
        <v/>
      </c>
      <c r="X12" s="6" t="str">
        <f>IF(สมรรถนะ!O12="","",สมรรถนะ!O12)</f>
        <v/>
      </c>
      <c r="Y12" s="6" t="str">
        <f>IF(สมรรถนะ!P12="","",สมรรถนะ!P12)</f>
        <v/>
      </c>
      <c r="Z12" s="6" t="str">
        <f>IF(สมรรถนะ!Q12="","",สมรรถนะ!Q12)</f>
        <v/>
      </c>
      <c r="AA12" s="6" t="str">
        <f>IF(สมรรถนะ!R12="","",สมรรถนะ!R12)</f>
        <v/>
      </c>
      <c r="AB12" s="6" t="str">
        <f>IF(สมรรถนะ!S12="","",สมรรถนะ!S12)</f>
        <v/>
      </c>
      <c r="AC12" s="56" t="str">
        <f t="shared" si="12"/>
        <v/>
      </c>
      <c r="AD12" s="40" t="str">
        <f t="shared" si="13"/>
        <v/>
      </c>
      <c r="AE12" s="129" t="str">
        <f t="shared" si="4"/>
        <v/>
      </c>
      <c r="AF12" s="130" t="str">
        <f>IF(สมรรถนะ!T12="","",สมรรถนะ!T12)</f>
        <v/>
      </c>
      <c r="AG12" s="6" t="str">
        <f>IF(สมรรถนะ!U12="","",สมรรถนะ!U12)</f>
        <v/>
      </c>
      <c r="AH12" s="56" t="str">
        <f t="shared" si="5"/>
        <v/>
      </c>
      <c r="AI12" s="41" t="str">
        <f t="shared" si="14"/>
        <v/>
      </c>
      <c r="AJ12" s="129" t="str">
        <f t="shared" si="6"/>
        <v/>
      </c>
      <c r="AK12" s="137" t="str">
        <f>IF(นักเรียน!E12="","",SUM(J12,O12,T12,AC12,AH12,))</f>
        <v/>
      </c>
      <c r="AL12" s="394" t="str">
        <f t="shared" si="15"/>
        <v/>
      </c>
      <c r="AM12" s="348" t="str">
        <f>IF(AL12="","",IF(นักเรียน!Q12="ออก","---ย้าย---",VLOOKUP(AL12,gradecompet,5,TRUE)))</f>
        <v/>
      </c>
      <c r="AN12" s="348" t="str">
        <f>IF(AL12="","",IF(นักเรียน!Q12="ออก","---ย้าย---",VLOOKUP(AL12,gradecompet,4,TRUE)))</f>
        <v/>
      </c>
      <c r="AO12" s="5" t="str">
        <f>IF(สมรรถนะ!Z12="","",สมรรถนะ!Z12)</f>
        <v/>
      </c>
      <c r="AP12" s="31"/>
      <c r="AQ12" s="76"/>
      <c r="AR12" s="76"/>
      <c r="AS12" s="76"/>
      <c r="AT12" s="76"/>
    </row>
    <row r="13" spans="1:46" ht="15.75" customHeight="1" x14ac:dyDescent="0.5">
      <c r="A13" s="76"/>
      <c r="B13" s="41">
        <v>8</v>
      </c>
      <c r="C13" s="10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130" t="str">
        <f>IF(สมรรถนะ!F13="","",สมรรถนะ!F13)</f>
        <v/>
      </c>
      <c r="G13" s="6" t="str">
        <f>IF(สมรรถนะ!G13="","",สมรรถนะ!G13)</f>
        <v/>
      </c>
      <c r="H13" s="6" t="str">
        <f>IF(สมรรถนะ!H13="","",สมรรถนะ!H13)</f>
        <v/>
      </c>
      <c r="I13" s="6" t="str">
        <f>IF(สมรรถนะ!I13="","",สมรรถนะ!I13)</f>
        <v/>
      </c>
      <c r="J13" s="47" t="str">
        <f t="shared" si="7"/>
        <v/>
      </c>
      <c r="K13" s="40" t="str">
        <f t="shared" si="8"/>
        <v/>
      </c>
      <c r="L13" s="129" t="str">
        <f t="shared" si="0"/>
        <v/>
      </c>
      <c r="M13" s="130" t="str">
        <f>IF(สมรรถนะ!J13="","",สมรรถนะ!J13)</f>
        <v/>
      </c>
      <c r="N13" s="6" t="str">
        <f>IF(สมรรถนะ!K13="","",สมรรถนะ!K13)</f>
        <v/>
      </c>
      <c r="O13" s="56" t="str">
        <f t="shared" si="9"/>
        <v/>
      </c>
      <c r="P13" s="40" t="str">
        <f t="shared" si="10"/>
        <v/>
      </c>
      <c r="Q13" s="129" t="str">
        <f t="shared" si="1"/>
        <v/>
      </c>
      <c r="R13" s="130" t="str">
        <f>IF(สมรรถนะ!L13="","",สมรรถนะ!L13)</f>
        <v/>
      </c>
      <c r="S13" s="6" t="str">
        <f>IF(สมรรถนะ!M13="","",สมรรถนะ!M13)</f>
        <v/>
      </c>
      <c r="T13" s="56" t="str">
        <f t="shared" si="2"/>
        <v/>
      </c>
      <c r="U13" s="40" t="str">
        <f t="shared" si="11"/>
        <v/>
      </c>
      <c r="V13" s="131" t="str">
        <f t="shared" si="3"/>
        <v/>
      </c>
      <c r="W13" s="130" t="str">
        <f>IF(สมรรถนะ!N13="","",สมรรถนะ!N13)</f>
        <v/>
      </c>
      <c r="X13" s="6" t="str">
        <f>IF(สมรรถนะ!O13="","",สมรรถนะ!O13)</f>
        <v/>
      </c>
      <c r="Y13" s="6" t="str">
        <f>IF(สมรรถนะ!P13="","",สมรรถนะ!P13)</f>
        <v/>
      </c>
      <c r="Z13" s="6" t="str">
        <f>IF(สมรรถนะ!Q13="","",สมรรถนะ!Q13)</f>
        <v/>
      </c>
      <c r="AA13" s="6" t="str">
        <f>IF(สมรรถนะ!R13="","",สมรรถนะ!R13)</f>
        <v/>
      </c>
      <c r="AB13" s="6" t="str">
        <f>IF(สมรรถนะ!S13="","",สมรรถนะ!S13)</f>
        <v/>
      </c>
      <c r="AC13" s="56" t="str">
        <f t="shared" si="12"/>
        <v/>
      </c>
      <c r="AD13" s="40" t="str">
        <f t="shared" si="13"/>
        <v/>
      </c>
      <c r="AE13" s="129" t="str">
        <f t="shared" si="4"/>
        <v/>
      </c>
      <c r="AF13" s="130" t="str">
        <f>IF(สมรรถนะ!T13="","",สมรรถนะ!T13)</f>
        <v/>
      </c>
      <c r="AG13" s="6" t="str">
        <f>IF(สมรรถนะ!U13="","",สมรรถนะ!U13)</f>
        <v/>
      </c>
      <c r="AH13" s="56" t="str">
        <f t="shared" si="5"/>
        <v/>
      </c>
      <c r="AI13" s="41" t="str">
        <f t="shared" si="14"/>
        <v/>
      </c>
      <c r="AJ13" s="129" t="str">
        <f t="shared" si="6"/>
        <v/>
      </c>
      <c r="AK13" s="137" t="str">
        <f>IF(นักเรียน!E13="","",SUM(J13,O13,T13,AC13,AH13,))</f>
        <v/>
      </c>
      <c r="AL13" s="394" t="str">
        <f t="shared" si="15"/>
        <v/>
      </c>
      <c r="AM13" s="348" t="str">
        <f>IF(AL13="","",IF(นักเรียน!Q13="ออก","---ย้าย---",VLOOKUP(AL13,gradecompet,5,TRUE)))</f>
        <v/>
      </c>
      <c r="AN13" s="348" t="str">
        <f>IF(AL13="","",IF(นักเรียน!Q13="ออก","---ย้าย---",VLOOKUP(AL13,gradecompet,4,TRUE)))</f>
        <v/>
      </c>
      <c r="AO13" s="5" t="str">
        <f>IF(สมรรถนะ!Z13="","",สมรรถนะ!Z13)</f>
        <v/>
      </c>
      <c r="AP13" s="31"/>
      <c r="AQ13" s="76"/>
      <c r="AR13" s="76"/>
      <c r="AS13" s="76"/>
      <c r="AT13" s="76"/>
    </row>
    <row r="14" spans="1:46" ht="15.75" customHeight="1" x14ac:dyDescent="0.5">
      <c r="A14" s="76"/>
      <c r="B14" s="40">
        <v>9</v>
      </c>
      <c r="C14" s="10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130" t="str">
        <f>IF(สมรรถนะ!F14="","",สมรรถนะ!F14)</f>
        <v/>
      </c>
      <c r="G14" s="6" t="str">
        <f>IF(สมรรถนะ!G14="","",สมรรถนะ!G14)</f>
        <v/>
      </c>
      <c r="H14" s="6" t="str">
        <f>IF(สมรรถนะ!H14="","",สมรรถนะ!H14)</f>
        <v/>
      </c>
      <c r="I14" s="6" t="str">
        <f>IF(สมรรถนะ!I14="","",สมรรถนะ!I14)</f>
        <v/>
      </c>
      <c r="J14" s="47" t="str">
        <f t="shared" si="7"/>
        <v/>
      </c>
      <c r="K14" s="40" t="str">
        <f t="shared" si="8"/>
        <v/>
      </c>
      <c r="L14" s="129" t="str">
        <f t="shared" si="0"/>
        <v/>
      </c>
      <c r="M14" s="130" t="str">
        <f>IF(สมรรถนะ!J14="","",สมรรถนะ!J14)</f>
        <v/>
      </c>
      <c r="N14" s="6" t="str">
        <f>IF(สมรรถนะ!K14="","",สมรรถนะ!K14)</f>
        <v/>
      </c>
      <c r="O14" s="56" t="str">
        <f t="shared" si="9"/>
        <v/>
      </c>
      <c r="P14" s="40" t="str">
        <f t="shared" si="10"/>
        <v/>
      </c>
      <c r="Q14" s="129" t="str">
        <f t="shared" si="1"/>
        <v/>
      </c>
      <c r="R14" s="130" t="str">
        <f>IF(สมรรถนะ!L14="","",สมรรถนะ!L14)</f>
        <v/>
      </c>
      <c r="S14" s="6" t="str">
        <f>IF(สมรรถนะ!M14="","",สมรรถนะ!M14)</f>
        <v/>
      </c>
      <c r="T14" s="56" t="str">
        <f t="shared" si="2"/>
        <v/>
      </c>
      <c r="U14" s="40" t="str">
        <f t="shared" si="11"/>
        <v/>
      </c>
      <c r="V14" s="131" t="str">
        <f t="shared" si="3"/>
        <v/>
      </c>
      <c r="W14" s="130" t="str">
        <f>IF(สมรรถนะ!N14="","",สมรรถนะ!N14)</f>
        <v/>
      </c>
      <c r="X14" s="6" t="str">
        <f>IF(สมรรถนะ!O14="","",สมรรถนะ!O14)</f>
        <v/>
      </c>
      <c r="Y14" s="6" t="str">
        <f>IF(สมรรถนะ!P14="","",สมรรถนะ!P14)</f>
        <v/>
      </c>
      <c r="Z14" s="6" t="str">
        <f>IF(สมรรถนะ!Q14="","",สมรรถนะ!Q14)</f>
        <v/>
      </c>
      <c r="AA14" s="6" t="str">
        <f>IF(สมรรถนะ!R14="","",สมรรถนะ!R14)</f>
        <v/>
      </c>
      <c r="AB14" s="6" t="str">
        <f>IF(สมรรถนะ!S14="","",สมรรถนะ!S14)</f>
        <v/>
      </c>
      <c r="AC14" s="56" t="str">
        <f t="shared" si="12"/>
        <v/>
      </c>
      <c r="AD14" s="40" t="str">
        <f t="shared" si="13"/>
        <v/>
      </c>
      <c r="AE14" s="129" t="str">
        <f t="shared" si="4"/>
        <v/>
      </c>
      <c r="AF14" s="130" t="str">
        <f>IF(สมรรถนะ!T14="","",สมรรถนะ!T14)</f>
        <v/>
      </c>
      <c r="AG14" s="6" t="str">
        <f>IF(สมรรถนะ!U14="","",สมรรถนะ!U14)</f>
        <v/>
      </c>
      <c r="AH14" s="56" t="str">
        <f t="shared" si="5"/>
        <v/>
      </c>
      <c r="AI14" s="41" t="str">
        <f t="shared" si="14"/>
        <v/>
      </c>
      <c r="AJ14" s="129" t="str">
        <f t="shared" si="6"/>
        <v/>
      </c>
      <c r="AK14" s="137" t="str">
        <f>IF(นักเรียน!E14="","",SUM(J14,O14,T14,AC14,AH14,))</f>
        <v/>
      </c>
      <c r="AL14" s="394" t="str">
        <f t="shared" si="15"/>
        <v/>
      </c>
      <c r="AM14" s="348" t="str">
        <f>IF(AL14="","",IF(นักเรียน!Q14="ออก","---ย้าย---",VLOOKUP(AL14,gradecompet,5,TRUE)))</f>
        <v/>
      </c>
      <c r="AN14" s="348" t="str">
        <f>IF(AL14="","",IF(นักเรียน!Q14="ออก","---ย้าย---",VLOOKUP(AL14,gradecompet,4,TRUE)))</f>
        <v/>
      </c>
      <c r="AO14" s="5" t="str">
        <f>IF(สมรรถนะ!Z14="","",สมรรถนะ!Z14)</f>
        <v/>
      </c>
      <c r="AP14" s="31"/>
      <c r="AQ14" s="76"/>
      <c r="AR14" s="76"/>
      <c r="AS14" s="76"/>
      <c r="AT14" s="76"/>
    </row>
    <row r="15" spans="1:46" ht="15.75" customHeight="1" x14ac:dyDescent="0.5">
      <c r="A15" s="76"/>
      <c r="B15" s="41">
        <v>10</v>
      </c>
      <c r="C15" s="10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130" t="str">
        <f>IF(สมรรถนะ!F15="","",สมรรถนะ!F15)</f>
        <v/>
      </c>
      <c r="G15" s="6" t="str">
        <f>IF(สมรรถนะ!G15="","",สมรรถนะ!G15)</f>
        <v/>
      </c>
      <c r="H15" s="6" t="str">
        <f>IF(สมรรถนะ!H15="","",สมรรถนะ!H15)</f>
        <v/>
      </c>
      <c r="I15" s="6" t="str">
        <f>IF(สมรรถนะ!I15="","",สมรรถนะ!I15)</f>
        <v/>
      </c>
      <c r="J15" s="47" t="str">
        <f t="shared" si="7"/>
        <v/>
      </c>
      <c r="K15" s="40" t="str">
        <f t="shared" si="8"/>
        <v/>
      </c>
      <c r="L15" s="129" t="str">
        <f t="shared" si="0"/>
        <v/>
      </c>
      <c r="M15" s="130" t="str">
        <f>IF(สมรรถนะ!J15="","",สมรรถนะ!J15)</f>
        <v/>
      </c>
      <c r="N15" s="6" t="str">
        <f>IF(สมรรถนะ!K15="","",สมรรถนะ!K15)</f>
        <v/>
      </c>
      <c r="O15" s="56" t="str">
        <f t="shared" si="9"/>
        <v/>
      </c>
      <c r="P15" s="40" t="str">
        <f t="shared" si="10"/>
        <v/>
      </c>
      <c r="Q15" s="129" t="str">
        <f t="shared" si="1"/>
        <v/>
      </c>
      <c r="R15" s="130" t="str">
        <f>IF(สมรรถนะ!L15="","",สมรรถนะ!L15)</f>
        <v/>
      </c>
      <c r="S15" s="6" t="str">
        <f>IF(สมรรถนะ!M15="","",สมรรถนะ!M15)</f>
        <v/>
      </c>
      <c r="T15" s="56" t="str">
        <f t="shared" si="2"/>
        <v/>
      </c>
      <c r="U15" s="40" t="str">
        <f t="shared" si="11"/>
        <v/>
      </c>
      <c r="V15" s="131" t="str">
        <f t="shared" si="3"/>
        <v/>
      </c>
      <c r="W15" s="130" t="str">
        <f>IF(สมรรถนะ!N15="","",สมรรถนะ!N15)</f>
        <v/>
      </c>
      <c r="X15" s="6" t="str">
        <f>IF(สมรรถนะ!O15="","",สมรรถนะ!O15)</f>
        <v/>
      </c>
      <c r="Y15" s="6" t="str">
        <f>IF(สมรรถนะ!P15="","",สมรรถนะ!P15)</f>
        <v/>
      </c>
      <c r="Z15" s="6" t="str">
        <f>IF(สมรรถนะ!Q15="","",สมรรถนะ!Q15)</f>
        <v/>
      </c>
      <c r="AA15" s="6" t="str">
        <f>IF(สมรรถนะ!R15="","",สมรรถนะ!R15)</f>
        <v/>
      </c>
      <c r="AB15" s="6" t="str">
        <f>IF(สมรรถนะ!S15="","",สมรรถนะ!S15)</f>
        <v/>
      </c>
      <c r="AC15" s="56" t="str">
        <f t="shared" si="12"/>
        <v/>
      </c>
      <c r="AD15" s="40" t="str">
        <f t="shared" si="13"/>
        <v/>
      </c>
      <c r="AE15" s="129" t="str">
        <f t="shared" si="4"/>
        <v/>
      </c>
      <c r="AF15" s="130" t="str">
        <f>IF(สมรรถนะ!T15="","",สมรรถนะ!T15)</f>
        <v/>
      </c>
      <c r="AG15" s="6" t="str">
        <f>IF(สมรรถนะ!U15="","",สมรรถนะ!U15)</f>
        <v/>
      </c>
      <c r="AH15" s="56" t="str">
        <f t="shared" si="5"/>
        <v/>
      </c>
      <c r="AI15" s="41" t="str">
        <f t="shared" si="14"/>
        <v/>
      </c>
      <c r="AJ15" s="129" t="str">
        <f t="shared" si="6"/>
        <v/>
      </c>
      <c r="AK15" s="137" t="str">
        <f>IF(นักเรียน!E15="","",SUM(J15,O15,T15,AC15,AH15,))</f>
        <v/>
      </c>
      <c r="AL15" s="394" t="str">
        <f t="shared" si="15"/>
        <v/>
      </c>
      <c r="AM15" s="348" t="str">
        <f>IF(AL15="","",IF(นักเรียน!Q15="ออก","---ย้าย---",VLOOKUP(AL15,gradecompet,5,TRUE)))</f>
        <v/>
      </c>
      <c r="AN15" s="348" t="str">
        <f>IF(AL15="","",IF(นักเรียน!Q15="ออก","---ย้าย---",VLOOKUP(AL15,gradecompet,4,TRUE)))</f>
        <v/>
      </c>
      <c r="AO15" s="5" t="str">
        <f>IF(สมรรถนะ!Z15="","",สมรรถนะ!Z15)</f>
        <v/>
      </c>
      <c r="AP15" s="31"/>
      <c r="AQ15" s="76"/>
      <c r="AR15" s="76"/>
      <c r="AS15" s="76"/>
      <c r="AT15" s="76"/>
    </row>
    <row r="16" spans="1:46" ht="15.75" customHeight="1" x14ac:dyDescent="0.5">
      <c r="A16" s="76"/>
      <c r="B16" s="41">
        <v>11</v>
      </c>
      <c r="C16" s="10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130" t="str">
        <f>IF(สมรรถนะ!F16="","",สมรรถนะ!F16)</f>
        <v/>
      </c>
      <c r="G16" s="6" t="str">
        <f>IF(สมรรถนะ!G16="","",สมรรถนะ!G16)</f>
        <v/>
      </c>
      <c r="H16" s="6" t="str">
        <f>IF(สมรรถนะ!H16="","",สมรรถนะ!H16)</f>
        <v/>
      </c>
      <c r="I16" s="6" t="str">
        <f>IF(สมรรถนะ!I16="","",สมรรถนะ!I16)</f>
        <v/>
      </c>
      <c r="J16" s="47" t="str">
        <f t="shared" si="7"/>
        <v/>
      </c>
      <c r="K16" s="40" t="str">
        <f t="shared" si="8"/>
        <v/>
      </c>
      <c r="L16" s="129" t="str">
        <f t="shared" si="0"/>
        <v/>
      </c>
      <c r="M16" s="130" t="str">
        <f>IF(สมรรถนะ!J16="","",สมรรถนะ!J16)</f>
        <v/>
      </c>
      <c r="N16" s="6" t="str">
        <f>IF(สมรรถนะ!K16="","",สมรรถนะ!K16)</f>
        <v/>
      </c>
      <c r="O16" s="56" t="str">
        <f t="shared" si="9"/>
        <v/>
      </c>
      <c r="P16" s="40" t="str">
        <f t="shared" si="10"/>
        <v/>
      </c>
      <c r="Q16" s="129" t="str">
        <f t="shared" si="1"/>
        <v/>
      </c>
      <c r="R16" s="130" t="str">
        <f>IF(สมรรถนะ!L16="","",สมรรถนะ!L16)</f>
        <v/>
      </c>
      <c r="S16" s="6" t="str">
        <f>IF(สมรรถนะ!M16="","",สมรรถนะ!M16)</f>
        <v/>
      </c>
      <c r="T16" s="56" t="str">
        <f t="shared" si="2"/>
        <v/>
      </c>
      <c r="U16" s="40" t="str">
        <f t="shared" si="11"/>
        <v/>
      </c>
      <c r="V16" s="131" t="str">
        <f t="shared" si="3"/>
        <v/>
      </c>
      <c r="W16" s="130" t="str">
        <f>IF(สมรรถนะ!N16="","",สมรรถนะ!N16)</f>
        <v/>
      </c>
      <c r="X16" s="6" t="str">
        <f>IF(สมรรถนะ!O16="","",สมรรถนะ!O16)</f>
        <v/>
      </c>
      <c r="Y16" s="6" t="str">
        <f>IF(สมรรถนะ!P16="","",สมรรถนะ!P16)</f>
        <v/>
      </c>
      <c r="Z16" s="6" t="str">
        <f>IF(สมรรถนะ!Q16="","",สมรรถนะ!Q16)</f>
        <v/>
      </c>
      <c r="AA16" s="6" t="str">
        <f>IF(สมรรถนะ!R16="","",สมรรถนะ!R16)</f>
        <v/>
      </c>
      <c r="AB16" s="6" t="str">
        <f>IF(สมรรถนะ!S16="","",สมรรถนะ!S16)</f>
        <v/>
      </c>
      <c r="AC16" s="56" t="str">
        <f t="shared" si="12"/>
        <v/>
      </c>
      <c r="AD16" s="40" t="str">
        <f t="shared" si="13"/>
        <v/>
      </c>
      <c r="AE16" s="129" t="str">
        <f t="shared" si="4"/>
        <v/>
      </c>
      <c r="AF16" s="130" t="str">
        <f>IF(สมรรถนะ!T16="","",สมรรถนะ!T16)</f>
        <v/>
      </c>
      <c r="AG16" s="6" t="str">
        <f>IF(สมรรถนะ!U16="","",สมรรถนะ!U16)</f>
        <v/>
      </c>
      <c r="AH16" s="56" t="str">
        <f t="shared" si="5"/>
        <v/>
      </c>
      <c r="AI16" s="41" t="str">
        <f t="shared" si="14"/>
        <v/>
      </c>
      <c r="AJ16" s="129" t="str">
        <f t="shared" si="6"/>
        <v/>
      </c>
      <c r="AK16" s="137" t="str">
        <f>IF(นักเรียน!E16="","",SUM(J16,O16,T16,AC16,AH16,))</f>
        <v/>
      </c>
      <c r="AL16" s="394" t="str">
        <f t="shared" si="15"/>
        <v/>
      </c>
      <c r="AM16" s="348" t="str">
        <f>IF(AL16="","",IF(นักเรียน!Q16="ออก","---ย้าย---",VLOOKUP(AL16,gradecompet,5,TRUE)))</f>
        <v/>
      </c>
      <c r="AN16" s="348" t="str">
        <f>IF(AL16="","",IF(นักเรียน!Q16="ออก","---ย้าย---",VLOOKUP(AL16,gradecompet,4,TRUE)))</f>
        <v/>
      </c>
      <c r="AO16" s="5" t="str">
        <f>IF(สมรรถนะ!Z16="","",สมรรถนะ!Z16)</f>
        <v/>
      </c>
      <c r="AP16" s="31"/>
      <c r="AQ16" s="76"/>
      <c r="AR16" s="76"/>
      <c r="AS16" s="76"/>
      <c r="AT16" s="76"/>
    </row>
    <row r="17" spans="1:46" ht="15.75" customHeight="1" x14ac:dyDescent="0.5">
      <c r="A17" s="76"/>
      <c r="B17" s="41">
        <v>12</v>
      </c>
      <c r="C17" s="10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130" t="str">
        <f>IF(สมรรถนะ!F17="","",สมรรถนะ!F17)</f>
        <v/>
      </c>
      <c r="G17" s="6" t="str">
        <f>IF(สมรรถนะ!G17="","",สมรรถนะ!G17)</f>
        <v/>
      </c>
      <c r="H17" s="6" t="str">
        <f>IF(สมรรถนะ!H17="","",สมรรถนะ!H17)</f>
        <v/>
      </c>
      <c r="I17" s="6" t="str">
        <f>IF(สมรรถนะ!I17="","",สมรรถนะ!I17)</f>
        <v/>
      </c>
      <c r="J17" s="47" t="str">
        <f t="shared" si="7"/>
        <v/>
      </c>
      <c r="K17" s="40" t="str">
        <f t="shared" si="8"/>
        <v/>
      </c>
      <c r="L17" s="129" t="str">
        <f t="shared" si="0"/>
        <v/>
      </c>
      <c r="M17" s="130" t="str">
        <f>IF(สมรรถนะ!J17="","",สมรรถนะ!J17)</f>
        <v/>
      </c>
      <c r="N17" s="6" t="str">
        <f>IF(สมรรถนะ!K17="","",สมรรถนะ!K17)</f>
        <v/>
      </c>
      <c r="O17" s="56" t="str">
        <f t="shared" si="9"/>
        <v/>
      </c>
      <c r="P17" s="40" t="str">
        <f t="shared" si="10"/>
        <v/>
      </c>
      <c r="Q17" s="129" t="str">
        <f t="shared" si="1"/>
        <v/>
      </c>
      <c r="R17" s="130" t="str">
        <f>IF(สมรรถนะ!L17="","",สมรรถนะ!L17)</f>
        <v/>
      </c>
      <c r="S17" s="6" t="str">
        <f>IF(สมรรถนะ!M17="","",สมรรถนะ!M17)</f>
        <v/>
      </c>
      <c r="T17" s="56" t="str">
        <f t="shared" si="2"/>
        <v/>
      </c>
      <c r="U17" s="40" t="str">
        <f t="shared" si="11"/>
        <v/>
      </c>
      <c r="V17" s="131" t="str">
        <f t="shared" si="3"/>
        <v/>
      </c>
      <c r="W17" s="130" t="str">
        <f>IF(สมรรถนะ!N17="","",สมรรถนะ!N17)</f>
        <v/>
      </c>
      <c r="X17" s="6" t="str">
        <f>IF(สมรรถนะ!O17="","",สมรรถนะ!O17)</f>
        <v/>
      </c>
      <c r="Y17" s="6" t="str">
        <f>IF(สมรรถนะ!P17="","",สมรรถนะ!P17)</f>
        <v/>
      </c>
      <c r="Z17" s="6" t="str">
        <f>IF(สมรรถนะ!Q17="","",สมรรถนะ!Q17)</f>
        <v/>
      </c>
      <c r="AA17" s="6" t="str">
        <f>IF(สมรรถนะ!R17="","",สมรรถนะ!R17)</f>
        <v/>
      </c>
      <c r="AB17" s="6" t="str">
        <f>IF(สมรรถนะ!S17="","",สมรรถนะ!S17)</f>
        <v/>
      </c>
      <c r="AC17" s="56" t="str">
        <f t="shared" si="12"/>
        <v/>
      </c>
      <c r="AD17" s="40" t="str">
        <f t="shared" si="13"/>
        <v/>
      </c>
      <c r="AE17" s="129" t="str">
        <f t="shared" si="4"/>
        <v/>
      </c>
      <c r="AF17" s="130" t="str">
        <f>IF(สมรรถนะ!T17="","",สมรรถนะ!T17)</f>
        <v/>
      </c>
      <c r="AG17" s="6" t="str">
        <f>IF(สมรรถนะ!U17="","",สมรรถนะ!U17)</f>
        <v/>
      </c>
      <c r="AH17" s="56" t="str">
        <f t="shared" si="5"/>
        <v/>
      </c>
      <c r="AI17" s="41" t="str">
        <f t="shared" si="14"/>
        <v/>
      </c>
      <c r="AJ17" s="129" t="str">
        <f t="shared" si="6"/>
        <v/>
      </c>
      <c r="AK17" s="137" t="str">
        <f>IF(นักเรียน!E17="","",SUM(J17,O17,T17,AC17,AH17,))</f>
        <v/>
      </c>
      <c r="AL17" s="394" t="str">
        <f t="shared" si="15"/>
        <v/>
      </c>
      <c r="AM17" s="348" t="str">
        <f>IF(AL17="","",IF(นักเรียน!Q17="ออก","---ย้าย---",VLOOKUP(AL17,gradecompet,5,TRUE)))</f>
        <v/>
      </c>
      <c r="AN17" s="348" t="str">
        <f>IF(AL17="","",IF(นักเรียน!Q17="ออก","---ย้าย---",VLOOKUP(AL17,gradecompet,4,TRUE)))</f>
        <v/>
      </c>
      <c r="AO17" s="5" t="str">
        <f>IF(สมรรถนะ!Z17="","",สมรรถนะ!Z17)</f>
        <v/>
      </c>
      <c r="AP17" s="31"/>
      <c r="AQ17" s="76"/>
      <c r="AR17" s="76"/>
      <c r="AS17" s="76"/>
      <c r="AT17" s="76"/>
    </row>
    <row r="18" spans="1:46" ht="15.75" customHeight="1" x14ac:dyDescent="0.5">
      <c r="A18" s="76"/>
      <c r="B18" s="40">
        <v>13</v>
      </c>
      <c r="C18" s="10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130" t="str">
        <f>IF(สมรรถนะ!F18="","",สมรรถนะ!F18)</f>
        <v/>
      </c>
      <c r="G18" s="6" t="str">
        <f>IF(สมรรถนะ!G18="","",สมรรถนะ!G18)</f>
        <v/>
      </c>
      <c r="H18" s="6" t="str">
        <f>IF(สมรรถนะ!H18="","",สมรรถนะ!H18)</f>
        <v/>
      </c>
      <c r="I18" s="6" t="str">
        <f>IF(สมรรถนะ!I18="","",สมรรถนะ!I18)</f>
        <v/>
      </c>
      <c r="J18" s="47" t="str">
        <f t="shared" si="7"/>
        <v/>
      </c>
      <c r="K18" s="40" t="str">
        <f t="shared" si="8"/>
        <v/>
      </c>
      <c r="L18" s="129" t="str">
        <f t="shared" si="0"/>
        <v/>
      </c>
      <c r="M18" s="130" t="str">
        <f>IF(สมรรถนะ!J18="","",สมรรถนะ!J18)</f>
        <v/>
      </c>
      <c r="N18" s="6" t="str">
        <f>IF(สมรรถนะ!K18="","",สมรรถนะ!K18)</f>
        <v/>
      </c>
      <c r="O18" s="56" t="str">
        <f t="shared" si="9"/>
        <v/>
      </c>
      <c r="P18" s="40" t="str">
        <f t="shared" si="10"/>
        <v/>
      </c>
      <c r="Q18" s="129" t="str">
        <f t="shared" si="1"/>
        <v/>
      </c>
      <c r="R18" s="130" t="str">
        <f>IF(สมรรถนะ!L18="","",สมรรถนะ!L18)</f>
        <v/>
      </c>
      <c r="S18" s="6" t="str">
        <f>IF(สมรรถนะ!M18="","",สมรรถนะ!M18)</f>
        <v/>
      </c>
      <c r="T18" s="56" t="str">
        <f t="shared" si="2"/>
        <v/>
      </c>
      <c r="U18" s="40" t="str">
        <f t="shared" si="11"/>
        <v/>
      </c>
      <c r="V18" s="131" t="str">
        <f t="shared" si="3"/>
        <v/>
      </c>
      <c r="W18" s="130" t="str">
        <f>IF(สมรรถนะ!N18="","",สมรรถนะ!N18)</f>
        <v/>
      </c>
      <c r="X18" s="6" t="str">
        <f>IF(สมรรถนะ!O18="","",สมรรถนะ!O18)</f>
        <v/>
      </c>
      <c r="Y18" s="6" t="str">
        <f>IF(สมรรถนะ!P18="","",สมรรถนะ!P18)</f>
        <v/>
      </c>
      <c r="Z18" s="6" t="str">
        <f>IF(สมรรถนะ!Q18="","",สมรรถนะ!Q18)</f>
        <v/>
      </c>
      <c r="AA18" s="6" t="str">
        <f>IF(สมรรถนะ!R18="","",สมรรถนะ!R18)</f>
        <v/>
      </c>
      <c r="AB18" s="6" t="str">
        <f>IF(สมรรถนะ!S18="","",สมรรถนะ!S18)</f>
        <v/>
      </c>
      <c r="AC18" s="56" t="str">
        <f t="shared" si="12"/>
        <v/>
      </c>
      <c r="AD18" s="40" t="str">
        <f t="shared" si="13"/>
        <v/>
      </c>
      <c r="AE18" s="129" t="str">
        <f t="shared" si="4"/>
        <v/>
      </c>
      <c r="AF18" s="130" t="str">
        <f>IF(สมรรถนะ!T18="","",สมรรถนะ!T18)</f>
        <v/>
      </c>
      <c r="AG18" s="6" t="str">
        <f>IF(สมรรถนะ!U18="","",สมรรถนะ!U18)</f>
        <v/>
      </c>
      <c r="AH18" s="56" t="str">
        <f t="shared" si="5"/>
        <v/>
      </c>
      <c r="AI18" s="41" t="str">
        <f t="shared" si="14"/>
        <v/>
      </c>
      <c r="AJ18" s="129" t="str">
        <f t="shared" si="6"/>
        <v/>
      </c>
      <c r="AK18" s="137" t="str">
        <f>IF(นักเรียน!E18="","",SUM(J18,O18,T18,AC18,AH18,))</f>
        <v/>
      </c>
      <c r="AL18" s="394" t="str">
        <f t="shared" si="15"/>
        <v/>
      </c>
      <c r="AM18" s="348" t="str">
        <f>IF(AL18="","",IF(นักเรียน!Q18="ออก","---ย้าย---",VLOOKUP(AL18,gradecompet,5,TRUE)))</f>
        <v/>
      </c>
      <c r="AN18" s="348" t="str">
        <f>IF(AL18="","",IF(นักเรียน!Q18="ออก","---ย้าย---",VLOOKUP(AL18,gradecompet,4,TRUE)))</f>
        <v/>
      </c>
      <c r="AO18" s="5" t="str">
        <f>IF(สมรรถนะ!Z18="","",สมรรถนะ!Z18)</f>
        <v/>
      </c>
      <c r="AP18" s="31"/>
      <c r="AQ18" s="76"/>
      <c r="AR18" s="76"/>
      <c r="AS18" s="76"/>
      <c r="AT18" s="76"/>
    </row>
    <row r="19" spans="1:46" ht="15.75" customHeight="1" x14ac:dyDescent="0.5">
      <c r="A19" s="76"/>
      <c r="B19" s="41">
        <v>14</v>
      </c>
      <c r="C19" s="10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130" t="str">
        <f>IF(สมรรถนะ!F19="","",สมรรถนะ!F19)</f>
        <v/>
      </c>
      <c r="G19" s="6" t="str">
        <f>IF(สมรรถนะ!G19="","",สมรรถนะ!G19)</f>
        <v/>
      </c>
      <c r="H19" s="6" t="str">
        <f>IF(สมรรถนะ!H19="","",สมรรถนะ!H19)</f>
        <v/>
      </c>
      <c r="I19" s="6" t="str">
        <f>IF(สมรรถนะ!I19="","",สมรรถนะ!I19)</f>
        <v/>
      </c>
      <c r="J19" s="47" t="str">
        <f t="shared" si="7"/>
        <v/>
      </c>
      <c r="K19" s="40" t="str">
        <f t="shared" si="8"/>
        <v/>
      </c>
      <c r="L19" s="129" t="str">
        <f t="shared" si="0"/>
        <v/>
      </c>
      <c r="M19" s="130" t="str">
        <f>IF(สมรรถนะ!J19="","",สมรรถนะ!J19)</f>
        <v/>
      </c>
      <c r="N19" s="6" t="str">
        <f>IF(สมรรถนะ!K19="","",สมรรถนะ!K19)</f>
        <v/>
      </c>
      <c r="O19" s="56" t="str">
        <f t="shared" si="9"/>
        <v/>
      </c>
      <c r="P19" s="40" t="str">
        <f t="shared" si="10"/>
        <v/>
      </c>
      <c r="Q19" s="129" t="str">
        <f t="shared" si="1"/>
        <v/>
      </c>
      <c r="R19" s="130" t="str">
        <f>IF(สมรรถนะ!L19="","",สมรรถนะ!L19)</f>
        <v/>
      </c>
      <c r="S19" s="6" t="str">
        <f>IF(สมรรถนะ!M19="","",สมรรถนะ!M19)</f>
        <v/>
      </c>
      <c r="T19" s="56" t="str">
        <f t="shared" si="2"/>
        <v/>
      </c>
      <c r="U19" s="40" t="str">
        <f t="shared" si="11"/>
        <v/>
      </c>
      <c r="V19" s="131" t="str">
        <f t="shared" si="3"/>
        <v/>
      </c>
      <c r="W19" s="130" t="str">
        <f>IF(สมรรถนะ!N19="","",สมรรถนะ!N19)</f>
        <v/>
      </c>
      <c r="X19" s="6" t="str">
        <f>IF(สมรรถนะ!O19="","",สมรรถนะ!O19)</f>
        <v/>
      </c>
      <c r="Y19" s="6" t="str">
        <f>IF(สมรรถนะ!P19="","",สมรรถนะ!P19)</f>
        <v/>
      </c>
      <c r="Z19" s="6" t="str">
        <f>IF(สมรรถนะ!Q19="","",สมรรถนะ!Q19)</f>
        <v/>
      </c>
      <c r="AA19" s="6" t="str">
        <f>IF(สมรรถนะ!R19="","",สมรรถนะ!R19)</f>
        <v/>
      </c>
      <c r="AB19" s="6" t="str">
        <f>IF(สมรรถนะ!S19="","",สมรรถนะ!S19)</f>
        <v/>
      </c>
      <c r="AC19" s="56" t="str">
        <f t="shared" si="12"/>
        <v/>
      </c>
      <c r="AD19" s="40" t="str">
        <f t="shared" si="13"/>
        <v/>
      </c>
      <c r="AE19" s="129" t="str">
        <f t="shared" si="4"/>
        <v/>
      </c>
      <c r="AF19" s="130" t="str">
        <f>IF(สมรรถนะ!T19="","",สมรรถนะ!T19)</f>
        <v/>
      </c>
      <c r="AG19" s="6" t="str">
        <f>IF(สมรรถนะ!U19="","",สมรรถนะ!U19)</f>
        <v/>
      </c>
      <c r="AH19" s="56" t="str">
        <f t="shared" si="5"/>
        <v/>
      </c>
      <c r="AI19" s="41" t="str">
        <f t="shared" si="14"/>
        <v/>
      </c>
      <c r="AJ19" s="129" t="str">
        <f t="shared" si="6"/>
        <v/>
      </c>
      <c r="AK19" s="137" t="str">
        <f>IF(นักเรียน!E19="","",SUM(J19,O19,T19,AC19,AH19,))</f>
        <v/>
      </c>
      <c r="AL19" s="394" t="str">
        <f t="shared" si="15"/>
        <v/>
      </c>
      <c r="AM19" s="348" t="str">
        <f>IF(AL19="","",IF(นักเรียน!Q19="ออก","---ย้าย---",VLOOKUP(AL19,gradecompet,5,TRUE)))</f>
        <v/>
      </c>
      <c r="AN19" s="348" t="str">
        <f>IF(AL19="","",IF(นักเรียน!Q19="ออก","---ย้าย---",VLOOKUP(AL19,gradecompet,4,TRUE)))</f>
        <v/>
      </c>
      <c r="AO19" s="5" t="str">
        <f>IF(สมรรถนะ!Z19="","",สมรรถนะ!Z19)</f>
        <v/>
      </c>
      <c r="AP19" s="31"/>
      <c r="AQ19" s="76"/>
      <c r="AR19" s="76"/>
      <c r="AS19" s="76"/>
      <c r="AT19" s="76"/>
    </row>
    <row r="20" spans="1:46" ht="15.75" customHeight="1" x14ac:dyDescent="0.5">
      <c r="A20" s="76"/>
      <c r="B20" s="41">
        <v>15</v>
      </c>
      <c r="C20" s="10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130" t="str">
        <f>IF(สมรรถนะ!F20="","",สมรรถนะ!F20)</f>
        <v/>
      </c>
      <c r="G20" s="6" t="str">
        <f>IF(สมรรถนะ!G20="","",สมรรถนะ!G20)</f>
        <v/>
      </c>
      <c r="H20" s="6" t="str">
        <f>IF(สมรรถนะ!H20="","",สมรรถนะ!H20)</f>
        <v/>
      </c>
      <c r="I20" s="6" t="str">
        <f>IF(สมรรถนะ!I20="","",สมรรถนะ!I20)</f>
        <v/>
      </c>
      <c r="J20" s="47" t="str">
        <f t="shared" si="7"/>
        <v/>
      </c>
      <c r="K20" s="40" t="str">
        <f t="shared" si="8"/>
        <v/>
      </c>
      <c r="L20" s="129" t="str">
        <f t="shared" si="0"/>
        <v/>
      </c>
      <c r="M20" s="130" t="str">
        <f>IF(สมรรถนะ!J20="","",สมรรถนะ!J20)</f>
        <v/>
      </c>
      <c r="N20" s="6" t="str">
        <f>IF(สมรรถนะ!K20="","",สมรรถนะ!K20)</f>
        <v/>
      </c>
      <c r="O20" s="56" t="str">
        <f t="shared" si="9"/>
        <v/>
      </c>
      <c r="P20" s="40" t="str">
        <f t="shared" si="10"/>
        <v/>
      </c>
      <c r="Q20" s="129" t="str">
        <f t="shared" si="1"/>
        <v/>
      </c>
      <c r="R20" s="130" t="str">
        <f>IF(สมรรถนะ!L20="","",สมรรถนะ!L20)</f>
        <v/>
      </c>
      <c r="S20" s="6" t="str">
        <f>IF(สมรรถนะ!M20="","",สมรรถนะ!M20)</f>
        <v/>
      </c>
      <c r="T20" s="56" t="str">
        <f t="shared" si="2"/>
        <v/>
      </c>
      <c r="U20" s="40" t="str">
        <f t="shared" si="11"/>
        <v/>
      </c>
      <c r="V20" s="131" t="str">
        <f t="shared" si="3"/>
        <v/>
      </c>
      <c r="W20" s="130" t="str">
        <f>IF(สมรรถนะ!N20="","",สมรรถนะ!N20)</f>
        <v/>
      </c>
      <c r="X20" s="6" t="str">
        <f>IF(สมรรถนะ!O20="","",สมรรถนะ!O20)</f>
        <v/>
      </c>
      <c r="Y20" s="6" t="str">
        <f>IF(สมรรถนะ!P20="","",สมรรถนะ!P20)</f>
        <v/>
      </c>
      <c r="Z20" s="6" t="str">
        <f>IF(สมรรถนะ!Q20="","",สมรรถนะ!Q20)</f>
        <v/>
      </c>
      <c r="AA20" s="6" t="str">
        <f>IF(สมรรถนะ!R20="","",สมรรถนะ!R20)</f>
        <v/>
      </c>
      <c r="AB20" s="6" t="str">
        <f>IF(สมรรถนะ!S20="","",สมรรถนะ!S20)</f>
        <v/>
      </c>
      <c r="AC20" s="56" t="str">
        <f t="shared" si="12"/>
        <v/>
      </c>
      <c r="AD20" s="40" t="str">
        <f t="shared" si="13"/>
        <v/>
      </c>
      <c r="AE20" s="129" t="str">
        <f t="shared" si="4"/>
        <v/>
      </c>
      <c r="AF20" s="130" t="str">
        <f>IF(สมรรถนะ!T20="","",สมรรถนะ!T20)</f>
        <v/>
      </c>
      <c r="AG20" s="6" t="str">
        <f>IF(สมรรถนะ!U20="","",สมรรถนะ!U20)</f>
        <v/>
      </c>
      <c r="AH20" s="56" t="str">
        <f t="shared" si="5"/>
        <v/>
      </c>
      <c r="AI20" s="41" t="str">
        <f t="shared" si="14"/>
        <v/>
      </c>
      <c r="AJ20" s="129" t="str">
        <f t="shared" si="6"/>
        <v/>
      </c>
      <c r="AK20" s="137" t="str">
        <f>IF(นักเรียน!E20="","",SUM(J20,O20,T20,AC20,AH20,))</f>
        <v/>
      </c>
      <c r="AL20" s="394" t="str">
        <f t="shared" si="15"/>
        <v/>
      </c>
      <c r="AM20" s="348" t="str">
        <f>IF(AL20="","",IF(นักเรียน!Q20="ออก","---ย้าย---",VLOOKUP(AL20,gradecompet,5,TRUE)))</f>
        <v/>
      </c>
      <c r="AN20" s="348" t="str">
        <f>IF(AL20="","",IF(นักเรียน!Q20="ออก","---ย้าย---",VLOOKUP(AL20,gradecompet,4,TRUE)))</f>
        <v/>
      </c>
      <c r="AO20" s="5" t="str">
        <f>IF(สมรรถนะ!Z20="","",สมรรถนะ!Z20)</f>
        <v/>
      </c>
      <c r="AP20" s="31"/>
      <c r="AQ20" s="76"/>
      <c r="AR20" s="76"/>
      <c r="AS20" s="76"/>
      <c r="AT20" s="76"/>
    </row>
    <row r="21" spans="1:46" ht="15.75" customHeight="1" x14ac:dyDescent="0.5">
      <c r="A21" s="76"/>
      <c r="B21" s="41">
        <v>16</v>
      </c>
      <c r="C21" s="10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130" t="str">
        <f>IF(สมรรถนะ!F21="","",สมรรถนะ!F21)</f>
        <v/>
      </c>
      <c r="G21" s="6" t="str">
        <f>IF(สมรรถนะ!G21="","",สมรรถนะ!G21)</f>
        <v/>
      </c>
      <c r="H21" s="6" t="str">
        <f>IF(สมรรถนะ!H21="","",สมรรถนะ!H21)</f>
        <v/>
      </c>
      <c r="I21" s="6" t="str">
        <f>IF(สมรรถนะ!I21="","",สมรรถนะ!I21)</f>
        <v/>
      </c>
      <c r="J21" s="47" t="str">
        <f t="shared" si="7"/>
        <v/>
      </c>
      <c r="K21" s="40" t="str">
        <f t="shared" si="8"/>
        <v/>
      </c>
      <c r="L21" s="129" t="str">
        <f t="shared" si="0"/>
        <v/>
      </c>
      <c r="M21" s="130" t="str">
        <f>IF(สมรรถนะ!J21="","",สมรรถนะ!J21)</f>
        <v/>
      </c>
      <c r="N21" s="6" t="str">
        <f>IF(สมรรถนะ!K21="","",สมรรถนะ!K21)</f>
        <v/>
      </c>
      <c r="O21" s="56" t="str">
        <f t="shared" si="9"/>
        <v/>
      </c>
      <c r="P21" s="40" t="str">
        <f t="shared" si="10"/>
        <v/>
      </c>
      <c r="Q21" s="129" t="str">
        <f t="shared" si="1"/>
        <v/>
      </c>
      <c r="R21" s="130" t="str">
        <f>IF(สมรรถนะ!L21="","",สมรรถนะ!L21)</f>
        <v/>
      </c>
      <c r="S21" s="6" t="str">
        <f>IF(สมรรถนะ!M21="","",สมรรถนะ!M21)</f>
        <v/>
      </c>
      <c r="T21" s="56" t="str">
        <f t="shared" si="2"/>
        <v/>
      </c>
      <c r="U21" s="40" t="str">
        <f t="shared" si="11"/>
        <v/>
      </c>
      <c r="V21" s="131" t="str">
        <f t="shared" si="3"/>
        <v/>
      </c>
      <c r="W21" s="130" t="str">
        <f>IF(สมรรถนะ!N21="","",สมรรถนะ!N21)</f>
        <v/>
      </c>
      <c r="X21" s="6" t="str">
        <f>IF(สมรรถนะ!O21="","",สมรรถนะ!O21)</f>
        <v/>
      </c>
      <c r="Y21" s="6" t="str">
        <f>IF(สมรรถนะ!P21="","",สมรรถนะ!P21)</f>
        <v/>
      </c>
      <c r="Z21" s="6" t="str">
        <f>IF(สมรรถนะ!Q21="","",สมรรถนะ!Q21)</f>
        <v/>
      </c>
      <c r="AA21" s="6" t="str">
        <f>IF(สมรรถนะ!R21="","",สมรรถนะ!R21)</f>
        <v/>
      </c>
      <c r="AB21" s="6" t="str">
        <f>IF(สมรรถนะ!S21="","",สมรรถนะ!S21)</f>
        <v/>
      </c>
      <c r="AC21" s="56" t="str">
        <f t="shared" si="12"/>
        <v/>
      </c>
      <c r="AD21" s="40" t="str">
        <f t="shared" si="13"/>
        <v/>
      </c>
      <c r="AE21" s="129" t="str">
        <f t="shared" si="4"/>
        <v/>
      </c>
      <c r="AF21" s="130" t="str">
        <f>IF(สมรรถนะ!T21="","",สมรรถนะ!T21)</f>
        <v/>
      </c>
      <c r="AG21" s="6" t="str">
        <f>IF(สมรรถนะ!U21="","",สมรรถนะ!U21)</f>
        <v/>
      </c>
      <c r="AH21" s="56" t="str">
        <f t="shared" si="5"/>
        <v/>
      </c>
      <c r="AI21" s="41" t="str">
        <f t="shared" si="14"/>
        <v/>
      </c>
      <c r="AJ21" s="129" t="str">
        <f t="shared" si="6"/>
        <v/>
      </c>
      <c r="AK21" s="137" t="str">
        <f>IF(นักเรียน!E21="","",SUM(J21,O21,T21,AC21,AH21,))</f>
        <v/>
      </c>
      <c r="AL21" s="394" t="str">
        <f t="shared" si="15"/>
        <v/>
      </c>
      <c r="AM21" s="348" t="str">
        <f>IF(AL21="","",IF(นักเรียน!Q21="ออก","---ย้าย---",VLOOKUP(AL21,gradecompet,5,TRUE)))</f>
        <v/>
      </c>
      <c r="AN21" s="348" t="str">
        <f>IF(AL21="","",IF(นักเรียน!Q21="ออก","---ย้าย---",VLOOKUP(AL21,gradecompet,4,TRUE)))</f>
        <v/>
      </c>
      <c r="AO21" s="5" t="str">
        <f>IF(สมรรถนะ!Z21="","",สมรรถนะ!Z21)</f>
        <v/>
      </c>
      <c r="AP21" s="31"/>
      <c r="AQ21" s="76"/>
      <c r="AR21" s="76"/>
      <c r="AS21" s="76"/>
      <c r="AT21" s="76"/>
    </row>
    <row r="22" spans="1:46" ht="15.75" customHeight="1" x14ac:dyDescent="0.5">
      <c r="A22" s="76"/>
      <c r="B22" s="40">
        <v>17</v>
      </c>
      <c r="C22" s="10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130" t="str">
        <f>IF(สมรรถนะ!F22="","",สมรรถนะ!F22)</f>
        <v/>
      </c>
      <c r="G22" s="6" t="str">
        <f>IF(สมรรถนะ!G22="","",สมรรถนะ!G22)</f>
        <v/>
      </c>
      <c r="H22" s="6" t="str">
        <f>IF(สมรรถนะ!H22="","",สมรรถนะ!H22)</f>
        <v/>
      </c>
      <c r="I22" s="6" t="str">
        <f>IF(สมรรถนะ!I22="","",สมรรถนะ!I22)</f>
        <v/>
      </c>
      <c r="J22" s="47" t="str">
        <f t="shared" si="7"/>
        <v/>
      </c>
      <c r="K22" s="40" t="str">
        <f t="shared" si="8"/>
        <v/>
      </c>
      <c r="L22" s="129" t="str">
        <f t="shared" si="0"/>
        <v/>
      </c>
      <c r="M22" s="130" t="str">
        <f>IF(สมรรถนะ!J22="","",สมรรถนะ!J22)</f>
        <v/>
      </c>
      <c r="N22" s="6" t="str">
        <f>IF(สมรรถนะ!K22="","",สมรรถนะ!K22)</f>
        <v/>
      </c>
      <c r="O22" s="56" t="str">
        <f t="shared" si="9"/>
        <v/>
      </c>
      <c r="P22" s="40" t="str">
        <f t="shared" si="10"/>
        <v/>
      </c>
      <c r="Q22" s="129" t="str">
        <f t="shared" si="1"/>
        <v/>
      </c>
      <c r="R22" s="130" t="str">
        <f>IF(สมรรถนะ!L22="","",สมรรถนะ!L22)</f>
        <v/>
      </c>
      <c r="S22" s="6" t="str">
        <f>IF(สมรรถนะ!M22="","",สมรรถนะ!M22)</f>
        <v/>
      </c>
      <c r="T22" s="56" t="str">
        <f t="shared" si="2"/>
        <v/>
      </c>
      <c r="U22" s="40" t="str">
        <f t="shared" si="11"/>
        <v/>
      </c>
      <c r="V22" s="131" t="str">
        <f t="shared" si="3"/>
        <v/>
      </c>
      <c r="W22" s="130" t="str">
        <f>IF(สมรรถนะ!N22="","",สมรรถนะ!N22)</f>
        <v/>
      </c>
      <c r="X22" s="6" t="str">
        <f>IF(สมรรถนะ!O22="","",สมรรถนะ!O22)</f>
        <v/>
      </c>
      <c r="Y22" s="6" t="str">
        <f>IF(สมรรถนะ!P22="","",สมรรถนะ!P22)</f>
        <v/>
      </c>
      <c r="Z22" s="6" t="str">
        <f>IF(สมรรถนะ!Q22="","",สมรรถนะ!Q22)</f>
        <v/>
      </c>
      <c r="AA22" s="6" t="str">
        <f>IF(สมรรถนะ!R22="","",สมรรถนะ!R22)</f>
        <v/>
      </c>
      <c r="AB22" s="6" t="str">
        <f>IF(สมรรถนะ!S22="","",สมรรถนะ!S22)</f>
        <v/>
      </c>
      <c r="AC22" s="56" t="str">
        <f t="shared" si="12"/>
        <v/>
      </c>
      <c r="AD22" s="40" t="str">
        <f t="shared" si="13"/>
        <v/>
      </c>
      <c r="AE22" s="129" t="str">
        <f t="shared" si="4"/>
        <v/>
      </c>
      <c r="AF22" s="130" t="str">
        <f>IF(สมรรถนะ!T22="","",สมรรถนะ!T22)</f>
        <v/>
      </c>
      <c r="AG22" s="6" t="str">
        <f>IF(สมรรถนะ!U22="","",สมรรถนะ!U22)</f>
        <v/>
      </c>
      <c r="AH22" s="56" t="str">
        <f t="shared" si="5"/>
        <v/>
      </c>
      <c r="AI22" s="41" t="str">
        <f t="shared" si="14"/>
        <v/>
      </c>
      <c r="AJ22" s="129" t="str">
        <f t="shared" si="6"/>
        <v/>
      </c>
      <c r="AK22" s="137" t="str">
        <f>IF(นักเรียน!E22="","",SUM(J22,O22,T22,AC22,AH22,))</f>
        <v/>
      </c>
      <c r="AL22" s="394" t="str">
        <f t="shared" si="15"/>
        <v/>
      </c>
      <c r="AM22" s="348" t="str">
        <f>IF(AL22="","",IF(นักเรียน!Q22="ออก","---ย้าย---",VLOOKUP(AL22,gradecompet,5,TRUE)))</f>
        <v/>
      </c>
      <c r="AN22" s="348" t="str">
        <f>IF(AL22="","",IF(นักเรียน!Q22="ออก","---ย้าย---",VLOOKUP(AL22,gradecompet,4,TRUE)))</f>
        <v/>
      </c>
      <c r="AO22" s="5" t="str">
        <f>IF(สมรรถนะ!Z22="","",สมรรถนะ!Z22)</f>
        <v/>
      </c>
      <c r="AP22" s="31"/>
      <c r="AQ22" s="76"/>
      <c r="AR22" s="76"/>
      <c r="AS22" s="76"/>
      <c r="AT22" s="76"/>
    </row>
    <row r="23" spans="1:46" ht="15.75" customHeight="1" x14ac:dyDescent="0.5">
      <c r="A23" s="76"/>
      <c r="B23" s="41">
        <v>18</v>
      </c>
      <c r="C23" s="10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130" t="str">
        <f>IF(สมรรถนะ!F23="","",สมรรถนะ!F23)</f>
        <v/>
      </c>
      <c r="G23" s="6" t="str">
        <f>IF(สมรรถนะ!G23="","",สมรรถนะ!G23)</f>
        <v/>
      </c>
      <c r="H23" s="6" t="str">
        <f>IF(สมรรถนะ!H23="","",สมรรถนะ!H23)</f>
        <v/>
      </c>
      <c r="I23" s="6" t="str">
        <f>IF(สมรรถนะ!I23="","",สมรรถนะ!I23)</f>
        <v/>
      </c>
      <c r="J23" s="47" t="str">
        <f t="shared" si="7"/>
        <v/>
      </c>
      <c r="K23" s="40" t="str">
        <f t="shared" si="8"/>
        <v/>
      </c>
      <c r="L23" s="129" t="str">
        <f t="shared" si="0"/>
        <v/>
      </c>
      <c r="M23" s="130" t="str">
        <f>IF(สมรรถนะ!J23="","",สมรรถนะ!J23)</f>
        <v/>
      </c>
      <c r="N23" s="6" t="str">
        <f>IF(สมรรถนะ!K23="","",สมรรถนะ!K23)</f>
        <v/>
      </c>
      <c r="O23" s="56" t="str">
        <f t="shared" si="9"/>
        <v/>
      </c>
      <c r="P23" s="40" t="str">
        <f t="shared" si="10"/>
        <v/>
      </c>
      <c r="Q23" s="129" t="str">
        <f t="shared" si="1"/>
        <v/>
      </c>
      <c r="R23" s="130" t="str">
        <f>IF(สมรรถนะ!L23="","",สมรรถนะ!L23)</f>
        <v/>
      </c>
      <c r="S23" s="6" t="str">
        <f>IF(สมรรถนะ!M23="","",สมรรถนะ!M23)</f>
        <v/>
      </c>
      <c r="T23" s="56" t="str">
        <f t="shared" si="2"/>
        <v/>
      </c>
      <c r="U23" s="40" t="str">
        <f t="shared" si="11"/>
        <v/>
      </c>
      <c r="V23" s="131" t="str">
        <f t="shared" si="3"/>
        <v/>
      </c>
      <c r="W23" s="130" t="str">
        <f>IF(สมรรถนะ!N23="","",สมรรถนะ!N23)</f>
        <v/>
      </c>
      <c r="X23" s="6" t="str">
        <f>IF(สมรรถนะ!O23="","",สมรรถนะ!O23)</f>
        <v/>
      </c>
      <c r="Y23" s="6" t="str">
        <f>IF(สมรรถนะ!P23="","",สมรรถนะ!P23)</f>
        <v/>
      </c>
      <c r="Z23" s="6" t="str">
        <f>IF(สมรรถนะ!Q23="","",สมรรถนะ!Q23)</f>
        <v/>
      </c>
      <c r="AA23" s="6" t="str">
        <f>IF(สมรรถนะ!R23="","",สมรรถนะ!R23)</f>
        <v/>
      </c>
      <c r="AB23" s="6" t="str">
        <f>IF(สมรรถนะ!S23="","",สมรรถนะ!S23)</f>
        <v/>
      </c>
      <c r="AC23" s="56" t="str">
        <f t="shared" si="12"/>
        <v/>
      </c>
      <c r="AD23" s="40" t="str">
        <f t="shared" si="13"/>
        <v/>
      </c>
      <c r="AE23" s="129" t="str">
        <f t="shared" si="4"/>
        <v/>
      </c>
      <c r="AF23" s="130" t="str">
        <f>IF(สมรรถนะ!T23="","",สมรรถนะ!T23)</f>
        <v/>
      </c>
      <c r="AG23" s="6" t="str">
        <f>IF(สมรรถนะ!U23="","",สมรรถนะ!U23)</f>
        <v/>
      </c>
      <c r="AH23" s="56" t="str">
        <f t="shared" si="5"/>
        <v/>
      </c>
      <c r="AI23" s="41" t="str">
        <f t="shared" si="14"/>
        <v/>
      </c>
      <c r="AJ23" s="129" t="str">
        <f t="shared" si="6"/>
        <v/>
      </c>
      <c r="AK23" s="137" t="str">
        <f>IF(นักเรียน!E23="","",SUM(J23,O23,T23,AC23,AH23,))</f>
        <v/>
      </c>
      <c r="AL23" s="394" t="str">
        <f t="shared" si="15"/>
        <v/>
      </c>
      <c r="AM23" s="348" t="str">
        <f>IF(AL23="","",IF(นักเรียน!Q23="ออก","---ย้าย---",VLOOKUP(AL23,gradecompet,5,TRUE)))</f>
        <v/>
      </c>
      <c r="AN23" s="348" t="str">
        <f>IF(AL23="","",IF(นักเรียน!Q23="ออก","---ย้าย---",VLOOKUP(AL23,gradecompet,4,TRUE)))</f>
        <v/>
      </c>
      <c r="AO23" s="5" t="str">
        <f>IF(สมรรถนะ!Z23="","",สมรรถนะ!Z23)</f>
        <v/>
      </c>
      <c r="AP23" s="31"/>
      <c r="AQ23" s="76"/>
      <c r="AR23" s="76"/>
      <c r="AS23" s="76"/>
      <c r="AT23" s="76"/>
    </row>
    <row r="24" spans="1:46" ht="15.75" customHeight="1" x14ac:dyDescent="0.5">
      <c r="A24" s="76"/>
      <c r="B24" s="41">
        <v>19</v>
      </c>
      <c r="C24" s="10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130" t="str">
        <f>IF(สมรรถนะ!F24="","",สมรรถนะ!F24)</f>
        <v/>
      </c>
      <c r="G24" s="6" t="str">
        <f>IF(สมรรถนะ!G24="","",สมรรถนะ!G24)</f>
        <v/>
      </c>
      <c r="H24" s="6" t="str">
        <f>IF(สมรรถนะ!H24="","",สมรรถนะ!H24)</f>
        <v/>
      </c>
      <c r="I24" s="6" t="str">
        <f>IF(สมรรถนะ!I24="","",สมรรถนะ!I24)</f>
        <v/>
      </c>
      <c r="J24" s="47" t="str">
        <f t="shared" si="7"/>
        <v/>
      </c>
      <c r="K24" s="40" t="str">
        <f t="shared" si="8"/>
        <v/>
      </c>
      <c r="L24" s="129" t="str">
        <f t="shared" si="0"/>
        <v/>
      </c>
      <c r="M24" s="130" t="str">
        <f>IF(สมรรถนะ!J24="","",สมรรถนะ!J24)</f>
        <v/>
      </c>
      <c r="N24" s="6" t="str">
        <f>IF(สมรรถนะ!K24="","",สมรรถนะ!K24)</f>
        <v/>
      </c>
      <c r="O24" s="56" t="str">
        <f t="shared" si="9"/>
        <v/>
      </c>
      <c r="P24" s="40" t="str">
        <f t="shared" si="10"/>
        <v/>
      </c>
      <c r="Q24" s="129" t="str">
        <f t="shared" si="1"/>
        <v/>
      </c>
      <c r="R24" s="130" t="str">
        <f>IF(สมรรถนะ!L24="","",สมรรถนะ!L24)</f>
        <v/>
      </c>
      <c r="S24" s="6" t="str">
        <f>IF(สมรรถนะ!M24="","",สมรรถนะ!M24)</f>
        <v/>
      </c>
      <c r="T24" s="56" t="str">
        <f t="shared" si="2"/>
        <v/>
      </c>
      <c r="U24" s="40" t="str">
        <f t="shared" si="11"/>
        <v/>
      </c>
      <c r="V24" s="131" t="str">
        <f t="shared" si="3"/>
        <v/>
      </c>
      <c r="W24" s="130" t="str">
        <f>IF(สมรรถนะ!N24="","",สมรรถนะ!N24)</f>
        <v/>
      </c>
      <c r="X24" s="6" t="str">
        <f>IF(สมรรถนะ!O24="","",สมรรถนะ!O24)</f>
        <v/>
      </c>
      <c r="Y24" s="6" t="str">
        <f>IF(สมรรถนะ!P24="","",สมรรถนะ!P24)</f>
        <v/>
      </c>
      <c r="Z24" s="6" t="str">
        <f>IF(สมรรถนะ!Q24="","",สมรรถนะ!Q24)</f>
        <v/>
      </c>
      <c r="AA24" s="6" t="str">
        <f>IF(สมรรถนะ!R24="","",สมรรถนะ!R24)</f>
        <v/>
      </c>
      <c r="AB24" s="6" t="str">
        <f>IF(สมรรถนะ!S24="","",สมรรถนะ!S24)</f>
        <v/>
      </c>
      <c r="AC24" s="56" t="str">
        <f t="shared" si="12"/>
        <v/>
      </c>
      <c r="AD24" s="40" t="str">
        <f t="shared" si="13"/>
        <v/>
      </c>
      <c r="AE24" s="129" t="str">
        <f t="shared" si="4"/>
        <v/>
      </c>
      <c r="AF24" s="130" t="str">
        <f>IF(สมรรถนะ!T24="","",สมรรถนะ!T24)</f>
        <v/>
      </c>
      <c r="AG24" s="6" t="str">
        <f>IF(สมรรถนะ!U24="","",สมรรถนะ!U24)</f>
        <v/>
      </c>
      <c r="AH24" s="56" t="str">
        <f t="shared" si="5"/>
        <v/>
      </c>
      <c r="AI24" s="41" t="str">
        <f t="shared" si="14"/>
        <v/>
      </c>
      <c r="AJ24" s="129" t="str">
        <f t="shared" si="6"/>
        <v/>
      </c>
      <c r="AK24" s="137" t="str">
        <f>IF(นักเรียน!E24="","",SUM(J24,O24,T24,AC24,AH24,))</f>
        <v/>
      </c>
      <c r="AL24" s="394" t="str">
        <f t="shared" si="15"/>
        <v/>
      </c>
      <c r="AM24" s="348" t="str">
        <f>IF(AL24="","",IF(นักเรียน!Q24="ออก","---ย้าย---",VLOOKUP(AL24,gradecompet,5,TRUE)))</f>
        <v/>
      </c>
      <c r="AN24" s="348" t="str">
        <f>IF(AL24="","",IF(นักเรียน!Q24="ออก","---ย้าย---",VLOOKUP(AL24,gradecompet,4,TRUE)))</f>
        <v/>
      </c>
      <c r="AO24" s="5" t="str">
        <f>IF(สมรรถนะ!Z24="","",สมรรถนะ!Z24)</f>
        <v/>
      </c>
      <c r="AP24" s="31"/>
      <c r="AQ24" s="76"/>
      <c r="AR24" s="76"/>
      <c r="AS24" s="76"/>
      <c r="AT24" s="76"/>
    </row>
    <row r="25" spans="1:46" ht="15.75" customHeight="1" x14ac:dyDescent="0.5">
      <c r="A25" s="76"/>
      <c r="B25" s="41">
        <v>20</v>
      </c>
      <c r="C25" s="10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130" t="str">
        <f>IF(สมรรถนะ!F25="","",สมรรถนะ!F25)</f>
        <v/>
      </c>
      <c r="G25" s="6" t="str">
        <f>IF(สมรรถนะ!G25="","",สมรรถนะ!G25)</f>
        <v/>
      </c>
      <c r="H25" s="6" t="str">
        <f>IF(สมรรถนะ!H25="","",สมรรถนะ!H25)</f>
        <v/>
      </c>
      <c r="I25" s="6" t="str">
        <f>IF(สมรรถนะ!I25="","",สมรรถนะ!I25)</f>
        <v/>
      </c>
      <c r="J25" s="47" t="str">
        <f t="shared" si="7"/>
        <v/>
      </c>
      <c r="K25" s="40" t="str">
        <f t="shared" si="8"/>
        <v/>
      </c>
      <c r="L25" s="129" t="str">
        <f t="shared" si="0"/>
        <v/>
      </c>
      <c r="M25" s="130" t="str">
        <f>IF(สมรรถนะ!J25="","",สมรรถนะ!J25)</f>
        <v/>
      </c>
      <c r="N25" s="6" t="str">
        <f>IF(สมรรถนะ!K25="","",สมรรถนะ!K25)</f>
        <v/>
      </c>
      <c r="O25" s="56" t="str">
        <f t="shared" si="9"/>
        <v/>
      </c>
      <c r="P25" s="40" t="str">
        <f t="shared" si="10"/>
        <v/>
      </c>
      <c r="Q25" s="129" t="str">
        <f t="shared" si="1"/>
        <v/>
      </c>
      <c r="R25" s="130" t="str">
        <f>IF(สมรรถนะ!L25="","",สมรรถนะ!L25)</f>
        <v/>
      </c>
      <c r="S25" s="6" t="str">
        <f>IF(สมรรถนะ!M25="","",สมรรถนะ!M25)</f>
        <v/>
      </c>
      <c r="T25" s="56" t="str">
        <f t="shared" si="2"/>
        <v/>
      </c>
      <c r="U25" s="40" t="str">
        <f t="shared" si="11"/>
        <v/>
      </c>
      <c r="V25" s="131" t="str">
        <f t="shared" si="3"/>
        <v/>
      </c>
      <c r="W25" s="130" t="str">
        <f>IF(สมรรถนะ!N25="","",สมรรถนะ!N25)</f>
        <v/>
      </c>
      <c r="X25" s="6" t="str">
        <f>IF(สมรรถนะ!O25="","",สมรรถนะ!O25)</f>
        <v/>
      </c>
      <c r="Y25" s="6" t="str">
        <f>IF(สมรรถนะ!P25="","",สมรรถนะ!P25)</f>
        <v/>
      </c>
      <c r="Z25" s="6" t="str">
        <f>IF(สมรรถนะ!Q25="","",สมรรถนะ!Q25)</f>
        <v/>
      </c>
      <c r="AA25" s="6" t="str">
        <f>IF(สมรรถนะ!R25="","",สมรรถนะ!R25)</f>
        <v/>
      </c>
      <c r="AB25" s="6" t="str">
        <f>IF(สมรรถนะ!S25="","",สมรรถนะ!S25)</f>
        <v/>
      </c>
      <c r="AC25" s="56" t="str">
        <f t="shared" si="12"/>
        <v/>
      </c>
      <c r="AD25" s="40" t="str">
        <f t="shared" si="13"/>
        <v/>
      </c>
      <c r="AE25" s="129" t="str">
        <f t="shared" si="4"/>
        <v/>
      </c>
      <c r="AF25" s="130" t="str">
        <f>IF(สมรรถนะ!T25="","",สมรรถนะ!T25)</f>
        <v/>
      </c>
      <c r="AG25" s="6" t="str">
        <f>IF(สมรรถนะ!U25="","",สมรรถนะ!U25)</f>
        <v/>
      </c>
      <c r="AH25" s="56" t="str">
        <f t="shared" si="5"/>
        <v/>
      </c>
      <c r="AI25" s="41" t="str">
        <f t="shared" si="14"/>
        <v/>
      </c>
      <c r="AJ25" s="129" t="str">
        <f t="shared" si="6"/>
        <v/>
      </c>
      <c r="AK25" s="137" t="str">
        <f>IF(นักเรียน!E25="","",SUM(J25,O25,T25,AC25,AH25,))</f>
        <v/>
      </c>
      <c r="AL25" s="394" t="str">
        <f t="shared" si="15"/>
        <v/>
      </c>
      <c r="AM25" s="348" t="str">
        <f>IF(AL25="","",IF(นักเรียน!Q25="ออก","---ย้าย---",VLOOKUP(AL25,gradecompet,5,TRUE)))</f>
        <v/>
      </c>
      <c r="AN25" s="348" t="str">
        <f>IF(AL25="","",IF(นักเรียน!Q25="ออก","---ย้าย---",VLOOKUP(AL25,gradecompet,4,TRUE)))</f>
        <v/>
      </c>
      <c r="AO25" s="5" t="str">
        <f>IF(สมรรถนะ!Z25="","",สมรรถนะ!Z25)</f>
        <v/>
      </c>
      <c r="AP25" s="31"/>
      <c r="AQ25" s="76"/>
      <c r="AR25" s="76"/>
      <c r="AS25" s="76"/>
      <c r="AT25" s="76"/>
    </row>
    <row r="26" spans="1:46" ht="15.75" customHeight="1" x14ac:dyDescent="0.5">
      <c r="A26" s="76"/>
      <c r="B26" s="40">
        <v>21</v>
      </c>
      <c r="C26" s="10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130" t="str">
        <f>IF(สมรรถนะ!F26="","",สมรรถนะ!F26)</f>
        <v/>
      </c>
      <c r="G26" s="6" t="str">
        <f>IF(สมรรถนะ!G26="","",สมรรถนะ!G26)</f>
        <v/>
      </c>
      <c r="H26" s="6" t="str">
        <f>IF(สมรรถนะ!H26="","",สมรรถนะ!H26)</f>
        <v/>
      </c>
      <c r="I26" s="6" t="str">
        <f>IF(สมรรถนะ!I26="","",สมรรถนะ!I26)</f>
        <v/>
      </c>
      <c r="J26" s="47" t="str">
        <f t="shared" si="7"/>
        <v/>
      </c>
      <c r="K26" s="40" t="str">
        <f t="shared" si="8"/>
        <v/>
      </c>
      <c r="L26" s="129" t="str">
        <f t="shared" si="0"/>
        <v/>
      </c>
      <c r="M26" s="130" t="str">
        <f>IF(สมรรถนะ!J26="","",สมรรถนะ!J26)</f>
        <v/>
      </c>
      <c r="N26" s="6" t="str">
        <f>IF(สมรรถนะ!K26="","",สมรรถนะ!K26)</f>
        <v/>
      </c>
      <c r="O26" s="56" t="str">
        <f t="shared" si="9"/>
        <v/>
      </c>
      <c r="P26" s="40" t="str">
        <f t="shared" si="10"/>
        <v/>
      </c>
      <c r="Q26" s="129" t="str">
        <f t="shared" si="1"/>
        <v/>
      </c>
      <c r="R26" s="130" t="str">
        <f>IF(สมรรถนะ!L26="","",สมรรถนะ!L26)</f>
        <v/>
      </c>
      <c r="S26" s="6" t="str">
        <f>IF(สมรรถนะ!M26="","",สมรรถนะ!M26)</f>
        <v/>
      </c>
      <c r="T26" s="56" t="str">
        <f t="shared" si="2"/>
        <v/>
      </c>
      <c r="U26" s="40" t="str">
        <f t="shared" si="11"/>
        <v/>
      </c>
      <c r="V26" s="131" t="str">
        <f t="shared" si="3"/>
        <v/>
      </c>
      <c r="W26" s="130" t="str">
        <f>IF(สมรรถนะ!N26="","",สมรรถนะ!N26)</f>
        <v/>
      </c>
      <c r="X26" s="6" t="str">
        <f>IF(สมรรถนะ!O26="","",สมรรถนะ!O26)</f>
        <v/>
      </c>
      <c r="Y26" s="6" t="str">
        <f>IF(สมรรถนะ!P26="","",สมรรถนะ!P26)</f>
        <v/>
      </c>
      <c r="Z26" s="6" t="str">
        <f>IF(สมรรถนะ!Q26="","",สมรรถนะ!Q26)</f>
        <v/>
      </c>
      <c r="AA26" s="6" t="str">
        <f>IF(สมรรถนะ!R26="","",สมรรถนะ!R26)</f>
        <v/>
      </c>
      <c r="AB26" s="6" t="str">
        <f>IF(สมรรถนะ!S26="","",สมรรถนะ!S26)</f>
        <v/>
      </c>
      <c r="AC26" s="56" t="str">
        <f t="shared" si="12"/>
        <v/>
      </c>
      <c r="AD26" s="40" t="str">
        <f t="shared" si="13"/>
        <v/>
      </c>
      <c r="AE26" s="129" t="str">
        <f t="shared" si="4"/>
        <v/>
      </c>
      <c r="AF26" s="130" t="str">
        <f>IF(สมรรถนะ!T26="","",สมรรถนะ!T26)</f>
        <v/>
      </c>
      <c r="AG26" s="6" t="str">
        <f>IF(สมรรถนะ!U26="","",สมรรถนะ!U26)</f>
        <v/>
      </c>
      <c r="AH26" s="56" t="str">
        <f t="shared" si="5"/>
        <v/>
      </c>
      <c r="AI26" s="41" t="str">
        <f t="shared" si="14"/>
        <v/>
      </c>
      <c r="AJ26" s="129" t="str">
        <f t="shared" si="6"/>
        <v/>
      </c>
      <c r="AK26" s="137" t="str">
        <f>IF(นักเรียน!E26="","",SUM(J26,O26,T26,AC26,AH26,))</f>
        <v/>
      </c>
      <c r="AL26" s="394" t="str">
        <f t="shared" si="15"/>
        <v/>
      </c>
      <c r="AM26" s="348" t="str">
        <f>IF(AL26="","",IF(นักเรียน!Q26="ออก","---ย้าย---",VLOOKUP(AL26,gradecompet,5,TRUE)))</f>
        <v/>
      </c>
      <c r="AN26" s="348" t="str">
        <f>IF(AL26="","",IF(นักเรียน!Q26="ออก","---ย้าย---",VLOOKUP(AL26,gradecompet,4,TRUE)))</f>
        <v/>
      </c>
      <c r="AO26" s="5" t="str">
        <f>IF(สมรรถนะ!Z26="","",สมรรถนะ!Z26)</f>
        <v/>
      </c>
      <c r="AP26" s="31"/>
      <c r="AQ26" s="76"/>
      <c r="AR26" s="76"/>
      <c r="AS26" s="76"/>
      <c r="AT26" s="76"/>
    </row>
    <row r="27" spans="1:46" ht="15.75" customHeight="1" x14ac:dyDescent="0.5">
      <c r="A27" s="76"/>
      <c r="B27" s="41">
        <v>22</v>
      </c>
      <c r="C27" s="10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130" t="str">
        <f>IF(สมรรถนะ!F27="","",สมรรถนะ!F27)</f>
        <v/>
      </c>
      <c r="G27" s="6" t="str">
        <f>IF(สมรรถนะ!G27="","",สมรรถนะ!G27)</f>
        <v/>
      </c>
      <c r="H27" s="6" t="str">
        <f>IF(สมรรถนะ!H27="","",สมรรถนะ!H27)</f>
        <v/>
      </c>
      <c r="I27" s="6" t="str">
        <f>IF(สมรรถนะ!I27="","",สมรรถนะ!I27)</f>
        <v/>
      </c>
      <c r="J27" s="47" t="str">
        <f t="shared" si="7"/>
        <v/>
      </c>
      <c r="K27" s="40" t="str">
        <f t="shared" si="8"/>
        <v/>
      </c>
      <c r="L27" s="129" t="str">
        <f t="shared" si="0"/>
        <v/>
      </c>
      <c r="M27" s="130" t="str">
        <f>IF(สมรรถนะ!J27="","",สมรรถนะ!J27)</f>
        <v/>
      </c>
      <c r="N27" s="6" t="str">
        <f>IF(สมรรถนะ!K27="","",สมรรถนะ!K27)</f>
        <v/>
      </c>
      <c r="O27" s="56" t="str">
        <f t="shared" si="9"/>
        <v/>
      </c>
      <c r="P27" s="40" t="str">
        <f t="shared" si="10"/>
        <v/>
      </c>
      <c r="Q27" s="129" t="str">
        <f t="shared" si="1"/>
        <v/>
      </c>
      <c r="R27" s="130" t="str">
        <f>IF(สมรรถนะ!L27="","",สมรรถนะ!L27)</f>
        <v/>
      </c>
      <c r="S27" s="6" t="str">
        <f>IF(สมรรถนะ!M27="","",สมรรถนะ!M27)</f>
        <v/>
      </c>
      <c r="T27" s="56" t="str">
        <f t="shared" si="2"/>
        <v/>
      </c>
      <c r="U27" s="40" t="str">
        <f t="shared" si="11"/>
        <v/>
      </c>
      <c r="V27" s="131" t="str">
        <f t="shared" si="3"/>
        <v/>
      </c>
      <c r="W27" s="130" t="str">
        <f>IF(สมรรถนะ!N27="","",สมรรถนะ!N27)</f>
        <v/>
      </c>
      <c r="X27" s="6" t="str">
        <f>IF(สมรรถนะ!O27="","",สมรรถนะ!O27)</f>
        <v/>
      </c>
      <c r="Y27" s="6" t="str">
        <f>IF(สมรรถนะ!P27="","",สมรรถนะ!P27)</f>
        <v/>
      </c>
      <c r="Z27" s="6" t="str">
        <f>IF(สมรรถนะ!Q27="","",สมรรถนะ!Q27)</f>
        <v/>
      </c>
      <c r="AA27" s="6" t="str">
        <f>IF(สมรรถนะ!R27="","",สมรรถนะ!R27)</f>
        <v/>
      </c>
      <c r="AB27" s="6" t="str">
        <f>IF(สมรรถนะ!S27="","",สมรรถนะ!S27)</f>
        <v/>
      </c>
      <c r="AC27" s="56" t="str">
        <f t="shared" si="12"/>
        <v/>
      </c>
      <c r="AD27" s="40" t="str">
        <f t="shared" si="13"/>
        <v/>
      </c>
      <c r="AE27" s="129" t="str">
        <f t="shared" si="4"/>
        <v/>
      </c>
      <c r="AF27" s="130" t="str">
        <f>IF(สมรรถนะ!T27="","",สมรรถนะ!T27)</f>
        <v/>
      </c>
      <c r="AG27" s="6" t="str">
        <f>IF(สมรรถนะ!U27="","",สมรรถนะ!U27)</f>
        <v/>
      </c>
      <c r="AH27" s="56" t="str">
        <f t="shared" si="5"/>
        <v/>
      </c>
      <c r="AI27" s="41" t="str">
        <f t="shared" si="14"/>
        <v/>
      </c>
      <c r="AJ27" s="129" t="str">
        <f t="shared" si="6"/>
        <v/>
      </c>
      <c r="AK27" s="137" t="str">
        <f>IF(นักเรียน!E27="","",SUM(J27,O27,T27,AC27,AH27,))</f>
        <v/>
      </c>
      <c r="AL27" s="394" t="str">
        <f t="shared" si="15"/>
        <v/>
      </c>
      <c r="AM27" s="348" t="str">
        <f>IF(AL27="","",IF(นักเรียน!Q27="ออก","---ย้าย---",VLOOKUP(AL27,gradecompet,5,TRUE)))</f>
        <v/>
      </c>
      <c r="AN27" s="348" t="str">
        <f>IF(AL27="","",IF(นักเรียน!Q27="ออก","---ย้าย---",VLOOKUP(AL27,gradecompet,4,TRUE)))</f>
        <v/>
      </c>
      <c r="AO27" s="5" t="str">
        <f>IF(สมรรถนะ!Z27="","",สมรรถนะ!Z27)</f>
        <v/>
      </c>
      <c r="AP27" s="31"/>
      <c r="AQ27" s="76"/>
      <c r="AR27" s="76"/>
      <c r="AS27" s="76"/>
      <c r="AT27" s="76"/>
    </row>
    <row r="28" spans="1:46" ht="15.75" customHeight="1" x14ac:dyDescent="0.5">
      <c r="A28" s="76"/>
      <c r="B28" s="41">
        <v>23</v>
      </c>
      <c r="C28" s="10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130" t="str">
        <f>IF(สมรรถนะ!F28="","",สมรรถนะ!F28)</f>
        <v/>
      </c>
      <c r="G28" s="6" t="str">
        <f>IF(สมรรถนะ!G28="","",สมรรถนะ!G28)</f>
        <v/>
      </c>
      <c r="H28" s="6" t="str">
        <f>IF(สมรรถนะ!H28="","",สมรรถนะ!H28)</f>
        <v/>
      </c>
      <c r="I28" s="6" t="str">
        <f>IF(สมรรถนะ!I28="","",สมรรถนะ!I28)</f>
        <v/>
      </c>
      <c r="J28" s="47" t="str">
        <f t="shared" si="7"/>
        <v/>
      </c>
      <c r="K28" s="40" t="str">
        <f t="shared" si="8"/>
        <v/>
      </c>
      <c r="L28" s="129" t="str">
        <f t="shared" si="0"/>
        <v/>
      </c>
      <c r="M28" s="130" t="str">
        <f>IF(สมรรถนะ!J28="","",สมรรถนะ!J28)</f>
        <v/>
      </c>
      <c r="N28" s="6" t="str">
        <f>IF(สมรรถนะ!K28="","",สมรรถนะ!K28)</f>
        <v/>
      </c>
      <c r="O28" s="56" t="str">
        <f t="shared" si="9"/>
        <v/>
      </c>
      <c r="P28" s="40" t="str">
        <f t="shared" si="10"/>
        <v/>
      </c>
      <c r="Q28" s="129" t="str">
        <f t="shared" si="1"/>
        <v/>
      </c>
      <c r="R28" s="130" t="str">
        <f>IF(สมรรถนะ!L28="","",สมรรถนะ!L28)</f>
        <v/>
      </c>
      <c r="S28" s="6" t="str">
        <f>IF(สมรรถนะ!M28="","",สมรรถนะ!M28)</f>
        <v/>
      </c>
      <c r="T28" s="56" t="str">
        <f t="shared" si="2"/>
        <v/>
      </c>
      <c r="U28" s="40" t="str">
        <f t="shared" si="11"/>
        <v/>
      </c>
      <c r="V28" s="131" t="str">
        <f t="shared" si="3"/>
        <v/>
      </c>
      <c r="W28" s="130" t="str">
        <f>IF(สมรรถนะ!N28="","",สมรรถนะ!N28)</f>
        <v/>
      </c>
      <c r="X28" s="6" t="str">
        <f>IF(สมรรถนะ!O28="","",สมรรถนะ!O28)</f>
        <v/>
      </c>
      <c r="Y28" s="6" t="str">
        <f>IF(สมรรถนะ!P28="","",สมรรถนะ!P28)</f>
        <v/>
      </c>
      <c r="Z28" s="6" t="str">
        <f>IF(สมรรถนะ!Q28="","",สมรรถนะ!Q28)</f>
        <v/>
      </c>
      <c r="AA28" s="6" t="str">
        <f>IF(สมรรถนะ!R28="","",สมรรถนะ!R28)</f>
        <v/>
      </c>
      <c r="AB28" s="6" t="str">
        <f>IF(สมรรถนะ!S28="","",สมรรถนะ!S28)</f>
        <v/>
      </c>
      <c r="AC28" s="56" t="str">
        <f t="shared" si="12"/>
        <v/>
      </c>
      <c r="AD28" s="40" t="str">
        <f t="shared" si="13"/>
        <v/>
      </c>
      <c r="AE28" s="129" t="str">
        <f t="shared" si="4"/>
        <v/>
      </c>
      <c r="AF28" s="130" t="str">
        <f>IF(สมรรถนะ!T28="","",สมรรถนะ!T28)</f>
        <v/>
      </c>
      <c r="AG28" s="6" t="str">
        <f>IF(สมรรถนะ!U28="","",สมรรถนะ!U28)</f>
        <v/>
      </c>
      <c r="AH28" s="56" t="str">
        <f t="shared" si="5"/>
        <v/>
      </c>
      <c r="AI28" s="41" t="str">
        <f t="shared" si="14"/>
        <v/>
      </c>
      <c r="AJ28" s="129" t="str">
        <f t="shared" si="6"/>
        <v/>
      </c>
      <c r="AK28" s="137" t="str">
        <f>IF(นักเรียน!E28="","",SUM(J28,O28,T28,AC28,AH28,))</f>
        <v/>
      </c>
      <c r="AL28" s="394" t="str">
        <f t="shared" si="15"/>
        <v/>
      </c>
      <c r="AM28" s="348" t="str">
        <f>IF(AL28="","",IF(นักเรียน!Q28="ออก","---ย้าย---",VLOOKUP(AL28,gradecompet,5,TRUE)))</f>
        <v/>
      </c>
      <c r="AN28" s="348" t="str">
        <f>IF(AL28="","",IF(นักเรียน!Q28="ออก","---ย้าย---",VLOOKUP(AL28,gradecompet,4,TRUE)))</f>
        <v/>
      </c>
      <c r="AO28" s="5" t="str">
        <f>IF(สมรรถนะ!Z28="","",สมรรถนะ!Z28)</f>
        <v/>
      </c>
      <c r="AP28" s="31"/>
      <c r="AQ28" s="76"/>
      <c r="AR28" s="76"/>
      <c r="AS28" s="76"/>
      <c r="AT28" s="76"/>
    </row>
    <row r="29" spans="1:46" ht="15.75" customHeight="1" x14ac:dyDescent="0.5">
      <c r="A29" s="76"/>
      <c r="B29" s="41">
        <v>24</v>
      </c>
      <c r="C29" s="10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130" t="str">
        <f>IF(สมรรถนะ!F29="","",สมรรถนะ!F29)</f>
        <v/>
      </c>
      <c r="G29" s="6" t="str">
        <f>IF(สมรรถนะ!G29="","",สมรรถนะ!G29)</f>
        <v/>
      </c>
      <c r="H29" s="6" t="str">
        <f>IF(สมรรถนะ!H29="","",สมรรถนะ!H29)</f>
        <v/>
      </c>
      <c r="I29" s="6" t="str">
        <f>IF(สมรรถนะ!I29="","",สมรรถนะ!I29)</f>
        <v/>
      </c>
      <c r="J29" s="47" t="str">
        <f t="shared" si="7"/>
        <v/>
      </c>
      <c r="K29" s="40" t="str">
        <f t="shared" si="8"/>
        <v/>
      </c>
      <c r="L29" s="129" t="str">
        <f t="shared" si="0"/>
        <v/>
      </c>
      <c r="M29" s="130" t="str">
        <f>IF(สมรรถนะ!J29="","",สมรรถนะ!J29)</f>
        <v/>
      </c>
      <c r="N29" s="6" t="str">
        <f>IF(สมรรถนะ!K29="","",สมรรถนะ!K29)</f>
        <v/>
      </c>
      <c r="O29" s="56" t="str">
        <f t="shared" si="9"/>
        <v/>
      </c>
      <c r="P29" s="40" t="str">
        <f t="shared" si="10"/>
        <v/>
      </c>
      <c r="Q29" s="129" t="str">
        <f t="shared" si="1"/>
        <v/>
      </c>
      <c r="R29" s="130" t="str">
        <f>IF(สมรรถนะ!L29="","",สมรรถนะ!L29)</f>
        <v/>
      </c>
      <c r="S29" s="6" t="str">
        <f>IF(สมรรถนะ!M29="","",สมรรถนะ!M29)</f>
        <v/>
      </c>
      <c r="T29" s="56" t="str">
        <f t="shared" si="2"/>
        <v/>
      </c>
      <c r="U29" s="40" t="str">
        <f t="shared" si="11"/>
        <v/>
      </c>
      <c r="V29" s="131" t="str">
        <f t="shared" si="3"/>
        <v/>
      </c>
      <c r="W29" s="130" t="str">
        <f>IF(สมรรถนะ!N29="","",สมรรถนะ!N29)</f>
        <v/>
      </c>
      <c r="X29" s="6" t="str">
        <f>IF(สมรรถนะ!O29="","",สมรรถนะ!O29)</f>
        <v/>
      </c>
      <c r="Y29" s="6" t="str">
        <f>IF(สมรรถนะ!P29="","",สมรรถนะ!P29)</f>
        <v/>
      </c>
      <c r="Z29" s="6" t="str">
        <f>IF(สมรรถนะ!Q29="","",สมรรถนะ!Q29)</f>
        <v/>
      </c>
      <c r="AA29" s="6" t="str">
        <f>IF(สมรรถนะ!R29="","",สมรรถนะ!R29)</f>
        <v/>
      </c>
      <c r="AB29" s="6" t="str">
        <f>IF(สมรรถนะ!S29="","",สมรรถนะ!S29)</f>
        <v/>
      </c>
      <c r="AC29" s="56" t="str">
        <f t="shared" si="12"/>
        <v/>
      </c>
      <c r="AD29" s="40" t="str">
        <f t="shared" si="13"/>
        <v/>
      </c>
      <c r="AE29" s="129" t="str">
        <f t="shared" si="4"/>
        <v/>
      </c>
      <c r="AF29" s="130" t="str">
        <f>IF(สมรรถนะ!T29="","",สมรรถนะ!T29)</f>
        <v/>
      </c>
      <c r="AG29" s="6" t="str">
        <f>IF(สมรรถนะ!U29="","",สมรรถนะ!U29)</f>
        <v/>
      </c>
      <c r="AH29" s="56" t="str">
        <f t="shared" si="5"/>
        <v/>
      </c>
      <c r="AI29" s="41" t="str">
        <f t="shared" si="14"/>
        <v/>
      </c>
      <c r="AJ29" s="129" t="str">
        <f t="shared" si="6"/>
        <v/>
      </c>
      <c r="AK29" s="137" t="str">
        <f>IF(นักเรียน!E29="","",SUM(J29,O29,T29,AC29,AH29,))</f>
        <v/>
      </c>
      <c r="AL29" s="394" t="str">
        <f t="shared" si="15"/>
        <v/>
      </c>
      <c r="AM29" s="348" t="str">
        <f>IF(AL29="","",IF(นักเรียน!Q29="ออก","---ย้าย---",VLOOKUP(AL29,gradecompet,5,TRUE)))</f>
        <v/>
      </c>
      <c r="AN29" s="348" t="str">
        <f>IF(AL29="","",IF(นักเรียน!Q29="ออก","---ย้าย---",VLOOKUP(AL29,gradecompet,4,TRUE)))</f>
        <v/>
      </c>
      <c r="AO29" s="5" t="str">
        <f>IF(สมรรถนะ!Z29="","",สมรรถนะ!Z29)</f>
        <v/>
      </c>
      <c r="AP29" s="31"/>
      <c r="AQ29" s="76"/>
      <c r="AR29" s="76"/>
      <c r="AS29" s="76"/>
      <c r="AT29" s="76"/>
    </row>
    <row r="30" spans="1:46" ht="15.75" customHeight="1" x14ac:dyDescent="0.5">
      <c r="A30" s="76"/>
      <c r="B30" s="40">
        <v>25</v>
      </c>
      <c r="C30" s="10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130" t="str">
        <f>IF(สมรรถนะ!F30="","",สมรรถนะ!F30)</f>
        <v/>
      </c>
      <c r="G30" s="6" t="str">
        <f>IF(สมรรถนะ!G30="","",สมรรถนะ!G30)</f>
        <v/>
      </c>
      <c r="H30" s="6" t="str">
        <f>IF(สมรรถนะ!H30="","",สมรรถนะ!H30)</f>
        <v/>
      </c>
      <c r="I30" s="6" t="str">
        <f>IF(สมรรถนะ!I30="","",สมรรถนะ!I30)</f>
        <v/>
      </c>
      <c r="J30" s="47" t="str">
        <f t="shared" si="7"/>
        <v/>
      </c>
      <c r="K30" s="40" t="str">
        <f t="shared" si="8"/>
        <v/>
      </c>
      <c r="L30" s="129" t="str">
        <f t="shared" si="0"/>
        <v/>
      </c>
      <c r="M30" s="130" t="str">
        <f>IF(สมรรถนะ!J30="","",สมรรถนะ!J30)</f>
        <v/>
      </c>
      <c r="N30" s="6" t="str">
        <f>IF(สมรรถนะ!K30="","",สมรรถนะ!K30)</f>
        <v/>
      </c>
      <c r="O30" s="56" t="str">
        <f t="shared" si="9"/>
        <v/>
      </c>
      <c r="P30" s="40" t="str">
        <f t="shared" si="10"/>
        <v/>
      </c>
      <c r="Q30" s="129" t="str">
        <f t="shared" si="1"/>
        <v/>
      </c>
      <c r="R30" s="130" t="str">
        <f>IF(สมรรถนะ!L30="","",สมรรถนะ!L30)</f>
        <v/>
      </c>
      <c r="S30" s="6" t="str">
        <f>IF(สมรรถนะ!M30="","",สมรรถนะ!M30)</f>
        <v/>
      </c>
      <c r="T30" s="56" t="str">
        <f t="shared" si="2"/>
        <v/>
      </c>
      <c r="U30" s="40" t="str">
        <f t="shared" si="11"/>
        <v/>
      </c>
      <c r="V30" s="131" t="str">
        <f t="shared" si="3"/>
        <v/>
      </c>
      <c r="W30" s="130" t="str">
        <f>IF(สมรรถนะ!N30="","",สมรรถนะ!N30)</f>
        <v/>
      </c>
      <c r="X30" s="6" t="str">
        <f>IF(สมรรถนะ!O30="","",สมรรถนะ!O30)</f>
        <v/>
      </c>
      <c r="Y30" s="6" t="str">
        <f>IF(สมรรถนะ!P30="","",สมรรถนะ!P30)</f>
        <v/>
      </c>
      <c r="Z30" s="6" t="str">
        <f>IF(สมรรถนะ!Q30="","",สมรรถนะ!Q30)</f>
        <v/>
      </c>
      <c r="AA30" s="6" t="str">
        <f>IF(สมรรถนะ!R30="","",สมรรถนะ!R30)</f>
        <v/>
      </c>
      <c r="AB30" s="6" t="str">
        <f>IF(สมรรถนะ!S30="","",สมรรถนะ!S30)</f>
        <v/>
      </c>
      <c r="AC30" s="56" t="str">
        <f t="shared" si="12"/>
        <v/>
      </c>
      <c r="AD30" s="40" t="str">
        <f t="shared" si="13"/>
        <v/>
      </c>
      <c r="AE30" s="129" t="str">
        <f t="shared" si="4"/>
        <v/>
      </c>
      <c r="AF30" s="130" t="str">
        <f>IF(สมรรถนะ!T30="","",สมรรถนะ!T30)</f>
        <v/>
      </c>
      <c r="AG30" s="6" t="str">
        <f>IF(สมรรถนะ!U30="","",สมรรถนะ!U30)</f>
        <v/>
      </c>
      <c r="AH30" s="56" t="str">
        <f t="shared" si="5"/>
        <v/>
      </c>
      <c r="AI30" s="41" t="str">
        <f t="shared" si="14"/>
        <v/>
      </c>
      <c r="AJ30" s="129" t="str">
        <f t="shared" si="6"/>
        <v/>
      </c>
      <c r="AK30" s="137" t="str">
        <f>IF(นักเรียน!E30="","",SUM(J30,O30,T30,AC30,AH30,))</f>
        <v/>
      </c>
      <c r="AL30" s="394" t="str">
        <f t="shared" si="15"/>
        <v/>
      </c>
      <c r="AM30" s="348" t="str">
        <f>IF(AL30="","",IF(นักเรียน!Q30="ออก","---ย้าย---",VLOOKUP(AL30,gradecompet,5,TRUE)))</f>
        <v/>
      </c>
      <c r="AN30" s="348" t="str">
        <f>IF(AL30="","",IF(นักเรียน!Q30="ออก","---ย้าย---",VLOOKUP(AL30,gradecompet,4,TRUE)))</f>
        <v/>
      </c>
      <c r="AO30" s="5" t="str">
        <f>IF(สมรรถนะ!Z30="","",สมรรถนะ!Z30)</f>
        <v/>
      </c>
      <c r="AP30" s="31"/>
      <c r="AQ30" s="76"/>
      <c r="AR30" s="76"/>
      <c r="AS30" s="76"/>
      <c r="AT30" s="76"/>
    </row>
    <row r="31" spans="1:46" ht="15.75" customHeight="1" x14ac:dyDescent="0.5">
      <c r="A31" s="76"/>
      <c r="B31" s="41">
        <v>26</v>
      </c>
      <c r="C31" s="10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130" t="str">
        <f>IF(สมรรถนะ!F31="","",สมรรถนะ!F31)</f>
        <v/>
      </c>
      <c r="G31" s="6" t="str">
        <f>IF(สมรรถนะ!G31="","",สมรรถนะ!G31)</f>
        <v/>
      </c>
      <c r="H31" s="6" t="str">
        <f>IF(สมรรถนะ!H31="","",สมรรถนะ!H31)</f>
        <v/>
      </c>
      <c r="I31" s="6" t="str">
        <f>IF(สมรรถนะ!I31="","",สมรรถนะ!I31)</f>
        <v/>
      </c>
      <c r="J31" s="47" t="str">
        <f t="shared" si="7"/>
        <v/>
      </c>
      <c r="K31" s="40" t="str">
        <f t="shared" si="8"/>
        <v/>
      </c>
      <c r="L31" s="129" t="str">
        <f t="shared" si="0"/>
        <v/>
      </c>
      <c r="M31" s="130" t="str">
        <f>IF(สมรรถนะ!J31="","",สมรรถนะ!J31)</f>
        <v/>
      </c>
      <c r="N31" s="6" t="str">
        <f>IF(สมรรถนะ!K31="","",สมรรถนะ!K31)</f>
        <v/>
      </c>
      <c r="O31" s="56" t="str">
        <f t="shared" si="9"/>
        <v/>
      </c>
      <c r="P31" s="40" t="str">
        <f t="shared" si="10"/>
        <v/>
      </c>
      <c r="Q31" s="129" t="str">
        <f t="shared" si="1"/>
        <v/>
      </c>
      <c r="R31" s="130" t="str">
        <f>IF(สมรรถนะ!L31="","",สมรรถนะ!L31)</f>
        <v/>
      </c>
      <c r="S31" s="6" t="str">
        <f>IF(สมรรถนะ!M31="","",สมรรถนะ!M31)</f>
        <v/>
      </c>
      <c r="T31" s="56" t="str">
        <f t="shared" si="2"/>
        <v/>
      </c>
      <c r="U31" s="40" t="str">
        <f t="shared" si="11"/>
        <v/>
      </c>
      <c r="V31" s="131" t="str">
        <f t="shared" si="3"/>
        <v/>
      </c>
      <c r="W31" s="130" t="str">
        <f>IF(สมรรถนะ!N31="","",สมรรถนะ!N31)</f>
        <v/>
      </c>
      <c r="X31" s="6" t="str">
        <f>IF(สมรรถนะ!O31="","",สมรรถนะ!O31)</f>
        <v/>
      </c>
      <c r="Y31" s="6" t="str">
        <f>IF(สมรรถนะ!P31="","",สมรรถนะ!P31)</f>
        <v/>
      </c>
      <c r="Z31" s="6" t="str">
        <f>IF(สมรรถนะ!Q31="","",สมรรถนะ!Q31)</f>
        <v/>
      </c>
      <c r="AA31" s="6" t="str">
        <f>IF(สมรรถนะ!R31="","",สมรรถนะ!R31)</f>
        <v/>
      </c>
      <c r="AB31" s="6" t="str">
        <f>IF(สมรรถนะ!S31="","",สมรรถนะ!S31)</f>
        <v/>
      </c>
      <c r="AC31" s="56" t="str">
        <f t="shared" si="12"/>
        <v/>
      </c>
      <c r="AD31" s="40" t="str">
        <f t="shared" si="13"/>
        <v/>
      </c>
      <c r="AE31" s="129" t="str">
        <f t="shared" si="4"/>
        <v/>
      </c>
      <c r="AF31" s="130" t="str">
        <f>IF(สมรรถนะ!T31="","",สมรรถนะ!T31)</f>
        <v/>
      </c>
      <c r="AG31" s="6" t="str">
        <f>IF(สมรรถนะ!U31="","",สมรรถนะ!U31)</f>
        <v/>
      </c>
      <c r="AH31" s="56" t="str">
        <f t="shared" si="5"/>
        <v/>
      </c>
      <c r="AI31" s="41" t="str">
        <f t="shared" si="14"/>
        <v/>
      </c>
      <c r="AJ31" s="129" t="str">
        <f t="shared" si="6"/>
        <v/>
      </c>
      <c r="AK31" s="137" t="str">
        <f>IF(นักเรียน!E31="","",SUM(J31,O31,T31,AC31,AH31,))</f>
        <v/>
      </c>
      <c r="AL31" s="394" t="str">
        <f t="shared" si="15"/>
        <v/>
      </c>
      <c r="AM31" s="348" t="str">
        <f>IF(AL31="","",IF(นักเรียน!Q31="ออก","---ย้าย---",VLOOKUP(AL31,gradecompet,5,TRUE)))</f>
        <v/>
      </c>
      <c r="AN31" s="348" t="str">
        <f>IF(AL31="","",IF(นักเรียน!Q31="ออก","---ย้าย---",VLOOKUP(AL31,gradecompet,4,TRUE)))</f>
        <v/>
      </c>
      <c r="AO31" s="5" t="str">
        <f>IF(สมรรถนะ!Z31="","",สมรรถนะ!Z31)</f>
        <v/>
      </c>
      <c r="AP31" s="31"/>
      <c r="AQ31" s="76"/>
      <c r="AR31" s="76"/>
      <c r="AS31" s="76"/>
      <c r="AT31" s="76"/>
    </row>
    <row r="32" spans="1:46" ht="15.75" customHeight="1" x14ac:dyDescent="0.5">
      <c r="A32" s="76"/>
      <c r="B32" s="41">
        <v>27</v>
      </c>
      <c r="C32" s="10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130" t="str">
        <f>IF(สมรรถนะ!F32="","",สมรรถนะ!F32)</f>
        <v/>
      </c>
      <c r="G32" s="6" t="str">
        <f>IF(สมรรถนะ!G32="","",สมรรถนะ!G32)</f>
        <v/>
      </c>
      <c r="H32" s="6" t="str">
        <f>IF(สมรรถนะ!H32="","",สมรรถนะ!H32)</f>
        <v/>
      </c>
      <c r="I32" s="6" t="str">
        <f>IF(สมรรถนะ!I32="","",สมรรถนะ!I32)</f>
        <v/>
      </c>
      <c r="J32" s="47" t="str">
        <f t="shared" si="7"/>
        <v/>
      </c>
      <c r="K32" s="40" t="str">
        <f t="shared" si="8"/>
        <v/>
      </c>
      <c r="L32" s="129" t="str">
        <f t="shared" si="0"/>
        <v/>
      </c>
      <c r="M32" s="130" t="str">
        <f>IF(สมรรถนะ!J32="","",สมรรถนะ!J32)</f>
        <v/>
      </c>
      <c r="N32" s="6" t="str">
        <f>IF(สมรรถนะ!K32="","",สมรรถนะ!K32)</f>
        <v/>
      </c>
      <c r="O32" s="56" t="str">
        <f t="shared" si="9"/>
        <v/>
      </c>
      <c r="P32" s="40" t="str">
        <f t="shared" si="10"/>
        <v/>
      </c>
      <c r="Q32" s="129" t="str">
        <f t="shared" si="1"/>
        <v/>
      </c>
      <c r="R32" s="130" t="str">
        <f>IF(สมรรถนะ!L32="","",สมรรถนะ!L32)</f>
        <v/>
      </c>
      <c r="S32" s="6" t="str">
        <f>IF(สมรรถนะ!M32="","",สมรรถนะ!M32)</f>
        <v/>
      </c>
      <c r="T32" s="56" t="str">
        <f t="shared" si="2"/>
        <v/>
      </c>
      <c r="U32" s="40" t="str">
        <f t="shared" si="11"/>
        <v/>
      </c>
      <c r="V32" s="131" t="str">
        <f t="shared" si="3"/>
        <v/>
      </c>
      <c r="W32" s="130" t="str">
        <f>IF(สมรรถนะ!N32="","",สมรรถนะ!N32)</f>
        <v/>
      </c>
      <c r="X32" s="6" t="str">
        <f>IF(สมรรถนะ!O32="","",สมรรถนะ!O32)</f>
        <v/>
      </c>
      <c r="Y32" s="6" t="str">
        <f>IF(สมรรถนะ!P32="","",สมรรถนะ!P32)</f>
        <v/>
      </c>
      <c r="Z32" s="6" t="str">
        <f>IF(สมรรถนะ!Q32="","",สมรรถนะ!Q32)</f>
        <v/>
      </c>
      <c r="AA32" s="6" t="str">
        <f>IF(สมรรถนะ!R32="","",สมรรถนะ!R32)</f>
        <v/>
      </c>
      <c r="AB32" s="6" t="str">
        <f>IF(สมรรถนะ!S32="","",สมรรถนะ!S32)</f>
        <v/>
      </c>
      <c r="AC32" s="56" t="str">
        <f t="shared" si="12"/>
        <v/>
      </c>
      <c r="AD32" s="40" t="str">
        <f t="shared" si="13"/>
        <v/>
      </c>
      <c r="AE32" s="129" t="str">
        <f t="shared" si="4"/>
        <v/>
      </c>
      <c r="AF32" s="130" t="str">
        <f>IF(สมรรถนะ!T32="","",สมรรถนะ!T32)</f>
        <v/>
      </c>
      <c r="AG32" s="6" t="str">
        <f>IF(สมรรถนะ!U32="","",สมรรถนะ!U32)</f>
        <v/>
      </c>
      <c r="AH32" s="56" t="str">
        <f t="shared" si="5"/>
        <v/>
      </c>
      <c r="AI32" s="41" t="str">
        <f t="shared" si="14"/>
        <v/>
      </c>
      <c r="AJ32" s="129" t="str">
        <f t="shared" si="6"/>
        <v/>
      </c>
      <c r="AK32" s="137" t="str">
        <f>IF(นักเรียน!E32="","",SUM(J32,O32,T32,AC32,AH32,))</f>
        <v/>
      </c>
      <c r="AL32" s="394" t="str">
        <f t="shared" si="15"/>
        <v/>
      </c>
      <c r="AM32" s="348" t="str">
        <f>IF(AL32="","",IF(นักเรียน!Q32="ออก","---ย้าย---",VLOOKUP(AL32,gradecompet,5,TRUE)))</f>
        <v/>
      </c>
      <c r="AN32" s="348" t="str">
        <f>IF(AL32="","",IF(นักเรียน!Q32="ออก","---ย้าย---",VLOOKUP(AL32,gradecompet,4,TRUE)))</f>
        <v/>
      </c>
      <c r="AO32" s="5" t="str">
        <f>IF(สมรรถนะ!Z32="","",สมรรถนะ!Z32)</f>
        <v/>
      </c>
      <c r="AP32" s="31"/>
      <c r="AQ32" s="76"/>
      <c r="AR32" s="76"/>
      <c r="AS32" s="76"/>
      <c r="AT32" s="76"/>
    </row>
    <row r="33" spans="1:46" ht="15.75" customHeight="1" x14ac:dyDescent="0.5">
      <c r="A33" s="76"/>
      <c r="B33" s="41">
        <v>28</v>
      </c>
      <c r="C33" s="10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130" t="str">
        <f>IF(สมรรถนะ!F33="","",สมรรถนะ!F33)</f>
        <v/>
      </c>
      <c r="G33" s="6" t="str">
        <f>IF(สมรรถนะ!G33="","",สมรรถนะ!G33)</f>
        <v/>
      </c>
      <c r="H33" s="6" t="str">
        <f>IF(สมรรถนะ!H33="","",สมรรถนะ!H33)</f>
        <v/>
      </c>
      <c r="I33" s="6" t="str">
        <f>IF(สมรรถนะ!I33="","",สมรรถนะ!I33)</f>
        <v/>
      </c>
      <c r="J33" s="47" t="str">
        <f t="shared" si="7"/>
        <v/>
      </c>
      <c r="K33" s="40" t="str">
        <f t="shared" si="8"/>
        <v/>
      </c>
      <c r="L33" s="129" t="str">
        <f t="shared" si="0"/>
        <v/>
      </c>
      <c r="M33" s="130" t="str">
        <f>IF(สมรรถนะ!J33="","",สมรรถนะ!J33)</f>
        <v/>
      </c>
      <c r="N33" s="6" t="str">
        <f>IF(สมรรถนะ!K33="","",สมรรถนะ!K33)</f>
        <v/>
      </c>
      <c r="O33" s="56" t="str">
        <f t="shared" si="9"/>
        <v/>
      </c>
      <c r="P33" s="40" t="str">
        <f t="shared" si="10"/>
        <v/>
      </c>
      <c r="Q33" s="129" t="str">
        <f t="shared" si="1"/>
        <v/>
      </c>
      <c r="R33" s="130" t="str">
        <f>IF(สมรรถนะ!L33="","",สมรรถนะ!L33)</f>
        <v/>
      </c>
      <c r="S33" s="6" t="str">
        <f>IF(สมรรถนะ!M33="","",สมรรถนะ!M33)</f>
        <v/>
      </c>
      <c r="T33" s="56" t="str">
        <f t="shared" si="2"/>
        <v/>
      </c>
      <c r="U33" s="40" t="str">
        <f t="shared" si="11"/>
        <v/>
      </c>
      <c r="V33" s="131" t="str">
        <f t="shared" si="3"/>
        <v/>
      </c>
      <c r="W33" s="130" t="str">
        <f>IF(สมรรถนะ!N33="","",สมรรถนะ!N33)</f>
        <v/>
      </c>
      <c r="X33" s="6" t="str">
        <f>IF(สมรรถนะ!O33="","",สมรรถนะ!O33)</f>
        <v/>
      </c>
      <c r="Y33" s="6" t="str">
        <f>IF(สมรรถนะ!P33="","",สมรรถนะ!P33)</f>
        <v/>
      </c>
      <c r="Z33" s="6" t="str">
        <f>IF(สมรรถนะ!Q33="","",สมรรถนะ!Q33)</f>
        <v/>
      </c>
      <c r="AA33" s="6" t="str">
        <f>IF(สมรรถนะ!R33="","",สมรรถนะ!R33)</f>
        <v/>
      </c>
      <c r="AB33" s="6" t="str">
        <f>IF(สมรรถนะ!S33="","",สมรรถนะ!S33)</f>
        <v/>
      </c>
      <c r="AC33" s="56" t="str">
        <f t="shared" si="12"/>
        <v/>
      </c>
      <c r="AD33" s="40" t="str">
        <f t="shared" si="13"/>
        <v/>
      </c>
      <c r="AE33" s="129" t="str">
        <f t="shared" si="4"/>
        <v/>
      </c>
      <c r="AF33" s="130" t="str">
        <f>IF(สมรรถนะ!T33="","",สมรรถนะ!T33)</f>
        <v/>
      </c>
      <c r="AG33" s="6" t="str">
        <f>IF(สมรรถนะ!U33="","",สมรรถนะ!U33)</f>
        <v/>
      </c>
      <c r="AH33" s="56" t="str">
        <f t="shared" si="5"/>
        <v/>
      </c>
      <c r="AI33" s="41" t="str">
        <f t="shared" si="14"/>
        <v/>
      </c>
      <c r="AJ33" s="129" t="str">
        <f t="shared" si="6"/>
        <v/>
      </c>
      <c r="AK33" s="137" t="str">
        <f>IF(นักเรียน!E33="","",SUM(J33,O33,T33,AC33,AH33,))</f>
        <v/>
      </c>
      <c r="AL33" s="394" t="str">
        <f t="shared" si="15"/>
        <v/>
      </c>
      <c r="AM33" s="348" t="str">
        <f>IF(AL33="","",IF(นักเรียน!Q33="ออก","---ย้าย---",VLOOKUP(AL33,gradecompet,5,TRUE)))</f>
        <v/>
      </c>
      <c r="AN33" s="348" t="str">
        <f>IF(AL33="","",IF(นักเรียน!Q33="ออก","---ย้าย---",VLOOKUP(AL33,gradecompet,4,TRUE)))</f>
        <v/>
      </c>
      <c r="AO33" s="5" t="str">
        <f>IF(สมรรถนะ!Z33="","",สมรรถนะ!Z33)</f>
        <v/>
      </c>
      <c r="AP33" s="31"/>
      <c r="AQ33" s="76"/>
      <c r="AR33" s="76"/>
      <c r="AS33" s="76"/>
      <c r="AT33" s="76"/>
    </row>
    <row r="34" spans="1:46" ht="15.75" customHeight="1" x14ac:dyDescent="0.5">
      <c r="A34" s="76"/>
      <c r="B34" s="40">
        <v>29</v>
      </c>
      <c r="C34" s="10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130" t="str">
        <f>IF(สมรรถนะ!F34="","",สมรรถนะ!F34)</f>
        <v/>
      </c>
      <c r="G34" s="6" t="str">
        <f>IF(สมรรถนะ!G34="","",สมรรถนะ!G34)</f>
        <v/>
      </c>
      <c r="H34" s="6" t="str">
        <f>IF(สมรรถนะ!H34="","",สมรรถนะ!H34)</f>
        <v/>
      </c>
      <c r="I34" s="6" t="str">
        <f>IF(สมรรถนะ!I34="","",สมรรถนะ!I34)</f>
        <v/>
      </c>
      <c r="J34" s="47" t="str">
        <f t="shared" si="7"/>
        <v/>
      </c>
      <c r="K34" s="40" t="str">
        <f t="shared" si="8"/>
        <v/>
      </c>
      <c r="L34" s="129" t="str">
        <f t="shared" si="0"/>
        <v/>
      </c>
      <c r="M34" s="130" t="str">
        <f>IF(สมรรถนะ!J34="","",สมรรถนะ!J34)</f>
        <v/>
      </c>
      <c r="N34" s="6" t="str">
        <f>IF(สมรรถนะ!K34="","",สมรรถนะ!K34)</f>
        <v/>
      </c>
      <c r="O34" s="56" t="str">
        <f t="shared" si="9"/>
        <v/>
      </c>
      <c r="P34" s="40" t="str">
        <f t="shared" si="10"/>
        <v/>
      </c>
      <c r="Q34" s="129" t="str">
        <f t="shared" si="1"/>
        <v/>
      </c>
      <c r="R34" s="130" t="str">
        <f>IF(สมรรถนะ!L34="","",สมรรถนะ!L34)</f>
        <v/>
      </c>
      <c r="S34" s="6" t="str">
        <f>IF(สมรรถนะ!M34="","",สมรรถนะ!M34)</f>
        <v/>
      </c>
      <c r="T34" s="56" t="str">
        <f t="shared" si="2"/>
        <v/>
      </c>
      <c r="U34" s="40" t="str">
        <f t="shared" si="11"/>
        <v/>
      </c>
      <c r="V34" s="131" t="str">
        <f t="shared" si="3"/>
        <v/>
      </c>
      <c r="W34" s="130" t="str">
        <f>IF(สมรรถนะ!N34="","",สมรรถนะ!N34)</f>
        <v/>
      </c>
      <c r="X34" s="6" t="str">
        <f>IF(สมรรถนะ!O34="","",สมรรถนะ!O34)</f>
        <v/>
      </c>
      <c r="Y34" s="6" t="str">
        <f>IF(สมรรถนะ!P34="","",สมรรถนะ!P34)</f>
        <v/>
      </c>
      <c r="Z34" s="6" t="str">
        <f>IF(สมรรถนะ!Q34="","",สมรรถนะ!Q34)</f>
        <v/>
      </c>
      <c r="AA34" s="6" t="str">
        <f>IF(สมรรถนะ!R34="","",สมรรถนะ!R34)</f>
        <v/>
      </c>
      <c r="AB34" s="6" t="str">
        <f>IF(สมรรถนะ!S34="","",สมรรถนะ!S34)</f>
        <v/>
      </c>
      <c r="AC34" s="56" t="str">
        <f t="shared" si="12"/>
        <v/>
      </c>
      <c r="AD34" s="40" t="str">
        <f t="shared" si="13"/>
        <v/>
      </c>
      <c r="AE34" s="129" t="str">
        <f t="shared" si="4"/>
        <v/>
      </c>
      <c r="AF34" s="130" t="str">
        <f>IF(สมรรถนะ!T34="","",สมรรถนะ!T34)</f>
        <v/>
      </c>
      <c r="AG34" s="6" t="str">
        <f>IF(สมรรถนะ!U34="","",สมรรถนะ!U34)</f>
        <v/>
      </c>
      <c r="AH34" s="56" t="str">
        <f t="shared" si="5"/>
        <v/>
      </c>
      <c r="AI34" s="41" t="str">
        <f t="shared" si="14"/>
        <v/>
      </c>
      <c r="AJ34" s="129" t="str">
        <f t="shared" si="6"/>
        <v/>
      </c>
      <c r="AK34" s="137" t="str">
        <f>IF(นักเรียน!E34="","",SUM(J34,O34,T34,AC34,AH34,))</f>
        <v/>
      </c>
      <c r="AL34" s="394" t="str">
        <f t="shared" si="15"/>
        <v/>
      </c>
      <c r="AM34" s="348" t="str">
        <f>IF(AL34="","",IF(นักเรียน!Q34="ออก","---ย้าย---",VLOOKUP(AL34,gradecompet,5,TRUE)))</f>
        <v/>
      </c>
      <c r="AN34" s="348" t="str">
        <f>IF(AL34="","",IF(นักเรียน!Q34="ออก","---ย้าย---",VLOOKUP(AL34,gradecompet,4,TRUE)))</f>
        <v/>
      </c>
      <c r="AO34" s="5" t="str">
        <f>IF(สมรรถนะ!Z34="","",สมรรถนะ!Z34)</f>
        <v/>
      </c>
      <c r="AP34" s="31"/>
      <c r="AQ34" s="76"/>
      <c r="AR34" s="76"/>
      <c r="AS34" s="76"/>
      <c r="AT34" s="76"/>
    </row>
    <row r="35" spans="1:46" ht="15.75" customHeight="1" x14ac:dyDescent="0.5">
      <c r="A35" s="76"/>
      <c r="B35" s="41">
        <v>30</v>
      </c>
      <c r="C35" s="10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130" t="str">
        <f>IF(สมรรถนะ!F35="","",สมรรถนะ!F35)</f>
        <v/>
      </c>
      <c r="G35" s="6" t="str">
        <f>IF(สมรรถนะ!G35="","",สมรรถนะ!G35)</f>
        <v/>
      </c>
      <c r="H35" s="6" t="str">
        <f>IF(สมรรถนะ!H35="","",สมรรถนะ!H35)</f>
        <v/>
      </c>
      <c r="I35" s="6" t="str">
        <f>IF(สมรรถนะ!I35="","",สมรรถนะ!I35)</f>
        <v/>
      </c>
      <c r="J35" s="47" t="str">
        <f t="shared" si="7"/>
        <v/>
      </c>
      <c r="K35" s="40" t="str">
        <f t="shared" si="8"/>
        <v/>
      </c>
      <c r="L35" s="129" t="str">
        <f t="shared" si="0"/>
        <v/>
      </c>
      <c r="M35" s="130" t="str">
        <f>IF(สมรรถนะ!J35="","",สมรรถนะ!J35)</f>
        <v/>
      </c>
      <c r="N35" s="6" t="str">
        <f>IF(สมรรถนะ!K35="","",สมรรถนะ!K35)</f>
        <v/>
      </c>
      <c r="O35" s="56" t="str">
        <f t="shared" si="9"/>
        <v/>
      </c>
      <c r="P35" s="40" t="str">
        <f t="shared" si="10"/>
        <v/>
      </c>
      <c r="Q35" s="129" t="str">
        <f t="shared" si="1"/>
        <v/>
      </c>
      <c r="R35" s="130" t="str">
        <f>IF(สมรรถนะ!L35="","",สมรรถนะ!L35)</f>
        <v/>
      </c>
      <c r="S35" s="6" t="str">
        <f>IF(สมรรถนะ!M35="","",สมรรถนะ!M35)</f>
        <v/>
      </c>
      <c r="T35" s="56" t="str">
        <f t="shared" si="2"/>
        <v/>
      </c>
      <c r="U35" s="40" t="str">
        <f t="shared" si="11"/>
        <v/>
      </c>
      <c r="V35" s="131" t="str">
        <f t="shared" si="3"/>
        <v/>
      </c>
      <c r="W35" s="130" t="str">
        <f>IF(สมรรถนะ!N35="","",สมรรถนะ!N35)</f>
        <v/>
      </c>
      <c r="X35" s="6" t="str">
        <f>IF(สมรรถนะ!O35="","",สมรรถนะ!O35)</f>
        <v/>
      </c>
      <c r="Y35" s="6" t="str">
        <f>IF(สมรรถนะ!P35="","",สมรรถนะ!P35)</f>
        <v/>
      </c>
      <c r="Z35" s="6" t="str">
        <f>IF(สมรรถนะ!Q35="","",สมรรถนะ!Q35)</f>
        <v/>
      </c>
      <c r="AA35" s="6" t="str">
        <f>IF(สมรรถนะ!R35="","",สมรรถนะ!R35)</f>
        <v/>
      </c>
      <c r="AB35" s="6" t="str">
        <f>IF(สมรรถนะ!S35="","",สมรรถนะ!S35)</f>
        <v/>
      </c>
      <c r="AC35" s="56" t="str">
        <f t="shared" si="12"/>
        <v/>
      </c>
      <c r="AD35" s="40" t="str">
        <f t="shared" si="13"/>
        <v/>
      </c>
      <c r="AE35" s="129" t="str">
        <f t="shared" si="4"/>
        <v/>
      </c>
      <c r="AF35" s="130" t="str">
        <f>IF(สมรรถนะ!T35="","",สมรรถนะ!T35)</f>
        <v/>
      </c>
      <c r="AG35" s="6" t="str">
        <f>IF(สมรรถนะ!U35="","",สมรรถนะ!U35)</f>
        <v/>
      </c>
      <c r="AH35" s="56" t="str">
        <f t="shared" si="5"/>
        <v/>
      </c>
      <c r="AI35" s="41" t="str">
        <f t="shared" si="14"/>
        <v/>
      </c>
      <c r="AJ35" s="129" t="str">
        <f t="shared" si="6"/>
        <v/>
      </c>
      <c r="AK35" s="137" t="str">
        <f>IF(นักเรียน!E35="","",SUM(J35,O35,T35,AC35,AH35,))</f>
        <v/>
      </c>
      <c r="AL35" s="394" t="str">
        <f t="shared" si="15"/>
        <v/>
      </c>
      <c r="AM35" s="348" t="str">
        <f>IF(AL35="","",IF(นักเรียน!Q35="ออก","---ย้าย---",VLOOKUP(AL35,gradecompet,5,TRUE)))</f>
        <v/>
      </c>
      <c r="AN35" s="348" t="str">
        <f>IF(AL35="","",IF(นักเรียน!Q35="ออก","---ย้าย---",VLOOKUP(AL35,gradecompet,4,TRUE)))</f>
        <v/>
      </c>
      <c r="AO35" s="5" t="str">
        <f>IF(สมรรถนะ!Z35="","",สมรรถนะ!Z35)</f>
        <v/>
      </c>
      <c r="AP35" s="31"/>
      <c r="AQ35" s="76"/>
      <c r="AR35" s="76"/>
      <c r="AS35" s="76"/>
      <c r="AT35" s="76"/>
    </row>
    <row r="36" spans="1:46" ht="15.75" customHeight="1" x14ac:dyDescent="0.5">
      <c r="A36" s="76"/>
      <c r="B36" s="41">
        <v>31</v>
      </c>
      <c r="C36" s="10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130" t="str">
        <f>IF(สมรรถนะ!F36="","",สมรรถนะ!F36)</f>
        <v/>
      </c>
      <c r="G36" s="6" t="str">
        <f>IF(สมรรถนะ!G36="","",สมรรถนะ!G36)</f>
        <v/>
      </c>
      <c r="H36" s="6" t="str">
        <f>IF(สมรรถนะ!H36="","",สมรรถนะ!H36)</f>
        <v/>
      </c>
      <c r="I36" s="6" t="str">
        <f>IF(สมรรถนะ!I36="","",สมรรถนะ!I36)</f>
        <v/>
      </c>
      <c r="J36" s="47" t="str">
        <f t="shared" si="7"/>
        <v/>
      </c>
      <c r="K36" s="40" t="str">
        <f t="shared" si="8"/>
        <v/>
      </c>
      <c r="L36" s="129" t="str">
        <f t="shared" si="0"/>
        <v/>
      </c>
      <c r="M36" s="130" t="str">
        <f>IF(สมรรถนะ!J36="","",สมรรถนะ!J36)</f>
        <v/>
      </c>
      <c r="N36" s="6" t="str">
        <f>IF(สมรรถนะ!K36="","",สมรรถนะ!K36)</f>
        <v/>
      </c>
      <c r="O36" s="56" t="str">
        <f t="shared" si="9"/>
        <v/>
      </c>
      <c r="P36" s="40" t="str">
        <f t="shared" si="10"/>
        <v/>
      </c>
      <c r="Q36" s="129" t="str">
        <f t="shared" si="1"/>
        <v/>
      </c>
      <c r="R36" s="130" t="str">
        <f>IF(สมรรถนะ!L36="","",สมรรถนะ!L36)</f>
        <v/>
      </c>
      <c r="S36" s="6" t="str">
        <f>IF(สมรรถนะ!M36="","",สมรรถนะ!M36)</f>
        <v/>
      </c>
      <c r="T36" s="56" t="str">
        <f t="shared" si="2"/>
        <v/>
      </c>
      <c r="U36" s="40" t="str">
        <f t="shared" si="11"/>
        <v/>
      </c>
      <c r="V36" s="131" t="str">
        <f t="shared" si="3"/>
        <v/>
      </c>
      <c r="W36" s="130" t="str">
        <f>IF(สมรรถนะ!N36="","",สมรรถนะ!N36)</f>
        <v/>
      </c>
      <c r="X36" s="6" t="str">
        <f>IF(สมรรถนะ!O36="","",สมรรถนะ!O36)</f>
        <v/>
      </c>
      <c r="Y36" s="6" t="str">
        <f>IF(สมรรถนะ!P36="","",สมรรถนะ!P36)</f>
        <v/>
      </c>
      <c r="Z36" s="6" t="str">
        <f>IF(สมรรถนะ!Q36="","",สมรรถนะ!Q36)</f>
        <v/>
      </c>
      <c r="AA36" s="6" t="str">
        <f>IF(สมรรถนะ!R36="","",สมรรถนะ!R36)</f>
        <v/>
      </c>
      <c r="AB36" s="6" t="str">
        <f>IF(สมรรถนะ!S36="","",สมรรถนะ!S36)</f>
        <v/>
      </c>
      <c r="AC36" s="56" t="str">
        <f t="shared" si="12"/>
        <v/>
      </c>
      <c r="AD36" s="40" t="str">
        <f t="shared" si="13"/>
        <v/>
      </c>
      <c r="AE36" s="129" t="str">
        <f t="shared" si="4"/>
        <v/>
      </c>
      <c r="AF36" s="130" t="str">
        <f>IF(สมรรถนะ!T36="","",สมรรถนะ!T36)</f>
        <v/>
      </c>
      <c r="AG36" s="6" t="str">
        <f>IF(สมรรถนะ!U36="","",สมรรถนะ!U36)</f>
        <v/>
      </c>
      <c r="AH36" s="56" t="str">
        <f t="shared" si="5"/>
        <v/>
      </c>
      <c r="AI36" s="41" t="str">
        <f t="shared" si="14"/>
        <v/>
      </c>
      <c r="AJ36" s="129" t="str">
        <f t="shared" si="6"/>
        <v/>
      </c>
      <c r="AK36" s="137" t="str">
        <f>IF(นักเรียน!E36="","",SUM(J36,O36,T36,AC36,AH36,))</f>
        <v/>
      </c>
      <c r="AL36" s="394" t="str">
        <f t="shared" si="15"/>
        <v/>
      </c>
      <c r="AM36" s="348" t="str">
        <f>IF(AL36="","",IF(นักเรียน!Q36="ออก","---ย้าย---",VLOOKUP(AL36,gradecompet,5,TRUE)))</f>
        <v/>
      </c>
      <c r="AN36" s="348" t="str">
        <f>IF(AL36="","",IF(นักเรียน!Q36="ออก","---ย้าย---",VLOOKUP(AL36,gradecompet,4,TRUE)))</f>
        <v/>
      </c>
      <c r="AO36" s="5" t="str">
        <f>IF(สมรรถนะ!Z36="","",สมรรถนะ!Z36)</f>
        <v/>
      </c>
      <c r="AP36" s="31"/>
      <c r="AQ36" s="76"/>
      <c r="AR36" s="76"/>
      <c r="AS36" s="76"/>
      <c r="AT36" s="76"/>
    </row>
    <row r="37" spans="1:46" ht="15.75" customHeight="1" x14ac:dyDescent="0.5">
      <c r="A37" s="76"/>
      <c r="B37" s="41">
        <v>32</v>
      </c>
      <c r="C37" s="10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130" t="str">
        <f>IF(สมรรถนะ!F37="","",สมรรถนะ!F37)</f>
        <v/>
      </c>
      <c r="G37" s="6" t="str">
        <f>IF(สมรรถนะ!G37="","",สมรรถนะ!G37)</f>
        <v/>
      </c>
      <c r="H37" s="6" t="str">
        <f>IF(สมรรถนะ!H37="","",สมรรถนะ!H37)</f>
        <v/>
      </c>
      <c r="I37" s="6" t="str">
        <f>IF(สมรรถนะ!I37="","",สมรรถนะ!I37)</f>
        <v/>
      </c>
      <c r="J37" s="47" t="str">
        <f t="shared" si="7"/>
        <v/>
      </c>
      <c r="K37" s="40" t="str">
        <f t="shared" si="8"/>
        <v/>
      </c>
      <c r="L37" s="129" t="str">
        <f t="shared" si="0"/>
        <v/>
      </c>
      <c r="M37" s="130" t="str">
        <f>IF(สมรรถนะ!J37="","",สมรรถนะ!J37)</f>
        <v/>
      </c>
      <c r="N37" s="6" t="str">
        <f>IF(สมรรถนะ!K37="","",สมรรถนะ!K37)</f>
        <v/>
      </c>
      <c r="O37" s="56" t="str">
        <f t="shared" si="9"/>
        <v/>
      </c>
      <c r="P37" s="40" t="str">
        <f t="shared" si="10"/>
        <v/>
      </c>
      <c r="Q37" s="129" t="str">
        <f t="shared" si="1"/>
        <v/>
      </c>
      <c r="R37" s="130" t="str">
        <f>IF(สมรรถนะ!L37="","",สมรรถนะ!L37)</f>
        <v/>
      </c>
      <c r="S37" s="6" t="str">
        <f>IF(สมรรถนะ!M37="","",สมรรถนะ!M37)</f>
        <v/>
      </c>
      <c r="T37" s="56" t="str">
        <f t="shared" si="2"/>
        <v/>
      </c>
      <c r="U37" s="40" t="str">
        <f t="shared" si="11"/>
        <v/>
      </c>
      <c r="V37" s="131" t="str">
        <f t="shared" si="3"/>
        <v/>
      </c>
      <c r="W37" s="130" t="str">
        <f>IF(สมรรถนะ!N37="","",สมรรถนะ!N37)</f>
        <v/>
      </c>
      <c r="X37" s="6" t="str">
        <f>IF(สมรรถนะ!O37="","",สมรรถนะ!O37)</f>
        <v/>
      </c>
      <c r="Y37" s="6" t="str">
        <f>IF(สมรรถนะ!P37="","",สมรรถนะ!P37)</f>
        <v/>
      </c>
      <c r="Z37" s="6" t="str">
        <f>IF(สมรรถนะ!Q37="","",สมรรถนะ!Q37)</f>
        <v/>
      </c>
      <c r="AA37" s="6" t="str">
        <f>IF(สมรรถนะ!R37="","",สมรรถนะ!R37)</f>
        <v/>
      </c>
      <c r="AB37" s="6" t="str">
        <f>IF(สมรรถนะ!S37="","",สมรรถนะ!S37)</f>
        <v/>
      </c>
      <c r="AC37" s="56" t="str">
        <f t="shared" si="12"/>
        <v/>
      </c>
      <c r="AD37" s="40" t="str">
        <f t="shared" si="13"/>
        <v/>
      </c>
      <c r="AE37" s="129" t="str">
        <f t="shared" si="4"/>
        <v/>
      </c>
      <c r="AF37" s="130" t="str">
        <f>IF(สมรรถนะ!T37="","",สมรรถนะ!T37)</f>
        <v/>
      </c>
      <c r="AG37" s="6" t="str">
        <f>IF(สมรรถนะ!U37="","",สมรรถนะ!U37)</f>
        <v/>
      </c>
      <c r="AH37" s="56" t="str">
        <f t="shared" si="5"/>
        <v/>
      </c>
      <c r="AI37" s="41" t="str">
        <f t="shared" si="14"/>
        <v/>
      </c>
      <c r="AJ37" s="129" t="str">
        <f t="shared" si="6"/>
        <v/>
      </c>
      <c r="AK37" s="137" t="str">
        <f>IF(นักเรียน!E37="","",SUM(J37,O37,T37,AC37,AH37,))</f>
        <v/>
      </c>
      <c r="AL37" s="394" t="str">
        <f t="shared" si="15"/>
        <v/>
      </c>
      <c r="AM37" s="348" t="str">
        <f>IF(AL37="","",IF(นักเรียน!Q37="ออก","---ย้าย---",VLOOKUP(AL37,gradecompet,5,TRUE)))</f>
        <v/>
      </c>
      <c r="AN37" s="348" t="str">
        <f>IF(AL37="","",IF(นักเรียน!Q37="ออก","---ย้าย---",VLOOKUP(AL37,gradecompet,4,TRUE)))</f>
        <v/>
      </c>
      <c r="AO37" s="5" t="str">
        <f>IF(สมรรถนะ!Z37="","",สมรรถนะ!Z37)</f>
        <v/>
      </c>
      <c r="AP37" s="31"/>
      <c r="AQ37" s="76"/>
      <c r="AR37" s="76"/>
      <c r="AS37" s="76"/>
      <c r="AT37" s="76"/>
    </row>
    <row r="38" spans="1:46" ht="15.75" customHeight="1" x14ac:dyDescent="0.5">
      <c r="A38" s="76"/>
      <c r="B38" s="41">
        <v>33</v>
      </c>
      <c r="C38" s="10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130" t="str">
        <f>IF(สมรรถนะ!F38="","",สมรรถนะ!F38)</f>
        <v/>
      </c>
      <c r="G38" s="6" t="str">
        <f>IF(สมรรถนะ!G38="","",สมรรถนะ!G38)</f>
        <v/>
      </c>
      <c r="H38" s="6" t="str">
        <f>IF(สมรรถนะ!H38="","",สมรรถนะ!H38)</f>
        <v/>
      </c>
      <c r="I38" s="6" t="str">
        <f>IF(สมรรถนะ!I38="","",สมรรถนะ!I38)</f>
        <v/>
      </c>
      <c r="J38" s="47" t="str">
        <f t="shared" si="7"/>
        <v/>
      </c>
      <c r="K38" s="40" t="str">
        <f t="shared" si="8"/>
        <v/>
      </c>
      <c r="L38" s="129" t="str">
        <f t="shared" ref="L38:L55" si="16">IF(K38="","",VLOOKUP(K38,gradecompet,4,TRUE))</f>
        <v/>
      </c>
      <c r="M38" s="130" t="str">
        <f>IF(สมรรถนะ!J38="","",สมรรถนะ!J38)</f>
        <v/>
      </c>
      <c r="N38" s="6" t="str">
        <f>IF(สมรรถนะ!K38="","",สมรรถนะ!K38)</f>
        <v/>
      </c>
      <c r="O38" s="56" t="str">
        <f t="shared" si="9"/>
        <v/>
      </c>
      <c r="P38" s="40" t="str">
        <f t="shared" si="10"/>
        <v/>
      </c>
      <c r="Q38" s="129" t="str">
        <f t="shared" ref="Q38:Q55" si="17">IF(P38="","",VLOOKUP(P38,gradecompet,4,TRUE))</f>
        <v/>
      </c>
      <c r="R38" s="130" t="str">
        <f>IF(สมรรถนะ!L38="","",สมรรถนะ!L38)</f>
        <v/>
      </c>
      <c r="S38" s="6" t="str">
        <f>IF(สมรรถนะ!M38="","",สมรรถนะ!M38)</f>
        <v/>
      </c>
      <c r="T38" s="56" t="str">
        <f t="shared" si="2"/>
        <v/>
      </c>
      <c r="U38" s="40" t="str">
        <f t="shared" si="11"/>
        <v/>
      </c>
      <c r="V38" s="131" t="str">
        <f t="shared" ref="V38:V55" si="18">IF(U38="","",VLOOKUP(U38,gradecompet,4,TRUE))</f>
        <v/>
      </c>
      <c r="W38" s="130" t="str">
        <f>IF(สมรรถนะ!N38="","",สมรรถนะ!N38)</f>
        <v/>
      </c>
      <c r="X38" s="6" t="str">
        <f>IF(สมรรถนะ!O38="","",สมรรถนะ!O38)</f>
        <v/>
      </c>
      <c r="Y38" s="6" t="str">
        <f>IF(สมรรถนะ!P38="","",สมรรถนะ!P38)</f>
        <v/>
      </c>
      <c r="Z38" s="6" t="str">
        <f>IF(สมรรถนะ!Q38="","",สมรรถนะ!Q38)</f>
        <v/>
      </c>
      <c r="AA38" s="6" t="str">
        <f>IF(สมรรถนะ!R38="","",สมรรถนะ!R38)</f>
        <v/>
      </c>
      <c r="AB38" s="6" t="str">
        <f>IF(สมรรถนะ!S38="","",สมรรถนะ!S38)</f>
        <v/>
      </c>
      <c r="AC38" s="56" t="str">
        <f t="shared" si="12"/>
        <v/>
      </c>
      <c r="AD38" s="40" t="str">
        <f t="shared" si="13"/>
        <v/>
      </c>
      <c r="AE38" s="129" t="str">
        <f t="shared" ref="AE38:AE55" si="19">IF(AD38="","",VLOOKUP(AD38,gradecompet,4,TRUE))</f>
        <v/>
      </c>
      <c r="AF38" s="130" t="str">
        <f>IF(สมรรถนะ!T38="","",สมรรถนะ!T38)</f>
        <v/>
      </c>
      <c r="AG38" s="6" t="str">
        <f>IF(สมรรถนะ!U38="","",สมรรถนะ!U38)</f>
        <v/>
      </c>
      <c r="AH38" s="56" t="str">
        <f t="shared" si="5"/>
        <v/>
      </c>
      <c r="AI38" s="41" t="str">
        <f t="shared" si="14"/>
        <v/>
      </c>
      <c r="AJ38" s="129" t="str">
        <f t="shared" ref="AJ38:AJ55" si="20">IF(AI38="","",VLOOKUP(AI38,gradecompet,4,TRUE))</f>
        <v/>
      </c>
      <c r="AK38" s="137" t="str">
        <f>IF(นักเรียน!E38="","",SUM(J38,O38,T38,AC38,AH38,))</f>
        <v/>
      </c>
      <c r="AL38" s="394" t="str">
        <f t="shared" si="15"/>
        <v/>
      </c>
      <c r="AM38" s="348" t="str">
        <f>IF(AL38="","",IF(นักเรียน!Q38="ออก","---ย้าย---",VLOOKUP(AL38,gradecompet,5,TRUE)))</f>
        <v/>
      </c>
      <c r="AN38" s="348" t="str">
        <f>IF(AL38="","",IF(นักเรียน!Q38="ออก","---ย้าย---",VLOOKUP(AL38,gradecompet,4,TRUE)))</f>
        <v/>
      </c>
      <c r="AO38" s="5" t="str">
        <f>IF(สมรรถนะ!Z38="","",สมรรถนะ!Z38)</f>
        <v/>
      </c>
      <c r="AP38" s="31"/>
      <c r="AQ38" s="76"/>
      <c r="AR38" s="76"/>
      <c r="AS38" s="76"/>
      <c r="AT38" s="76"/>
    </row>
    <row r="39" spans="1:46" ht="15.75" customHeight="1" x14ac:dyDescent="0.5">
      <c r="A39" s="76"/>
      <c r="B39" s="41">
        <v>34</v>
      </c>
      <c r="C39" s="10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130" t="str">
        <f>IF(สมรรถนะ!F39="","",สมรรถนะ!F39)</f>
        <v/>
      </c>
      <c r="G39" s="6" t="str">
        <f>IF(สมรรถนะ!G39="","",สมรรถนะ!G39)</f>
        <v/>
      </c>
      <c r="H39" s="6" t="str">
        <f>IF(สมรรถนะ!H39="","",สมรรถนะ!H39)</f>
        <v/>
      </c>
      <c r="I39" s="6" t="str">
        <f>IF(สมรรถนะ!I39="","",สมรรถนะ!I39)</f>
        <v/>
      </c>
      <c r="J39" s="47" t="str">
        <f t="shared" si="7"/>
        <v/>
      </c>
      <c r="K39" s="40" t="str">
        <f t="shared" si="8"/>
        <v/>
      </c>
      <c r="L39" s="129" t="str">
        <f t="shared" si="16"/>
        <v/>
      </c>
      <c r="M39" s="130" t="str">
        <f>IF(สมรรถนะ!J39="","",สมรรถนะ!J39)</f>
        <v/>
      </c>
      <c r="N39" s="6" t="str">
        <f>IF(สมรรถนะ!K39="","",สมรรถนะ!K39)</f>
        <v/>
      </c>
      <c r="O39" s="56" t="str">
        <f t="shared" si="9"/>
        <v/>
      </c>
      <c r="P39" s="40" t="str">
        <f t="shared" si="10"/>
        <v/>
      </c>
      <c r="Q39" s="129" t="str">
        <f t="shared" si="17"/>
        <v/>
      </c>
      <c r="R39" s="130" t="str">
        <f>IF(สมรรถนะ!L39="","",สมรรถนะ!L39)</f>
        <v/>
      </c>
      <c r="S39" s="6" t="str">
        <f>IF(สมรรถนะ!M39="","",สมรรถนะ!M39)</f>
        <v/>
      </c>
      <c r="T39" s="56" t="str">
        <f t="shared" si="2"/>
        <v/>
      </c>
      <c r="U39" s="40" t="str">
        <f t="shared" si="11"/>
        <v/>
      </c>
      <c r="V39" s="131" t="str">
        <f t="shared" si="18"/>
        <v/>
      </c>
      <c r="W39" s="130" t="str">
        <f>IF(สมรรถนะ!N39="","",สมรรถนะ!N39)</f>
        <v/>
      </c>
      <c r="X39" s="6" t="str">
        <f>IF(สมรรถนะ!O39="","",สมรรถนะ!O39)</f>
        <v/>
      </c>
      <c r="Y39" s="6" t="str">
        <f>IF(สมรรถนะ!P39="","",สมรรถนะ!P39)</f>
        <v/>
      </c>
      <c r="Z39" s="6" t="str">
        <f>IF(สมรรถนะ!Q39="","",สมรรถนะ!Q39)</f>
        <v/>
      </c>
      <c r="AA39" s="6" t="str">
        <f>IF(สมรรถนะ!R39="","",สมรรถนะ!R39)</f>
        <v/>
      </c>
      <c r="AB39" s="6" t="str">
        <f>IF(สมรรถนะ!S39="","",สมรรถนะ!S39)</f>
        <v/>
      </c>
      <c r="AC39" s="56" t="str">
        <f t="shared" si="12"/>
        <v/>
      </c>
      <c r="AD39" s="40" t="str">
        <f t="shared" si="13"/>
        <v/>
      </c>
      <c r="AE39" s="129" t="str">
        <f t="shared" si="19"/>
        <v/>
      </c>
      <c r="AF39" s="130" t="str">
        <f>IF(สมรรถนะ!T39="","",สมรรถนะ!T39)</f>
        <v/>
      </c>
      <c r="AG39" s="6" t="str">
        <f>IF(สมรรถนะ!U39="","",สมรรถนะ!U39)</f>
        <v/>
      </c>
      <c r="AH39" s="56" t="str">
        <f t="shared" si="5"/>
        <v/>
      </c>
      <c r="AI39" s="41" t="str">
        <f t="shared" si="14"/>
        <v/>
      </c>
      <c r="AJ39" s="129" t="str">
        <f t="shared" si="20"/>
        <v/>
      </c>
      <c r="AK39" s="137" t="str">
        <f>IF(นักเรียน!E39="","",SUM(J39,O39,T39,AC39,AH39,))</f>
        <v/>
      </c>
      <c r="AL39" s="394" t="str">
        <f t="shared" si="15"/>
        <v/>
      </c>
      <c r="AM39" s="348" t="str">
        <f>IF(AL39="","",IF(นักเรียน!Q39="ออก","---ย้าย---",VLOOKUP(AL39,gradecompet,5,TRUE)))</f>
        <v/>
      </c>
      <c r="AN39" s="348" t="str">
        <f>IF(AL39="","",IF(นักเรียน!Q39="ออก","---ย้าย---",VLOOKUP(AL39,gradecompet,4,TRUE)))</f>
        <v/>
      </c>
      <c r="AO39" s="5" t="str">
        <f>IF(สมรรถนะ!Z39="","",สมรรถนะ!Z39)</f>
        <v/>
      </c>
      <c r="AP39" s="31"/>
      <c r="AQ39" s="76"/>
      <c r="AR39" s="76"/>
      <c r="AS39" s="76"/>
      <c r="AT39" s="76"/>
    </row>
    <row r="40" spans="1:46" ht="15.75" customHeight="1" x14ac:dyDescent="0.5">
      <c r="A40" s="76"/>
      <c r="B40" s="41">
        <v>35</v>
      </c>
      <c r="C40" s="10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130" t="str">
        <f>IF(สมรรถนะ!F40="","",สมรรถนะ!F40)</f>
        <v/>
      </c>
      <c r="G40" s="6" t="str">
        <f>IF(สมรรถนะ!G40="","",สมรรถนะ!G40)</f>
        <v/>
      </c>
      <c r="H40" s="6" t="str">
        <f>IF(สมรรถนะ!H40="","",สมรรถนะ!H40)</f>
        <v/>
      </c>
      <c r="I40" s="6" t="str">
        <f>IF(สมรรถนะ!I40="","",สมรรถนะ!I40)</f>
        <v/>
      </c>
      <c r="J40" s="47" t="str">
        <f t="shared" si="7"/>
        <v/>
      </c>
      <c r="K40" s="40" t="str">
        <f t="shared" si="8"/>
        <v/>
      </c>
      <c r="L40" s="129" t="str">
        <f t="shared" si="16"/>
        <v/>
      </c>
      <c r="M40" s="130" t="str">
        <f>IF(สมรรถนะ!J40="","",สมรรถนะ!J40)</f>
        <v/>
      </c>
      <c r="N40" s="6" t="str">
        <f>IF(สมรรถนะ!K40="","",สมรรถนะ!K40)</f>
        <v/>
      </c>
      <c r="O40" s="56" t="str">
        <f t="shared" si="9"/>
        <v/>
      </c>
      <c r="P40" s="40" t="str">
        <f t="shared" si="10"/>
        <v/>
      </c>
      <c r="Q40" s="129" t="str">
        <f t="shared" si="17"/>
        <v/>
      </c>
      <c r="R40" s="130" t="str">
        <f>IF(สมรรถนะ!L40="","",สมรรถนะ!L40)</f>
        <v/>
      </c>
      <c r="S40" s="6" t="str">
        <f>IF(สมรรถนะ!M40="","",สมรรถนะ!M40)</f>
        <v/>
      </c>
      <c r="T40" s="56" t="str">
        <f t="shared" si="2"/>
        <v/>
      </c>
      <c r="U40" s="40" t="str">
        <f t="shared" si="11"/>
        <v/>
      </c>
      <c r="V40" s="131" t="str">
        <f t="shared" si="18"/>
        <v/>
      </c>
      <c r="W40" s="130" t="str">
        <f>IF(สมรรถนะ!N40="","",สมรรถนะ!N40)</f>
        <v/>
      </c>
      <c r="X40" s="6" t="str">
        <f>IF(สมรรถนะ!O40="","",สมรรถนะ!O40)</f>
        <v/>
      </c>
      <c r="Y40" s="6" t="str">
        <f>IF(สมรรถนะ!P40="","",สมรรถนะ!P40)</f>
        <v/>
      </c>
      <c r="Z40" s="6" t="str">
        <f>IF(สมรรถนะ!Q40="","",สมรรถนะ!Q40)</f>
        <v/>
      </c>
      <c r="AA40" s="6" t="str">
        <f>IF(สมรรถนะ!R40="","",สมรรถนะ!R40)</f>
        <v/>
      </c>
      <c r="AB40" s="6" t="str">
        <f>IF(สมรรถนะ!S40="","",สมรรถนะ!S40)</f>
        <v/>
      </c>
      <c r="AC40" s="56" t="str">
        <f t="shared" si="12"/>
        <v/>
      </c>
      <c r="AD40" s="40" t="str">
        <f t="shared" si="13"/>
        <v/>
      </c>
      <c r="AE40" s="129" t="str">
        <f t="shared" si="19"/>
        <v/>
      </c>
      <c r="AF40" s="130" t="str">
        <f>IF(สมรรถนะ!T40="","",สมรรถนะ!T40)</f>
        <v/>
      </c>
      <c r="AG40" s="6" t="str">
        <f>IF(สมรรถนะ!U40="","",สมรรถนะ!U40)</f>
        <v/>
      </c>
      <c r="AH40" s="56" t="str">
        <f t="shared" si="5"/>
        <v/>
      </c>
      <c r="AI40" s="41" t="str">
        <f t="shared" si="14"/>
        <v/>
      </c>
      <c r="AJ40" s="129" t="str">
        <f t="shared" si="20"/>
        <v/>
      </c>
      <c r="AK40" s="137" t="str">
        <f>IF(นักเรียน!E40="","",SUM(J40,O40,T40,AC40,AH40,))</f>
        <v/>
      </c>
      <c r="AL40" s="394" t="str">
        <f t="shared" si="15"/>
        <v/>
      </c>
      <c r="AM40" s="348" t="str">
        <f>IF(AL40="","",IF(นักเรียน!Q40="ออก","---ย้าย---",VLOOKUP(AL40,gradecompet,5,TRUE)))</f>
        <v/>
      </c>
      <c r="AN40" s="348" t="str">
        <f>IF(AL40="","",IF(นักเรียน!Q40="ออก","---ย้าย---",VLOOKUP(AL40,gradecompet,4,TRUE)))</f>
        <v/>
      </c>
      <c r="AO40" s="5" t="str">
        <f>IF(สมรรถนะ!Z40="","",สมรรถนะ!Z40)</f>
        <v/>
      </c>
      <c r="AP40" s="31"/>
      <c r="AQ40" s="76"/>
      <c r="AR40" s="76"/>
      <c r="AS40" s="76"/>
      <c r="AT40" s="76"/>
    </row>
    <row r="41" spans="1:46" ht="15.75" customHeight="1" x14ac:dyDescent="0.5">
      <c r="A41" s="76"/>
      <c r="B41" s="41">
        <v>36</v>
      </c>
      <c r="C41" s="10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130" t="str">
        <f>IF(สมรรถนะ!F41="","",สมรรถนะ!F41)</f>
        <v/>
      </c>
      <c r="G41" s="6" t="str">
        <f>IF(สมรรถนะ!G41="","",สมรรถนะ!G41)</f>
        <v/>
      </c>
      <c r="H41" s="6" t="str">
        <f>IF(สมรรถนะ!H41="","",สมรรถนะ!H41)</f>
        <v/>
      </c>
      <c r="I41" s="6" t="str">
        <f>IF(สมรรถนะ!I41="","",สมรรถนะ!I41)</f>
        <v/>
      </c>
      <c r="J41" s="47" t="str">
        <f t="shared" si="7"/>
        <v/>
      </c>
      <c r="K41" s="40" t="str">
        <f t="shared" si="8"/>
        <v/>
      </c>
      <c r="L41" s="129" t="str">
        <f t="shared" si="16"/>
        <v/>
      </c>
      <c r="M41" s="130" t="str">
        <f>IF(สมรรถนะ!J41="","",สมรรถนะ!J41)</f>
        <v/>
      </c>
      <c r="N41" s="6" t="str">
        <f>IF(สมรรถนะ!K41="","",สมรรถนะ!K41)</f>
        <v/>
      </c>
      <c r="O41" s="56" t="str">
        <f t="shared" si="9"/>
        <v/>
      </c>
      <c r="P41" s="40" t="str">
        <f t="shared" si="10"/>
        <v/>
      </c>
      <c r="Q41" s="129" t="str">
        <f t="shared" si="17"/>
        <v/>
      </c>
      <c r="R41" s="130" t="str">
        <f>IF(สมรรถนะ!L41="","",สมรรถนะ!L41)</f>
        <v/>
      </c>
      <c r="S41" s="6" t="str">
        <f>IF(สมรรถนะ!M41="","",สมรรถนะ!M41)</f>
        <v/>
      </c>
      <c r="T41" s="56" t="str">
        <f t="shared" si="2"/>
        <v/>
      </c>
      <c r="U41" s="40" t="str">
        <f t="shared" si="11"/>
        <v/>
      </c>
      <c r="V41" s="131" t="str">
        <f t="shared" si="18"/>
        <v/>
      </c>
      <c r="W41" s="130" t="str">
        <f>IF(สมรรถนะ!N41="","",สมรรถนะ!N41)</f>
        <v/>
      </c>
      <c r="X41" s="6" t="str">
        <f>IF(สมรรถนะ!O41="","",สมรรถนะ!O41)</f>
        <v/>
      </c>
      <c r="Y41" s="6" t="str">
        <f>IF(สมรรถนะ!P41="","",สมรรถนะ!P41)</f>
        <v/>
      </c>
      <c r="Z41" s="6" t="str">
        <f>IF(สมรรถนะ!Q41="","",สมรรถนะ!Q41)</f>
        <v/>
      </c>
      <c r="AA41" s="6" t="str">
        <f>IF(สมรรถนะ!R41="","",สมรรถนะ!R41)</f>
        <v/>
      </c>
      <c r="AB41" s="6" t="str">
        <f>IF(สมรรถนะ!S41="","",สมรรถนะ!S41)</f>
        <v/>
      </c>
      <c r="AC41" s="56" t="str">
        <f t="shared" si="12"/>
        <v/>
      </c>
      <c r="AD41" s="40" t="str">
        <f t="shared" si="13"/>
        <v/>
      </c>
      <c r="AE41" s="129" t="str">
        <f t="shared" si="19"/>
        <v/>
      </c>
      <c r="AF41" s="130" t="str">
        <f>IF(สมรรถนะ!T41="","",สมรรถนะ!T41)</f>
        <v/>
      </c>
      <c r="AG41" s="6" t="str">
        <f>IF(สมรรถนะ!U41="","",สมรรถนะ!U41)</f>
        <v/>
      </c>
      <c r="AH41" s="56" t="str">
        <f t="shared" si="5"/>
        <v/>
      </c>
      <c r="AI41" s="41" t="str">
        <f t="shared" si="14"/>
        <v/>
      </c>
      <c r="AJ41" s="129" t="str">
        <f t="shared" si="20"/>
        <v/>
      </c>
      <c r="AK41" s="137" t="str">
        <f>IF(นักเรียน!E41="","",SUM(J41,O41,T41,AC41,AH41,))</f>
        <v/>
      </c>
      <c r="AL41" s="394" t="str">
        <f t="shared" si="15"/>
        <v/>
      </c>
      <c r="AM41" s="348" t="str">
        <f>IF(AL41="","",IF(นักเรียน!Q41="ออก","---ย้าย---",VLOOKUP(AL41,gradecompet,5,TRUE)))</f>
        <v/>
      </c>
      <c r="AN41" s="348" t="str">
        <f>IF(AL41="","",IF(นักเรียน!Q41="ออก","---ย้าย---",VLOOKUP(AL41,gradecompet,4,TRUE)))</f>
        <v/>
      </c>
      <c r="AO41" s="5" t="str">
        <f>IF(สมรรถนะ!Z41="","",สมรรถนะ!Z41)</f>
        <v/>
      </c>
      <c r="AP41" s="31"/>
      <c r="AQ41" s="76"/>
      <c r="AR41" s="76"/>
      <c r="AS41" s="76"/>
      <c r="AT41" s="76"/>
    </row>
    <row r="42" spans="1:46" ht="15.75" customHeight="1" x14ac:dyDescent="0.5">
      <c r="A42" s="76"/>
      <c r="B42" s="41">
        <v>37</v>
      </c>
      <c r="C42" s="10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130" t="str">
        <f>IF(สมรรถนะ!F42="","",สมรรถนะ!F42)</f>
        <v/>
      </c>
      <c r="G42" s="6" t="str">
        <f>IF(สมรรถนะ!G42="","",สมรรถนะ!G42)</f>
        <v/>
      </c>
      <c r="H42" s="6" t="str">
        <f>IF(สมรรถนะ!H42="","",สมรรถนะ!H42)</f>
        <v/>
      </c>
      <c r="I42" s="6" t="str">
        <f>IF(สมรรถนะ!I42="","",สมรรถนะ!I42)</f>
        <v/>
      </c>
      <c r="J42" s="47" t="str">
        <f t="shared" si="7"/>
        <v/>
      </c>
      <c r="K42" s="40" t="str">
        <f t="shared" si="8"/>
        <v/>
      </c>
      <c r="L42" s="129" t="str">
        <f t="shared" si="16"/>
        <v/>
      </c>
      <c r="M42" s="130" t="str">
        <f>IF(สมรรถนะ!J42="","",สมรรถนะ!J42)</f>
        <v/>
      </c>
      <c r="N42" s="6" t="str">
        <f>IF(สมรรถนะ!K42="","",สมรรถนะ!K42)</f>
        <v/>
      </c>
      <c r="O42" s="56" t="str">
        <f t="shared" si="9"/>
        <v/>
      </c>
      <c r="P42" s="40" t="str">
        <f t="shared" si="10"/>
        <v/>
      </c>
      <c r="Q42" s="129" t="str">
        <f t="shared" si="17"/>
        <v/>
      </c>
      <c r="R42" s="130" t="str">
        <f>IF(สมรรถนะ!L42="","",สมรรถนะ!L42)</f>
        <v/>
      </c>
      <c r="S42" s="6" t="str">
        <f>IF(สมรรถนะ!M42="","",สมรรถนะ!M42)</f>
        <v/>
      </c>
      <c r="T42" s="56" t="str">
        <f t="shared" si="2"/>
        <v/>
      </c>
      <c r="U42" s="40" t="str">
        <f t="shared" si="11"/>
        <v/>
      </c>
      <c r="V42" s="131" t="str">
        <f t="shared" si="18"/>
        <v/>
      </c>
      <c r="W42" s="130" t="str">
        <f>IF(สมรรถนะ!N42="","",สมรรถนะ!N42)</f>
        <v/>
      </c>
      <c r="X42" s="6" t="str">
        <f>IF(สมรรถนะ!O42="","",สมรรถนะ!O42)</f>
        <v/>
      </c>
      <c r="Y42" s="6" t="str">
        <f>IF(สมรรถนะ!P42="","",สมรรถนะ!P42)</f>
        <v/>
      </c>
      <c r="Z42" s="6" t="str">
        <f>IF(สมรรถนะ!Q42="","",สมรรถนะ!Q42)</f>
        <v/>
      </c>
      <c r="AA42" s="6" t="str">
        <f>IF(สมรรถนะ!R42="","",สมรรถนะ!R42)</f>
        <v/>
      </c>
      <c r="AB42" s="6" t="str">
        <f>IF(สมรรถนะ!S42="","",สมรรถนะ!S42)</f>
        <v/>
      </c>
      <c r="AC42" s="56" t="str">
        <f t="shared" si="12"/>
        <v/>
      </c>
      <c r="AD42" s="40" t="str">
        <f t="shared" si="13"/>
        <v/>
      </c>
      <c r="AE42" s="129" t="str">
        <f t="shared" si="19"/>
        <v/>
      </c>
      <c r="AF42" s="130" t="str">
        <f>IF(สมรรถนะ!T42="","",สมรรถนะ!T42)</f>
        <v/>
      </c>
      <c r="AG42" s="6" t="str">
        <f>IF(สมรรถนะ!U42="","",สมรรถนะ!U42)</f>
        <v/>
      </c>
      <c r="AH42" s="56" t="str">
        <f t="shared" si="5"/>
        <v/>
      </c>
      <c r="AI42" s="41" t="str">
        <f t="shared" si="14"/>
        <v/>
      </c>
      <c r="AJ42" s="129" t="str">
        <f t="shared" si="20"/>
        <v/>
      </c>
      <c r="AK42" s="137" t="str">
        <f>IF(นักเรียน!E42="","",SUM(J42,O42,T42,AC42,AH42,))</f>
        <v/>
      </c>
      <c r="AL42" s="394" t="str">
        <f t="shared" si="15"/>
        <v/>
      </c>
      <c r="AM42" s="348" t="str">
        <f>IF(AL42="","",IF(นักเรียน!Q42="ออก","---ย้าย---",VLOOKUP(AL42,gradecompet,5,TRUE)))</f>
        <v/>
      </c>
      <c r="AN42" s="348" t="str">
        <f>IF(AL42="","",IF(นักเรียน!Q42="ออก","---ย้าย---",VLOOKUP(AL42,gradecompet,4,TRUE)))</f>
        <v/>
      </c>
      <c r="AO42" s="5" t="str">
        <f>IF(สมรรถนะ!Z42="","",สมรรถนะ!Z42)</f>
        <v/>
      </c>
      <c r="AP42" s="31"/>
      <c r="AQ42" s="76"/>
      <c r="AR42" s="76"/>
      <c r="AS42" s="76"/>
      <c r="AT42" s="76"/>
    </row>
    <row r="43" spans="1:46" ht="15.75" customHeight="1" x14ac:dyDescent="0.5">
      <c r="A43" s="76"/>
      <c r="B43" s="41">
        <v>38</v>
      </c>
      <c r="C43" s="10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130" t="str">
        <f>IF(สมรรถนะ!F43="","",สมรรถนะ!F43)</f>
        <v/>
      </c>
      <c r="G43" s="6" t="str">
        <f>IF(สมรรถนะ!G43="","",สมรรถนะ!G43)</f>
        <v/>
      </c>
      <c r="H43" s="6" t="str">
        <f>IF(สมรรถนะ!H43="","",สมรรถนะ!H43)</f>
        <v/>
      </c>
      <c r="I43" s="6" t="str">
        <f>IF(สมรรถนะ!I43="","",สมรรถนะ!I43)</f>
        <v/>
      </c>
      <c r="J43" s="47" t="str">
        <f t="shared" si="7"/>
        <v/>
      </c>
      <c r="K43" s="40" t="str">
        <f t="shared" si="8"/>
        <v/>
      </c>
      <c r="L43" s="129" t="str">
        <f t="shared" si="16"/>
        <v/>
      </c>
      <c r="M43" s="130" t="str">
        <f>IF(สมรรถนะ!J43="","",สมรรถนะ!J43)</f>
        <v/>
      </c>
      <c r="N43" s="6" t="str">
        <f>IF(สมรรถนะ!K43="","",สมรรถนะ!K43)</f>
        <v/>
      </c>
      <c r="O43" s="56" t="str">
        <f t="shared" si="9"/>
        <v/>
      </c>
      <c r="P43" s="40" t="str">
        <f t="shared" si="10"/>
        <v/>
      </c>
      <c r="Q43" s="129" t="str">
        <f t="shared" si="17"/>
        <v/>
      </c>
      <c r="R43" s="130" t="str">
        <f>IF(สมรรถนะ!L43="","",สมรรถนะ!L43)</f>
        <v/>
      </c>
      <c r="S43" s="6" t="str">
        <f>IF(สมรรถนะ!M43="","",สมรรถนะ!M43)</f>
        <v/>
      </c>
      <c r="T43" s="56" t="str">
        <f t="shared" si="2"/>
        <v/>
      </c>
      <c r="U43" s="40" t="str">
        <f t="shared" si="11"/>
        <v/>
      </c>
      <c r="V43" s="131" t="str">
        <f t="shared" si="18"/>
        <v/>
      </c>
      <c r="W43" s="130" t="str">
        <f>IF(สมรรถนะ!N43="","",สมรรถนะ!N43)</f>
        <v/>
      </c>
      <c r="X43" s="6" t="str">
        <f>IF(สมรรถนะ!O43="","",สมรรถนะ!O43)</f>
        <v/>
      </c>
      <c r="Y43" s="6" t="str">
        <f>IF(สมรรถนะ!P43="","",สมรรถนะ!P43)</f>
        <v/>
      </c>
      <c r="Z43" s="6" t="str">
        <f>IF(สมรรถนะ!Q43="","",สมรรถนะ!Q43)</f>
        <v/>
      </c>
      <c r="AA43" s="6" t="str">
        <f>IF(สมรรถนะ!R43="","",สมรรถนะ!R43)</f>
        <v/>
      </c>
      <c r="AB43" s="6" t="str">
        <f>IF(สมรรถนะ!S43="","",สมรรถนะ!S43)</f>
        <v/>
      </c>
      <c r="AC43" s="56" t="str">
        <f t="shared" si="12"/>
        <v/>
      </c>
      <c r="AD43" s="40" t="str">
        <f t="shared" si="13"/>
        <v/>
      </c>
      <c r="AE43" s="129" t="str">
        <f t="shared" si="19"/>
        <v/>
      </c>
      <c r="AF43" s="130" t="str">
        <f>IF(สมรรถนะ!T43="","",สมรรถนะ!T43)</f>
        <v/>
      </c>
      <c r="AG43" s="6" t="str">
        <f>IF(สมรรถนะ!U43="","",สมรรถนะ!U43)</f>
        <v/>
      </c>
      <c r="AH43" s="56" t="str">
        <f t="shared" si="5"/>
        <v/>
      </c>
      <c r="AI43" s="41" t="str">
        <f t="shared" si="14"/>
        <v/>
      </c>
      <c r="AJ43" s="129" t="str">
        <f t="shared" si="20"/>
        <v/>
      </c>
      <c r="AK43" s="137" t="str">
        <f>IF(นักเรียน!E43="","",SUM(J43,O43,T43,AC43,AH43,))</f>
        <v/>
      </c>
      <c r="AL43" s="394" t="str">
        <f t="shared" si="15"/>
        <v/>
      </c>
      <c r="AM43" s="348" t="str">
        <f>IF(AL43="","",IF(นักเรียน!Q43="ออก","---ย้าย---",VLOOKUP(AL43,gradecompet,5,TRUE)))</f>
        <v/>
      </c>
      <c r="AN43" s="348" t="str">
        <f>IF(AL43="","",IF(นักเรียน!Q43="ออก","---ย้าย---",VLOOKUP(AL43,gradecompet,4,TRUE)))</f>
        <v/>
      </c>
      <c r="AO43" s="5" t="str">
        <f>IF(สมรรถนะ!Z43="","",สมรรถนะ!Z43)</f>
        <v/>
      </c>
      <c r="AP43" s="31"/>
      <c r="AQ43" s="76"/>
      <c r="AR43" s="76"/>
      <c r="AS43" s="76"/>
      <c r="AT43" s="76"/>
    </row>
    <row r="44" spans="1:46" ht="15.75" customHeight="1" x14ac:dyDescent="0.5">
      <c r="A44" s="76"/>
      <c r="B44" s="41">
        <v>39</v>
      </c>
      <c r="C44" s="10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130" t="str">
        <f>IF(สมรรถนะ!F44="","",สมรรถนะ!F44)</f>
        <v/>
      </c>
      <c r="G44" s="6" t="str">
        <f>IF(สมรรถนะ!G44="","",สมรรถนะ!G44)</f>
        <v/>
      </c>
      <c r="H44" s="6" t="str">
        <f>IF(สมรรถนะ!H44="","",สมรรถนะ!H44)</f>
        <v/>
      </c>
      <c r="I44" s="6" t="str">
        <f>IF(สมรรถนะ!I44="","",สมรรถนะ!I44)</f>
        <v/>
      </c>
      <c r="J44" s="47" t="str">
        <f t="shared" si="7"/>
        <v/>
      </c>
      <c r="K44" s="40" t="str">
        <f t="shared" si="8"/>
        <v/>
      </c>
      <c r="L44" s="129" t="str">
        <f t="shared" si="16"/>
        <v/>
      </c>
      <c r="M44" s="130" t="str">
        <f>IF(สมรรถนะ!J44="","",สมรรถนะ!J44)</f>
        <v/>
      </c>
      <c r="N44" s="6" t="str">
        <f>IF(สมรรถนะ!K44="","",สมรรถนะ!K44)</f>
        <v/>
      </c>
      <c r="O44" s="56" t="str">
        <f t="shared" si="9"/>
        <v/>
      </c>
      <c r="P44" s="40" t="str">
        <f t="shared" si="10"/>
        <v/>
      </c>
      <c r="Q44" s="129" t="str">
        <f t="shared" si="17"/>
        <v/>
      </c>
      <c r="R44" s="130" t="str">
        <f>IF(สมรรถนะ!L44="","",สมรรถนะ!L44)</f>
        <v/>
      </c>
      <c r="S44" s="6" t="str">
        <f>IF(สมรรถนะ!M44="","",สมรรถนะ!M44)</f>
        <v/>
      </c>
      <c r="T44" s="56" t="str">
        <f t="shared" si="2"/>
        <v/>
      </c>
      <c r="U44" s="40" t="str">
        <f t="shared" si="11"/>
        <v/>
      </c>
      <c r="V44" s="131" t="str">
        <f t="shared" si="18"/>
        <v/>
      </c>
      <c r="W44" s="130" t="str">
        <f>IF(สมรรถนะ!N44="","",สมรรถนะ!N44)</f>
        <v/>
      </c>
      <c r="X44" s="6" t="str">
        <f>IF(สมรรถนะ!O44="","",สมรรถนะ!O44)</f>
        <v/>
      </c>
      <c r="Y44" s="6" t="str">
        <f>IF(สมรรถนะ!P44="","",สมรรถนะ!P44)</f>
        <v/>
      </c>
      <c r="Z44" s="6" t="str">
        <f>IF(สมรรถนะ!Q44="","",สมรรถนะ!Q44)</f>
        <v/>
      </c>
      <c r="AA44" s="6" t="str">
        <f>IF(สมรรถนะ!R44="","",สมรรถนะ!R44)</f>
        <v/>
      </c>
      <c r="AB44" s="6" t="str">
        <f>IF(สมรรถนะ!S44="","",สมรรถนะ!S44)</f>
        <v/>
      </c>
      <c r="AC44" s="56" t="str">
        <f t="shared" si="12"/>
        <v/>
      </c>
      <c r="AD44" s="40" t="str">
        <f t="shared" si="13"/>
        <v/>
      </c>
      <c r="AE44" s="129" t="str">
        <f t="shared" si="19"/>
        <v/>
      </c>
      <c r="AF44" s="130" t="str">
        <f>IF(สมรรถนะ!T44="","",สมรรถนะ!T44)</f>
        <v/>
      </c>
      <c r="AG44" s="6" t="str">
        <f>IF(สมรรถนะ!U44="","",สมรรถนะ!U44)</f>
        <v/>
      </c>
      <c r="AH44" s="56" t="str">
        <f t="shared" si="5"/>
        <v/>
      </c>
      <c r="AI44" s="41" t="str">
        <f t="shared" si="14"/>
        <v/>
      </c>
      <c r="AJ44" s="129" t="str">
        <f t="shared" si="20"/>
        <v/>
      </c>
      <c r="AK44" s="137" t="str">
        <f>IF(นักเรียน!E44="","",SUM(J44,O44,T44,AC44,AH44,))</f>
        <v/>
      </c>
      <c r="AL44" s="394" t="str">
        <f t="shared" si="15"/>
        <v/>
      </c>
      <c r="AM44" s="348" t="str">
        <f>IF(AL44="","",IF(นักเรียน!Q44="ออก","---ย้าย---",VLOOKUP(AL44,gradecompet,5,TRUE)))</f>
        <v/>
      </c>
      <c r="AN44" s="348" t="str">
        <f>IF(AL44="","",IF(นักเรียน!Q44="ออก","---ย้าย---",VLOOKUP(AL44,gradecompet,4,TRUE)))</f>
        <v/>
      </c>
      <c r="AO44" s="5" t="str">
        <f>IF(สมรรถนะ!Z44="","",สมรรถนะ!Z44)</f>
        <v/>
      </c>
      <c r="AP44" s="31"/>
      <c r="AQ44" s="76"/>
      <c r="AR44" s="76"/>
      <c r="AS44" s="76"/>
      <c r="AT44" s="76"/>
    </row>
    <row r="45" spans="1:46" ht="15.75" customHeight="1" x14ac:dyDescent="0.5">
      <c r="A45" s="76"/>
      <c r="B45" s="41">
        <v>40</v>
      </c>
      <c r="C45" s="10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130" t="str">
        <f>IF(สมรรถนะ!F45="","",สมรรถนะ!F45)</f>
        <v/>
      </c>
      <c r="G45" s="6" t="str">
        <f>IF(สมรรถนะ!G45="","",สมรรถนะ!G45)</f>
        <v/>
      </c>
      <c r="H45" s="6" t="str">
        <f>IF(สมรรถนะ!H45="","",สมรรถนะ!H45)</f>
        <v/>
      </c>
      <c r="I45" s="6" t="str">
        <f>IF(สมรรถนะ!I45="","",สมรรถนะ!I45)</f>
        <v/>
      </c>
      <c r="J45" s="47" t="str">
        <f t="shared" si="7"/>
        <v/>
      </c>
      <c r="K45" s="40" t="str">
        <f t="shared" si="8"/>
        <v/>
      </c>
      <c r="L45" s="129" t="str">
        <f t="shared" si="16"/>
        <v/>
      </c>
      <c r="M45" s="130" t="str">
        <f>IF(สมรรถนะ!J45="","",สมรรถนะ!J45)</f>
        <v/>
      </c>
      <c r="N45" s="6" t="str">
        <f>IF(สมรรถนะ!K45="","",สมรรถนะ!K45)</f>
        <v/>
      </c>
      <c r="O45" s="56" t="str">
        <f t="shared" si="9"/>
        <v/>
      </c>
      <c r="P45" s="40" t="str">
        <f t="shared" si="10"/>
        <v/>
      </c>
      <c r="Q45" s="129" t="str">
        <f t="shared" si="17"/>
        <v/>
      </c>
      <c r="R45" s="130" t="str">
        <f>IF(สมรรถนะ!L45="","",สมรรถนะ!L45)</f>
        <v/>
      </c>
      <c r="S45" s="6" t="str">
        <f>IF(สมรรถนะ!M45="","",สมรรถนะ!M45)</f>
        <v/>
      </c>
      <c r="T45" s="56" t="str">
        <f t="shared" si="2"/>
        <v/>
      </c>
      <c r="U45" s="40" t="str">
        <f t="shared" si="11"/>
        <v/>
      </c>
      <c r="V45" s="131" t="str">
        <f t="shared" si="18"/>
        <v/>
      </c>
      <c r="W45" s="130" t="str">
        <f>IF(สมรรถนะ!N45="","",สมรรถนะ!N45)</f>
        <v/>
      </c>
      <c r="X45" s="6" t="str">
        <f>IF(สมรรถนะ!O45="","",สมรรถนะ!O45)</f>
        <v/>
      </c>
      <c r="Y45" s="6" t="str">
        <f>IF(สมรรถนะ!P45="","",สมรรถนะ!P45)</f>
        <v/>
      </c>
      <c r="Z45" s="6" t="str">
        <f>IF(สมรรถนะ!Q45="","",สมรรถนะ!Q45)</f>
        <v/>
      </c>
      <c r="AA45" s="6" t="str">
        <f>IF(สมรรถนะ!R45="","",สมรรถนะ!R45)</f>
        <v/>
      </c>
      <c r="AB45" s="6" t="str">
        <f>IF(สมรรถนะ!S45="","",สมรรถนะ!S45)</f>
        <v/>
      </c>
      <c r="AC45" s="56" t="str">
        <f t="shared" si="12"/>
        <v/>
      </c>
      <c r="AD45" s="40" t="str">
        <f t="shared" si="13"/>
        <v/>
      </c>
      <c r="AE45" s="129" t="str">
        <f t="shared" si="19"/>
        <v/>
      </c>
      <c r="AF45" s="130" t="str">
        <f>IF(สมรรถนะ!T45="","",สมรรถนะ!T45)</f>
        <v/>
      </c>
      <c r="AG45" s="6" t="str">
        <f>IF(สมรรถนะ!U45="","",สมรรถนะ!U45)</f>
        <v/>
      </c>
      <c r="AH45" s="56" t="str">
        <f t="shared" si="5"/>
        <v/>
      </c>
      <c r="AI45" s="41" t="str">
        <f t="shared" si="14"/>
        <v/>
      </c>
      <c r="AJ45" s="129" t="str">
        <f t="shared" si="20"/>
        <v/>
      </c>
      <c r="AK45" s="137" t="str">
        <f>IF(นักเรียน!E45="","",SUM(J45,O45,T45,AC45,AH45,))</f>
        <v/>
      </c>
      <c r="AL45" s="394" t="str">
        <f t="shared" si="15"/>
        <v/>
      </c>
      <c r="AM45" s="348" t="str">
        <f>IF(AL45="","",IF(นักเรียน!Q45="ออก","---ย้าย---",VLOOKUP(AL45,gradecompet,5,TRUE)))</f>
        <v/>
      </c>
      <c r="AN45" s="348" t="str">
        <f>IF(AL45="","",IF(นักเรียน!Q45="ออก","---ย้าย---",VLOOKUP(AL45,gradecompet,4,TRUE)))</f>
        <v/>
      </c>
      <c r="AO45" s="5" t="str">
        <f>IF(สมรรถนะ!Z45="","",สมรรถนะ!Z45)</f>
        <v/>
      </c>
      <c r="AP45" s="31"/>
      <c r="AQ45" s="76"/>
      <c r="AR45" s="76"/>
      <c r="AS45" s="76"/>
      <c r="AT45" s="76"/>
    </row>
    <row r="46" spans="1:46" ht="15.75" customHeight="1" x14ac:dyDescent="0.5">
      <c r="A46" s="76"/>
      <c r="B46" s="41">
        <v>41</v>
      </c>
      <c r="C46" s="10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130" t="str">
        <f>IF(สมรรถนะ!F46="","",สมรรถนะ!F46)</f>
        <v/>
      </c>
      <c r="G46" s="6" t="str">
        <f>IF(สมรรถนะ!G46="","",สมรรถนะ!G46)</f>
        <v/>
      </c>
      <c r="H46" s="6" t="str">
        <f>IF(สมรรถนะ!H46="","",สมรรถนะ!H46)</f>
        <v/>
      </c>
      <c r="I46" s="6" t="str">
        <f>IF(สมรรถนะ!I46="","",สมรรถนะ!I46)</f>
        <v/>
      </c>
      <c r="J46" s="47" t="str">
        <f t="shared" si="7"/>
        <v/>
      </c>
      <c r="K46" s="40" t="str">
        <f t="shared" si="8"/>
        <v/>
      </c>
      <c r="L46" s="129" t="str">
        <f t="shared" si="16"/>
        <v/>
      </c>
      <c r="M46" s="130" t="str">
        <f>IF(สมรรถนะ!J46="","",สมรรถนะ!J46)</f>
        <v/>
      </c>
      <c r="N46" s="6" t="str">
        <f>IF(สมรรถนะ!K46="","",สมรรถนะ!K46)</f>
        <v/>
      </c>
      <c r="O46" s="56" t="str">
        <f t="shared" si="9"/>
        <v/>
      </c>
      <c r="P46" s="40" t="str">
        <f t="shared" si="10"/>
        <v/>
      </c>
      <c r="Q46" s="129" t="str">
        <f t="shared" si="17"/>
        <v/>
      </c>
      <c r="R46" s="130" t="str">
        <f>IF(สมรรถนะ!L46="","",สมรรถนะ!L46)</f>
        <v/>
      </c>
      <c r="S46" s="6" t="str">
        <f>IF(สมรรถนะ!M46="","",สมรรถนะ!M46)</f>
        <v/>
      </c>
      <c r="T46" s="56" t="str">
        <f t="shared" si="2"/>
        <v/>
      </c>
      <c r="U46" s="40" t="str">
        <f t="shared" si="11"/>
        <v/>
      </c>
      <c r="V46" s="131" t="str">
        <f t="shared" si="18"/>
        <v/>
      </c>
      <c r="W46" s="130" t="str">
        <f>IF(สมรรถนะ!N46="","",สมรรถนะ!N46)</f>
        <v/>
      </c>
      <c r="X46" s="6" t="str">
        <f>IF(สมรรถนะ!O46="","",สมรรถนะ!O46)</f>
        <v/>
      </c>
      <c r="Y46" s="6" t="str">
        <f>IF(สมรรถนะ!P46="","",สมรรถนะ!P46)</f>
        <v/>
      </c>
      <c r="Z46" s="6" t="str">
        <f>IF(สมรรถนะ!Q46="","",สมรรถนะ!Q46)</f>
        <v/>
      </c>
      <c r="AA46" s="6" t="str">
        <f>IF(สมรรถนะ!R46="","",สมรรถนะ!R46)</f>
        <v/>
      </c>
      <c r="AB46" s="6" t="str">
        <f>IF(สมรรถนะ!S46="","",สมรรถนะ!S46)</f>
        <v/>
      </c>
      <c r="AC46" s="56" t="str">
        <f t="shared" si="12"/>
        <v/>
      </c>
      <c r="AD46" s="40" t="str">
        <f t="shared" si="13"/>
        <v/>
      </c>
      <c r="AE46" s="129" t="str">
        <f t="shared" si="19"/>
        <v/>
      </c>
      <c r="AF46" s="130" t="str">
        <f>IF(สมรรถนะ!T46="","",สมรรถนะ!T46)</f>
        <v/>
      </c>
      <c r="AG46" s="6" t="str">
        <f>IF(สมรรถนะ!U46="","",สมรรถนะ!U46)</f>
        <v/>
      </c>
      <c r="AH46" s="56" t="str">
        <f t="shared" si="5"/>
        <v/>
      </c>
      <c r="AI46" s="41" t="str">
        <f t="shared" si="14"/>
        <v/>
      </c>
      <c r="AJ46" s="129" t="str">
        <f t="shared" si="20"/>
        <v/>
      </c>
      <c r="AK46" s="137" t="str">
        <f>IF(นักเรียน!E46="","",SUM(J46,O46,T46,AC46,AH46,))</f>
        <v/>
      </c>
      <c r="AL46" s="394" t="str">
        <f t="shared" si="15"/>
        <v/>
      </c>
      <c r="AM46" s="348" t="str">
        <f>IF(AL46="","",IF(นักเรียน!Q46="ออก","---ย้าย---",VLOOKUP(AL46,gradecompet,5,TRUE)))</f>
        <v/>
      </c>
      <c r="AN46" s="348" t="str">
        <f>IF(AL46="","",IF(นักเรียน!Q46="ออก","---ย้าย---",VLOOKUP(AL46,gradecompet,4,TRUE)))</f>
        <v/>
      </c>
      <c r="AO46" s="5" t="str">
        <f>IF(สมรรถนะ!Z46="","",สมรรถนะ!Z46)</f>
        <v/>
      </c>
      <c r="AP46" s="31"/>
      <c r="AQ46" s="76"/>
      <c r="AR46" s="76"/>
      <c r="AS46" s="76"/>
      <c r="AT46" s="76"/>
    </row>
    <row r="47" spans="1:46" ht="15.75" customHeight="1" x14ac:dyDescent="0.5">
      <c r="A47" s="76"/>
      <c r="B47" s="41">
        <v>42</v>
      </c>
      <c r="C47" s="10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130" t="str">
        <f>IF(สมรรถนะ!F47="","",สมรรถนะ!F47)</f>
        <v/>
      </c>
      <c r="G47" s="6" t="str">
        <f>IF(สมรรถนะ!G47="","",สมรรถนะ!G47)</f>
        <v/>
      </c>
      <c r="H47" s="6" t="str">
        <f>IF(สมรรถนะ!H47="","",สมรรถนะ!H47)</f>
        <v/>
      </c>
      <c r="I47" s="6" t="str">
        <f>IF(สมรรถนะ!I47="","",สมรรถนะ!I47)</f>
        <v/>
      </c>
      <c r="J47" s="47" t="str">
        <f t="shared" si="7"/>
        <v/>
      </c>
      <c r="K47" s="40" t="str">
        <f t="shared" si="8"/>
        <v/>
      </c>
      <c r="L47" s="129" t="str">
        <f t="shared" si="16"/>
        <v/>
      </c>
      <c r="M47" s="130" t="str">
        <f>IF(สมรรถนะ!J47="","",สมรรถนะ!J47)</f>
        <v/>
      </c>
      <c r="N47" s="6" t="str">
        <f>IF(สมรรถนะ!K47="","",สมรรถนะ!K47)</f>
        <v/>
      </c>
      <c r="O47" s="56" t="str">
        <f t="shared" si="9"/>
        <v/>
      </c>
      <c r="P47" s="40" t="str">
        <f t="shared" si="10"/>
        <v/>
      </c>
      <c r="Q47" s="129" t="str">
        <f t="shared" si="17"/>
        <v/>
      </c>
      <c r="R47" s="130" t="str">
        <f>IF(สมรรถนะ!L47="","",สมรรถนะ!L47)</f>
        <v/>
      </c>
      <c r="S47" s="6" t="str">
        <f>IF(สมรรถนะ!M47="","",สมรรถนะ!M47)</f>
        <v/>
      </c>
      <c r="T47" s="56" t="str">
        <f t="shared" si="2"/>
        <v/>
      </c>
      <c r="U47" s="40" t="str">
        <f t="shared" si="11"/>
        <v/>
      </c>
      <c r="V47" s="131" t="str">
        <f t="shared" si="18"/>
        <v/>
      </c>
      <c r="W47" s="130" t="str">
        <f>IF(สมรรถนะ!N47="","",สมรรถนะ!N47)</f>
        <v/>
      </c>
      <c r="X47" s="6" t="str">
        <f>IF(สมรรถนะ!O47="","",สมรรถนะ!O47)</f>
        <v/>
      </c>
      <c r="Y47" s="6" t="str">
        <f>IF(สมรรถนะ!P47="","",สมรรถนะ!P47)</f>
        <v/>
      </c>
      <c r="Z47" s="6" t="str">
        <f>IF(สมรรถนะ!Q47="","",สมรรถนะ!Q47)</f>
        <v/>
      </c>
      <c r="AA47" s="6" t="str">
        <f>IF(สมรรถนะ!R47="","",สมรรถนะ!R47)</f>
        <v/>
      </c>
      <c r="AB47" s="6" t="str">
        <f>IF(สมรรถนะ!S47="","",สมรรถนะ!S47)</f>
        <v/>
      </c>
      <c r="AC47" s="56" t="str">
        <f t="shared" si="12"/>
        <v/>
      </c>
      <c r="AD47" s="40" t="str">
        <f t="shared" si="13"/>
        <v/>
      </c>
      <c r="AE47" s="129" t="str">
        <f t="shared" si="19"/>
        <v/>
      </c>
      <c r="AF47" s="130" t="str">
        <f>IF(สมรรถนะ!T47="","",สมรรถนะ!T47)</f>
        <v/>
      </c>
      <c r="AG47" s="6" t="str">
        <f>IF(สมรรถนะ!U47="","",สมรรถนะ!U47)</f>
        <v/>
      </c>
      <c r="AH47" s="56" t="str">
        <f t="shared" si="5"/>
        <v/>
      </c>
      <c r="AI47" s="41" t="str">
        <f t="shared" si="14"/>
        <v/>
      </c>
      <c r="AJ47" s="129" t="str">
        <f t="shared" si="20"/>
        <v/>
      </c>
      <c r="AK47" s="137" t="str">
        <f>IF(นักเรียน!E47="","",SUM(J47,O47,T47,AC47,AH47,))</f>
        <v/>
      </c>
      <c r="AL47" s="394" t="str">
        <f t="shared" si="15"/>
        <v/>
      </c>
      <c r="AM47" s="348" t="str">
        <f>IF(AL47="","",IF(นักเรียน!Q47="ออก","---ย้าย---",VLOOKUP(AL47,gradecompet,5,TRUE)))</f>
        <v/>
      </c>
      <c r="AN47" s="348" t="str">
        <f>IF(AL47="","",IF(นักเรียน!Q47="ออก","---ย้าย---",VLOOKUP(AL47,gradecompet,4,TRUE)))</f>
        <v/>
      </c>
      <c r="AO47" s="5" t="str">
        <f>IF(สมรรถนะ!Z47="","",สมรรถนะ!Z47)</f>
        <v/>
      </c>
      <c r="AP47" s="31"/>
      <c r="AQ47" s="76"/>
      <c r="AR47" s="76"/>
      <c r="AS47" s="76"/>
      <c r="AT47" s="76"/>
    </row>
    <row r="48" spans="1:46" ht="15.75" customHeight="1" x14ac:dyDescent="0.5">
      <c r="A48" s="76"/>
      <c r="B48" s="41">
        <v>43</v>
      </c>
      <c r="C48" s="10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130" t="str">
        <f>IF(สมรรถนะ!F48="","",สมรรถนะ!F48)</f>
        <v/>
      </c>
      <c r="G48" s="6" t="str">
        <f>IF(สมรรถนะ!G48="","",สมรรถนะ!G48)</f>
        <v/>
      </c>
      <c r="H48" s="6" t="str">
        <f>IF(สมรรถนะ!H48="","",สมรรถนะ!H48)</f>
        <v/>
      </c>
      <c r="I48" s="6" t="str">
        <f>IF(สมรรถนะ!I48="","",สมรรถนะ!I48)</f>
        <v/>
      </c>
      <c r="J48" s="47" t="str">
        <f t="shared" si="7"/>
        <v/>
      </c>
      <c r="K48" s="40" t="str">
        <f t="shared" si="8"/>
        <v/>
      </c>
      <c r="L48" s="129" t="str">
        <f t="shared" si="16"/>
        <v/>
      </c>
      <c r="M48" s="130" t="str">
        <f>IF(สมรรถนะ!J48="","",สมรรถนะ!J48)</f>
        <v/>
      </c>
      <c r="N48" s="6" t="str">
        <f>IF(สมรรถนะ!K48="","",สมรรถนะ!K48)</f>
        <v/>
      </c>
      <c r="O48" s="56" t="str">
        <f t="shared" si="9"/>
        <v/>
      </c>
      <c r="P48" s="40" t="str">
        <f t="shared" si="10"/>
        <v/>
      </c>
      <c r="Q48" s="129" t="str">
        <f t="shared" si="17"/>
        <v/>
      </c>
      <c r="R48" s="130" t="str">
        <f>IF(สมรรถนะ!L48="","",สมรรถนะ!L48)</f>
        <v/>
      </c>
      <c r="S48" s="6" t="str">
        <f>IF(สมรรถนะ!M48="","",สมรรถนะ!M48)</f>
        <v/>
      </c>
      <c r="T48" s="56" t="str">
        <f t="shared" si="2"/>
        <v/>
      </c>
      <c r="U48" s="40" t="str">
        <f t="shared" si="11"/>
        <v/>
      </c>
      <c r="V48" s="131" t="str">
        <f t="shared" si="18"/>
        <v/>
      </c>
      <c r="W48" s="130" t="str">
        <f>IF(สมรรถนะ!N48="","",สมรรถนะ!N48)</f>
        <v/>
      </c>
      <c r="X48" s="6" t="str">
        <f>IF(สมรรถนะ!O48="","",สมรรถนะ!O48)</f>
        <v/>
      </c>
      <c r="Y48" s="6" t="str">
        <f>IF(สมรรถนะ!P48="","",สมรรถนะ!P48)</f>
        <v/>
      </c>
      <c r="Z48" s="6" t="str">
        <f>IF(สมรรถนะ!Q48="","",สมรรถนะ!Q48)</f>
        <v/>
      </c>
      <c r="AA48" s="6" t="str">
        <f>IF(สมรรถนะ!R48="","",สมรรถนะ!R48)</f>
        <v/>
      </c>
      <c r="AB48" s="6" t="str">
        <f>IF(สมรรถนะ!S48="","",สมรรถนะ!S48)</f>
        <v/>
      </c>
      <c r="AC48" s="56" t="str">
        <f t="shared" si="12"/>
        <v/>
      </c>
      <c r="AD48" s="40" t="str">
        <f t="shared" si="13"/>
        <v/>
      </c>
      <c r="AE48" s="129" t="str">
        <f t="shared" si="19"/>
        <v/>
      </c>
      <c r="AF48" s="130" t="str">
        <f>IF(สมรรถนะ!T48="","",สมรรถนะ!T48)</f>
        <v/>
      </c>
      <c r="AG48" s="6" t="str">
        <f>IF(สมรรถนะ!U48="","",สมรรถนะ!U48)</f>
        <v/>
      </c>
      <c r="AH48" s="56" t="str">
        <f t="shared" si="5"/>
        <v/>
      </c>
      <c r="AI48" s="41" t="str">
        <f t="shared" si="14"/>
        <v/>
      </c>
      <c r="AJ48" s="129" t="str">
        <f t="shared" si="20"/>
        <v/>
      </c>
      <c r="AK48" s="137" t="str">
        <f>IF(นักเรียน!E48="","",SUM(J48,O48,T48,AC48,AH48,))</f>
        <v/>
      </c>
      <c r="AL48" s="394" t="str">
        <f t="shared" si="15"/>
        <v/>
      </c>
      <c r="AM48" s="348" t="str">
        <f>IF(AL48="","",IF(นักเรียน!Q48="ออก","---ย้าย---",VLOOKUP(AL48,gradecompet,5,TRUE)))</f>
        <v/>
      </c>
      <c r="AN48" s="348" t="str">
        <f>IF(AL48="","",IF(นักเรียน!Q48="ออก","---ย้าย---",VLOOKUP(AL48,gradecompet,4,TRUE)))</f>
        <v/>
      </c>
      <c r="AO48" s="5" t="str">
        <f>IF(สมรรถนะ!Z48="","",สมรรถนะ!Z48)</f>
        <v/>
      </c>
      <c r="AP48" s="31"/>
      <c r="AQ48" s="76"/>
      <c r="AR48" s="76"/>
      <c r="AS48" s="76"/>
      <c r="AT48" s="76"/>
    </row>
    <row r="49" spans="1:46" ht="15.75" customHeight="1" x14ac:dyDescent="0.5">
      <c r="A49" s="76"/>
      <c r="B49" s="41">
        <v>44</v>
      </c>
      <c r="C49" s="10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130" t="str">
        <f>IF(สมรรถนะ!F49="","",สมรรถนะ!F49)</f>
        <v/>
      </c>
      <c r="G49" s="6" t="str">
        <f>IF(สมรรถนะ!G49="","",สมรรถนะ!G49)</f>
        <v/>
      </c>
      <c r="H49" s="6" t="str">
        <f>IF(สมรรถนะ!H49="","",สมรรถนะ!H49)</f>
        <v/>
      </c>
      <c r="I49" s="6" t="str">
        <f>IF(สมรรถนะ!I49="","",สมรรถนะ!I49)</f>
        <v/>
      </c>
      <c r="J49" s="47" t="str">
        <f t="shared" si="7"/>
        <v/>
      </c>
      <c r="K49" s="40" t="str">
        <f t="shared" si="8"/>
        <v/>
      </c>
      <c r="L49" s="129" t="str">
        <f t="shared" si="16"/>
        <v/>
      </c>
      <c r="M49" s="130" t="str">
        <f>IF(สมรรถนะ!J49="","",สมรรถนะ!J49)</f>
        <v/>
      </c>
      <c r="N49" s="6" t="str">
        <f>IF(สมรรถนะ!K49="","",สมรรถนะ!K49)</f>
        <v/>
      </c>
      <c r="O49" s="56" t="str">
        <f t="shared" si="9"/>
        <v/>
      </c>
      <c r="P49" s="40" t="str">
        <f t="shared" si="10"/>
        <v/>
      </c>
      <c r="Q49" s="129" t="str">
        <f t="shared" si="17"/>
        <v/>
      </c>
      <c r="R49" s="130" t="str">
        <f>IF(สมรรถนะ!L49="","",สมรรถนะ!L49)</f>
        <v/>
      </c>
      <c r="S49" s="6" t="str">
        <f>IF(สมรรถนะ!M49="","",สมรรถนะ!M49)</f>
        <v/>
      </c>
      <c r="T49" s="56" t="str">
        <f t="shared" si="2"/>
        <v/>
      </c>
      <c r="U49" s="40" t="str">
        <f t="shared" si="11"/>
        <v/>
      </c>
      <c r="V49" s="131" t="str">
        <f t="shared" si="18"/>
        <v/>
      </c>
      <c r="W49" s="130" t="str">
        <f>IF(สมรรถนะ!N49="","",สมรรถนะ!N49)</f>
        <v/>
      </c>
      <c r="X49" s="6" t="str">
        <f>IF(สมรรถนะ!O49="","",สมรรถนะ!O49)</f>
        <v/>
      </c>
      <c r="Y49" s="6" t="str">
        <f>IF(สมรรถนะ!P49="","",สมรรถนะ!P49)</f>
        <v/>
      </c>
      <c r="Z49" s="6" t="str">
        <f>IF(สมรรถนะ!Q49="","",สมรรถนะ!Q49)</f>
        <v/>
      </c>
      <c r="AA49" s="6" t="str">
        <f>IF(สมรรถนะ!R49="","",สมรรถนะ!R49)</f>
        <v/>
      </c>
      <c r="AB49" s="6" t="str">
        <f>IF(สมรรถนะ!S49="","",สมรรถนะ!S49)</f>
        <v/>
      </c>
      <c r="AC49" s="56" t="str">
        <f t="shared" si="12"/>
        <v/>
      </c>
      <c r="AD49" s="40" t="str">
        <f t="shared" si="13"/>
        <v/>
      </c>
      <c r="AE49" s="129" t="str">
        <f t="shared" si="19"/>
        <v/>
      </c>
      <c r="AF49" s="130" t="str">
        <f>IF(สมรรถนะ!T49="","",สมรรถนะ!T49)</f>
        <v/>
      </c>
      <c r="AG49" s="6" t="str">
        <f>IF(สมรรถนะ!U49="","",สมรรถนะ!U49)</f>
        <v/>
      </c>
      <c r="AH49" s="56" t="str">
        <f t="shared" si="5"/>
        <v/>
      </c>
      <c r="AI49" s="41" t="str">
        <f t="shared" si="14"/>
        <v/>
      </c>
      <c r="AJ49" s="129" t="str">
        <f t="shared" si="20"/>
        <v/>
      </c>
      <c r="AK49" s="137" t="str">
        <f>IF(นักเรียน!E49="","",SUM(J49,O49,T49,AC49,AH49,))</f>
        <v/>
      </c>
      <c r="AL49" s="394" t="str">
        <f t="shared" si="15"/>
        <v/>
      </c>
      <c r="AM49" s="348" t="str">
        <f>IF(AL49="","",IF(นักเรียน!Q49="ออก","---ย้าย---",VLOOKUP(AL49,gradecompet,5,TRUE)))</f>
        <v/>
      </c>
      <c r="AN49" s="348" t="str">
        <f>IF(AL49="","",IF(นักเรียน!Q49="ออก","---ย้าย---",VLOOKUP(AL49,gradecompet,4,TRUE)))</f>
        <v/>
      </c>
      <c r="AO49" s="5" t="str">
        <f>IF(สมรรถนะ!Z49="","",สมรรถนะ!Z49)</f>
        <v/>
      </c>
      <c r="AP49" s="31"/>
      <c r="AQ49" s="76"/>
      <c r="AR49" s="76"/>
      <c r="AS49" s="76"/>
      <c r="AT49" s="76"/>
    </row>
    <row r="50" spans="1:46" ht="15.75" customHeight="1" x14ac:dyDescent="0.5">
      <c r="A50" s="76"/>
      <c r="B50" s="41">
        <v>45</v>
      </c>
      <c r="C50" s="10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130" t="str">
        <f>IF(สมรรถนะ!F50="","",สมรรถนะ!F50)</f>
        <v/>
      </c>
      <c r="G50" s="6" t="str">
        <f>IF(สมรรถนะ!G50="","",สมรรถนะ!G50)</f>
        <v/>
      </c>
      <c r="H50" s="6" t="str">
        <f>IF(สมรรถนะ!H50="","",สมรรถนะ!H50)</f>
        <v/>
      </c>
      <c r="I50" s="6" t="str">
        <f>IF(สมรรถนะ!I50="","",สมรรถนะ!I50)</f>
        <v/>
      </c>
      <c r="J50" s="47" t="str">
        <f t="shared" si="7"/>
        <v/>
      </c>
      <c r="K50" s="40" t="str">
        <f t="shared" si="8"/>
        <v/>
      </c>
      <c r="L50" s="129" t="str">
        <f t="shared" si="16"/>
        <v/>
      </c>
      <c r="M50" s="130" t="str">
        <f>IF(สมรรถนะ!J50="","",สมรรถนะ!J50)</f>
        <v/>
      </c>
      <c r="N50" s="6" t="str">
        <f>IF(สมรรถนะ!K50="","",สมรรถนะ!K50)</f>
        <v/>
      </c>
      <c r="O50" s="56" t="str">
        <f t="shared" si="9"/>
        <v/>
      </c>
      <c r="P50" s="40" t="str">
        <f t="shared" si="10"/>
        <v/>
      </c>
      <c r="Q50" s="129" t="str">
        <f t="shared" si="17"/>
        <v/>
      </c>
      <c r="R50" s="130" t="str">
        <f>IF(สมรรถนะ!L50="","",สมรรถนะ!L50)</f>
        <v/>
      </c>
      <c r="S50" s="6" t="str">
        <f>IF(สมรรถนะ!M50="","",สมรรถนะ!M50)</f>
        <v/>
      </c>
      <c r="T50" s="56" t="str">
        <f t="shared" si="2"/>
        <v/>
      </c>
      <c r="U50" s="40" t="str">
        <f t="shared" si="11"/>
        <v/>
      </c>
      <c r="V50" s="131" t="str">
        <f t="shared" si="18"/>
        <v/>
      </c>
      <c r="W50" s="130" t="str">
        <f>IF(สมรรถนะ!N50="","",สมรรถนะ!N50)</f>
        <v/>
      </c>
      <c r="X50" s="6" t="str">
        <f>IF(สมรรถนะ!O50="","",สมรรถนะ!O50)</f>
        <v/>
      </c>
      <c r="Y50" s="6" t="str">
        <f>IF(สมรรถนะ!P50="","",สมรรถนะ!P50)</f>
        <v/>
      </c>
      <c r="Z50" s="6" t="str">
        <f>IF(สมรรถนะ!Q50="","",สมรรถนะ!Q50)</f>
        <v/>
      </c>
      <c r="AA50" s="6" t="str">
        <f>IF(สมรรถนะ!R50="","",สมรรถนะ!R50)</f>
        <v/>
      </c>
      <c r="AB50" s="6" t="str">
        <f>IF(สมรรถนะ!S50="","",สมรรถนะ!S50)</f>
        <v/>
      </c>
      <c r="AC50" s="56" t="str">
        <f t="shared" si="12"/>
        <v/>
      </c>
      <c r="AD50" s="40" t="str">
        <f t="shared" si="13"/>
        <v/>
      </c>
      <c r="AE50" s="129" t="str">
        <f t="shared" si="19"/>
        <v/>
      </c>
      <c r="AF50" s="130" t="str">
        <f>IF(สมรรถนะ!T50="","",สมรรถนะ!T50)</f>
        <v/>
      </c>
      <c r="AG50" s="6" t="str">
        <f>IF(สมรรถนะ!U50="","",สมรรถนะ!U50)</f>
        <v/>
      </c>
      <c r="AH50" s="56" t="str">
        <f t="shared" si="5"/>
        <v/>
      </c>
      <c r="AI50" s="41" t="str">
        <f t="shared" si="14"/>
        <v/>
      </c>
      <c r="AJ50" s="129" t="str">
        <f t="shared" si="20"/>
        <v/>
      </c>
      <c r="AK50" s="137" t="str">
        <f>IF(นักเรียน!E50="","",SUM(J50,O50,T50,AC50,AH50,))</f>
        <v/>
      </c>
      <c r="AL50" s="394" t="str">
        <f t="shared" si="15"/>
        <v/>
      </c>
      <c r="AM50" s="348" t="str">
        <f>IF(AL50="","",IF(นักเรียน!Q50="ออก","---ย้าย---",VLOOKUP(AL50,gradecompet,5,TRUE)))</f>
        <v/>
      </c>
      <c r="AN50" s="348" t="str">
        <f>IF(AL50="","",IF(นักเรียน!Q50="ออก","---ย้าย---",VLOOKUP(AL50,gradecompet,4,TRUE)))</f>
        <v/>
      </c>
      <c r="AO50" s="5" t="str">
        <f>IF(สมรรถนะ!Z50="","",สมรรถนะ!Z50)</f>
        <v/>
      </c>
      <c r="AP50" s="31"/>
      <c r="AQ50" s="76"/>
      <c r="AR50" s="76"/>
      <c r="AS50" s="76"/>
      <c r="AT50" s="76"/>
    </row>
    <row r="51" spans="1:46" ht="15.75" customHeight="1" x14ac:dyDescent="0.5">
      <c r="A51" s="76"/>
      <c r="B51" s="41">
        <v>46</v>
      </c>
      <c r="C51" s="10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130" t="str">
        <f>IF(สมรรถนะ!F51="","",สมรรถนะ!F51)</f>
        <v/>
      </c>
      <c r="G51" s="6" t="str">
        <f>IF(สมรรถนะ!G51="","",สมรรถนะ!G51)</f>
        <v/>
      </c>
      <c r="H51" s="6" t="str">
        <f>IF(สมรรถนะ!H51="","",สมรรถนะ!H51)</f>
        <v/>
      </c>
      <c r="I51" s="6" t="str">
        <f>IF(สมรรถนะ!I51="","",สมรรถนะ!I51)</f>
        <v/>
      </c>
      <c r="J51" s="47" t="str">
        <f t="shared" si="7"/>
        <v/>
      </c>
      <c r="K51" s="40" t="str">
        <f t="shared" si="8"/>
        <v/>
      </c>
      <c r="L51" s="129" t="str">
        <f t="shared" si="16"/>
        <v/>
      </c>
      <c r="M51" s="130" t="str">
        <f>IF(สมรรถนะ!J51="","",สมรรถนะ!J51)</f>
        <v/>
      </c>
      <c r="N51" s="6" t="str">
        <f>IF(สมรรถนะ!K51="","",สมรรถนะ!K51)</f>
        <v/>
      </c>
      <c r="O51" s="56" t="str">
        <f t="shared" si="9"/>
        <v/>
      </c>
      <c r="P51" s="40" t="str">
        <f t="shared" si="10"/>
        <v/>
      </c>
      <c r="Q51" s="129" t="str">
        <f t="shared" si="17"/>
        <v/>
      </c>
      <c r="R51" s="130" t="str">
        <f>IF(สมรรถนะ!L51="","",สมรรถนะ!L51)</f>
        <v/>
      </c>
      <c r="S51" s="6" t="str">
        <f>IF(สมรรถนะ!M51="","",สมรรถนะ!M51)</f>
        <v/>
      </c>
      <c r="T51" s="56" t="str">
        <f t="shared" si="2"/>
        <v/>
      </c>
      <c r="U51" s="40" t="str">
        <f t="shared" si="11"/>
        <v/>
      </c>
      <c r="V51" s="131" t="str">
        <f t="shared" si="18"/>
        <v/>
      </c>
      <c r="W51" s="130" t="str">
        <f>IF(สมรรถนะ!N51="","",สมรรถนะ!N51)</f>
        <v/>
      </c>
      <c r="X51" s="6" t="str">
        <f>IF(สมรรถนะ!O51="","",สมรรถนะ!O51)</f>
        <v/>
      </c>
      <c r="Y51" s="6" t="str">
        <f>IF(สมรรถนะ!P51="","",สมรรถนะ!P51)</f>
        <v/>
      </c>
      <c r="Z51" s="6" t="str">
        <f>IF(สมรรถนะ!Q51="","",สมรรถนะ!Q51)</f>
        <v/>
      </c>
      <c r="AA51" s="6" t="str">
        <f>IF(สมรรถนะ!R51="","",สมรรถนะ!R51)</f>
        <v/>
      </c>
      <c r="AB51" s="6" t="str">
        <f>IF(สมรรถนะ!S51="","",สมรรถนะ!S51)</f>
        <v/>
      </c>
      <c r="AC51" s="56" t="str">
        <f t="shared" si="12"/>
        <v/>
      </c>
      <c r="AD51" s="40" t="str">
        <f t="shared" si="13"/>
        <v/>
      </c>
      <c r="AE51" s="129" t="str">
        <f t="shared" si="19"/>
        <v/>
      </c>
      <c r="AF51" s="130" t="str">
        <f>IF(สมรรถนะ!T51="","",สมรรถนะ!T51)</f>
        <v/>
      </c>
      <c r="AG51" s="6" t="str">
        <f>IF(สมรรถนะ!U51="","",สมรรถนะ!U51)</f>
        <v/>
      </c>
      <c r="AH51" s="56" t="str">
        <f t="shared" si="5"/>
        <v/>
      </c>
      <c r="AI51" s="41" t="str">
        <f t="shared" si="14"/>
        <v/>
      </c>
      <c r="AJ51" s="129" t="str">
        <f t="shared" si="20"/>
        <v/>
      </c>
      <c r="AK51" s="137" t="str">
        <f>IF(นักเรียน!E51="","",SUM(J51,O51,T51,AC51,AH51,))</f>
        <v/>
      </c>
      <c r="AL51" s="394" t="str">
        <f t="shared" si="15"/>
        <v/>
      </c>
      <c r="AM51" s="348" t="str">
        <f>IF(AL51="","",IF(นักเรียน!Q51="ออก","---ย้าย---",VLOOKUP(AL51,gradecompet,5,TRUE)))</f>
        <v/>
      </c>
      <c r="AN51" s="348" t="str">
        <f>IF(AL51="","",IF(นักเรียน!Q51="ออก","---ย้าย---",VLOOKUP(AL51,gradecompet,4,TRUE)))</f>
        <v/>
      </c>
      <c r="AO51" s="5" t="str">
        <f>IF(สมรรถนะ!Z51="","",สมรรถนะ!Z51)</f>
        <v/>
      </c>
      <c r="AP51" s="31"/>
      <c r="AQ51" s="76"/>
      <c r="AR51" s="76"/>
      <c r="AS51" s="76"/>
      <c r="AT51" s="76"/>
    </row>
    <row r="52" spans="1:46" ht="15.75" customHeight="1" x14ac:dyDescent="0.5">
      <c r="A52" s="76"/>
      <c r="B52" s="41">
        <v>47</v>
      </c>
      <c r="C52" s="10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130" t="str">
        <f>IF(สมรรถนะ!F52="","",สมรรถนะ!F52)</f>
        <v/>
      </c>
      <c r="G52" s="6" t="str">
        <f>IF(สมรรถนะ!G52="","",สมรรถนะ!G52)</f>
        <v/>
      </c>
      <c r="H52" s="6" t="str">
        <f>IF(สมรรถนะ!H52="","",สมรรถนะ!H52)</f>
        <v/>
      </c>
      <c r="I52" s="6" t="str">
        <f>IF(สมรรถนะ!I52="","",สมรรถนะ!I52)</f>
        <v/>
      </c>
      <c r="J52" s="47" t="str">
        <f t="shared" si="7"/>
        <v/>
      </c>
      <c r="K52" s="40" t="str">
        <f t="shared" si="8"/>
        <v/>
      </c>
      <c r="L52" s="129" t="str">
        <f t="shared" si="16"/>
        <v/>
      </c>
      <c r="M52" s="130" t="str">
        <f>IF(สมรรถนะ!J52="","",สมรรถนะ!J52)</f>
        <v/>
      </c>
      <c r="N52" s="6" t="str">
        <f>IF(สมรรถนะ!K52="","",สมรรถนะ!K52)</f>
        <v/>
      </c>
      <c r="O52" s="56" t="str">
        <f t="shared" si="9"/>
        <v/>
      </c>
      <c r="P52" s="40" t="str">
        <f t="shared" si="10"/>
        <v/>
      </c>
      <c r="Q52" s="129" t="str">
        <f t="shared" si="17"/>
        <v/>
      </c>
      <c r="R52" s="130" t="str">
        <f>IF(สมรรถนะ!L52="","",สมรรถนะ!L52)</f>
        <v/>
      </c>
      <c r="S52" s="6" t="str">
        <f>IF(สมรรถนะ!M52="","",สมรรถนะ!M52)</f>
        <v/>
      </c>
      <c r="T52" s="56" t="str">
        <f t="shared" si="2"/>
        <v/>
      </c>
      <c r="U52" s="40" t="str">
        <f t="shared" si="11"/>
        <v/>
      </c>
      <c r="V52" s="131" t="str">
        <f t="shared" si="18"/>
        <v/>
      </c>
      <c r="W52" s="130" t="str">
        <f>IF(สมรรถนะ!N52="","",สมรรถนะ!N52)</f>
        <v/>
      </c>
      <c r="X52" s="6" t="str">
        <f>IF(สมรรถนะ!O52="","",สมรรถนะ!O52)</f>
        <v/>
      </c>
      <c r="Y52" s="6" t="str">
        <f>IF(สมรรถนะ!P52="","",สมรรถนะ!P52)</f>
        <v/>
      </c>
      <c r="Z52" s="6" t="str">
        <f>IF(สมรรถนะ!Q52="","",สมรรถนะ!Q52)</f>
        <v/>
      </c>
      <c r="AA52" s="6" t="str">
        <f>IF(สมรรถนะ!R52="","",สมรรถนะ!R52)</f>
        <v/>
      </c>
      <c r="AB52" s="6" t="str">
        <f>IF(สมรรถนะ!S52="","",สมรรถนะ!S52)</f>
        <v/>
      </c>
      <c r="AC52" s="56" t="str">
        <f t="shared" si="12"/>
        <v/>
      </c>
      <c r="AD52" s="40" t="str">
        <f t="shared" si="13"/>
        <v/>
      </c>
      <c r="AE52" s="129" t="str">
        <f t="shared" si="19"/>
        <v/>
      </c>
      <c r="AF52" s="130" t="str">
        <f>IF(สมรรถนะ!T52="","",สมรรถนะ!T52)</f>
        <v/>
      </c>
      <c r="AG52" s="6" t="str">
        <f>IF(สมรรถนะ!U52="","",สมรรถนะ!U52)</f>
        <v/>
      </c>
      <c r="AH52" s="56" t="str">
        <f t="shared" si="5"/>
        <v/>
      </c>
      <c r="AI52" s="41" t="str">
        <f t="shared" si="14"/>
        <v/>
      </c>
      <c r="AJ52" s="129" t="str">
        <f t="shared" si="20"/>
        <v/>
      </c>
      <c r="AK52" s="137" t="str">
        <f>IF(นักเรียน!E52="","",SUM(J52,O52,T52,AC52,AH52,))</f>
        <v/>
      </c>
      <c r="AL52" s="394" t="str">
        <f t="shared" si="15"/>
        <v/>
      </c>
      <c r="AM52" s="348" t="str">
        <f>IF(AL52="","",IF(นักเรียน!Q52="ออก","---ย้าย---",VLOOKUP(AL52,gradecompet,5,TRUE)))</f>
        <v/>
      </c>
      <c r="AN52" s="348" t="str">
        <f>IF(AL52="","",IF(นักเรียน!Q52="ออก","---ย้าย---",VLOOKUP(AL52,gradecompet,4,TRUE)))</f>
        <v/>
      </c>
      <c r="AO52" s="5" t="str">
        <f>IF(สมรรถนะ!Z52="","",สมรรถนะ!Z52)</f>
        <v/>
      </c>
      <c r="AP52" s="31"/>
      <c r="AQ52" s="76"/>
      <c r="AR52" s="76"/>
      <c r="AS52" s="76"/>
      <c r="AT52" s="76"/>
    </row>
    <row r="53" spans="1:46" ht="15.75" customHeight="1" x14ac:dyDescent="0.5">
      <c r="A53" s="76"/>
      <c r="B53" s="41">
        <v>48</v>
      </c>
      <c r="C53" s="10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130" t="str">
        <f>IF(สมรรถนะ!F53="","",สมรรถนะ!F53)</f>
        <v/>
      </c>
      <c r="G53" s="6" t="str">
        <f>IF(สมรรถนะ!G53="","",สมรรถนะ!G53)</f>
        <v/>
      </c>
      <c r="H53" s="6" t="str">
        <f>IF(สมรรถนะ!H53="","",สมรรถนะ!H53)</f>
        <v/>
      </c>
      <c r="I53" s="6" t="str">
        <f>IF(สมรรถนะ!I53="","",สมรรถนะ!I53)</f>
        <v/>
      </c>
      <c r="J53" s="47" t="str">
        <f t="shared" si="7"/>
        <v/>
      </c>
      <c r="K53" s="40" t="str">
        <f t="shared" si="8"/>
        <v/>
      </c>
      <c r="L53" s="129" t="str">
        <f t="shared" si="16"/>
        <v/>
      </c>
      <c r="M53" s="130" t="str">
        <f>IF(สมรรถนะ!J53="","",สมรรถนะ!J53)</f>
        <v/>
      </c>
      <c r="N53" s="6" t="str">
        <f>IF(สมรรถนะ!K53="","",สมรรถนะ!K53)</f>
        <v/>
      </c>
      <c r="O53" s="56" t="str">
        <f t="shared" si="9"/>
        <v/>
      </c>
      <c r="P53" s="40" t="str">
        <f t="shared" si="10"/>
        <v/>
      </c>
      <c r="Q53" s="129" t="str">
        <f t="shared" si="17"/>
        <v/>
      </c>
      <c r="R53" s="130" t="str">
        <f>IF(สมรรถนะ!L53="","",สมรรถนะ!L53)</f>
        <v/>
      </c>
      <c r="S53" s="6" t="str">
        <f>IF(สมรรถนะ!M53="","",สมรรถนะ!M53)</f>
        <v/>
      </c>
      <c r="T53" s="56" t="str">
        <f t="shared" si="2"/>
        <v/>
      </c>
      <c r="U53" s="40" t="str">
        <f t="shared" si="11"/>
        <v/>
      </c>
      <c r="V53" s="131" t="str">
        <f t="shared" si="18"/>
        <v/>
      </c>
      <c r="W53" s="130" t="str">
        <f>IF(สมรรถนะ!N53="","",สมรรถนะ!N53)</f>
        <v/>
      </c>
      <c r="X53" s="6" t="str">
        <f>IF(สมรรถนะ!O53="","",สมรรถนะ!O53)</f>
        <v/>
      </c>
      <c r="Y53" s="6" t="str">
        <f>IF(สมรรถนะ!P53="","",สมรรถนะ!P53)</f>
        <v/>
      </c>
      <c r="Z53" s="6" t="str">
        <f>IF(สมรรถนะ!Q53="","",สมรรถนะ!Q53)</f>
        <v/>
      </c>
      <c r="AA53" s="6" t="str">
        <f>IF(สมรรถนะ!R53="","",สมรรถนะ!R53)</f>
        <v/>
      </c>
      <c r="AB53" s="6" t="str">
        <f>IF(สมรรถนะ!S53="","",สมรรถนะ!S53)</f>
        <v/>
      </c>
      <c r="AC53" s="56" t="str">
        <f t="shared" si="12"/>
        <v/>
      </c>
      <c r="AD53" s="40" t="str">
        <f t="shared" si="13"/>
        <v/>
      </c>
      <c r="AE53" s="129" t="str">
        <f t="shared" si="19"/>
        <v/>
      </c>
      <c r="AF53" s="130" t="str">
        <f>IF(สมรรถนะ!T53="","",สมรรถนะ!T53)</f>
        <v/>
      </c>
      <c r="AG53" s="6" t="str">
        <f>IF(สมรรถนะ!U53="","",สมรรถนะ!U53)</f>
        <v/>
      </c>
      <c r="AH53" s="56" t="str">
        <f t="shared" si="5"/>
        <v/>
      </c>
      <c r="AI53" s="41" t="str">
        <f t="shared" si="14"/>
        <v/>
      </c>
      <c r="AJ53" s="129" t="str">
        <f t="shared" si="20"/>
        <v/>
      </c>
      <c r="AK53" s="137" t="str">
        <f>IF(นักเรียน!E53="","",SUM(J53,O53,T53,AC53,AH53,))</f>
        <v/>
      </c>
      <c r="AL53" s="394" t="str">
        <f t="shared" si="15"/>
        <v/>
      </c>
      <c r="AM53" s="348" t="str">
        <f>IF(AL53="","",IF(นักเรียน!Q53="ออก","---ย้าย---",VLOOKUP(AL53,gradecompet,5,TRUE)))</f>
        <v/>
      </c>
      <c r="AN53" s="348" t="str">
        <f>IF(AL53="","",IF(นักเรียน!Q53="ออก","---ย้าย---",VLOOKUP(AL53,gradecompet,4,TRUE)))</f>
        <v/>
      </c>
      <c r="AO53" s="5" t="str">
        <f>IF(สมรรถนะ!Z53="","",สมรรถนะ!Z53)</f>
        <v/>
      </c>
      <c r="AP53" s="31"/>
      <c r="AQ53" s="76"/>
      <c r="AR53" s="76"/>
      <c r="AS53" s="76"/>
      <c r="AT53" s="76"/>
    </row>
    <row r="54" spans="1:46" ht="15.75" customHeight="1" x14ac:dyDescent="0.5">
      <c r="A54" s="76"/>
      <c r="B54" s="41">
        <v>49</v>
      </c>
      <c r="C54" s="10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130" t="str">
        <f>IF(สมรรถนะ!F54="","",สมรรถนะ!F54)</f>
        <v/>
      </c>
      <c r="G54" s="6" t="str">
        <f>IF(สมรรถนะ!G54="","",สมรรถนะ!G54)</f>
        <v/>
      </c>
      <c r="H54" s="6" t="str">
        <f>IF(สมรรถนะ!H54="","",สมรรถนะ!H54)</f>
        <v/>
      </c>
      <c r="I54" s="6" t="str">
        <f>IF(สมรรถนะ!I54="","",สมรรถนะ!I54)</f>
        <v/>
      </c>
      <c r="J54" s="47" t="str">
        <f t="shared" si="7"/>
        <v/>
      </c>
      <c r="K54" s="40" t="str">
        <f t="shared" si="8"/>
        <v/>
      </c>
      <c r="L54" s="129" t="str">
        <f t="shared" si="16"/>
        <v/>
      </c>
      <c r="M54" s="130" t="str">
        <f>IF(สมรรถนะ!J54="","",สมรรถนะ!J54)</f>
        <v/>
      </c>
      <c r="N54" s="6" t="str">
        <f>IF(สมรรถนะ!K54="","",สมรรถนะ!K54)</f>
        <v/>
      </c>
      <c r="O54" s="56" t="str">
        <f t="shared" si="9"/>
        <v/>
      </c>
      <c r="P54" s="40" t="str">
        <f t="shared" si="10"/>
        <v/>
      </c>
      <c r="Q54" s="129" t="str">
        <f t="shared" si="17"/>
        <v/>
      </c>
      <c r="R54" s="130" t="str">
        <f>IF(สมรรถนะ!L54="","",สมรรถนะ!L54)</f>
        <v/>
      </c>
      <c r="S54" s="6" t="str">
        <f>IF(สมรรถนะ!M54="","",สมรรถนะ!M54)</f>
        <v/>
      </c>
      <c r="T54" s="56" t="str">
        <f t="shared" si="2"/>
        <v/>
      </c>
      <c r="U54" s="40" t="str">
        <f t="shared" si="11"/>
        <v/>
      </c>
      <c r="V54" s="131" t="str">
        <f t="shared" si="18"/>
        <v/>
      </c>
      <c r="W54" s="130" t="str">
        <f>IF(สมรรถนะ!N54="","",สมรรถนะ!N54)</f>
        <v/>
      </c>
      <c r="X54" s="6" t="str">
        <f>IF(สมรรถนะ!O54="","",สมรรถนะ!O54)</f>
        <v/>
      </c>
      <c r="Y54" s="6" t="str">
        <f>IF(สมรรถนะ!P54="","",สมรรถนะ!P54)</f>
        <v/>
      </c>
      <c r="Z54" s="6" t="str">
        <f>IF(สมรรถนะ!Q54="","",สมรรถนะ!Q54)</f>
        <v/>
      </c>
      <c r="AA54" s="6" t="str">
        <f>IF(สมรรถนะ!R54="","",สมรรถนะ!R54)</f>
        <v/>
      </c>
      <c r="AB54" s="6" t="str">
        <f>IF(สมรรถนะ!S54="","",สมรรถนะ!S54)</f>
        <v/>
      </c>
      <c r="AC54" s="56" t="str">
        <f t="shared" si="12"/>
        <v/>
      </c>
      <c r="AD54" s="40" t="str">
        <f t="shared" si="13"/>
        <v/>
      </c>
      <c r="AE54" s="129" t="str">
        <f t="shared" si="19"/>
        <v/>
      </c>
      <c r="AF54" s="130" t="str">
        <f>IF(สมรรถนะ!T54="","",สมรรถนะ!T54)</f>
        <v/>
      </c>
      <c r="AG54" s="6" t="str">
        <f>IF(สมรรถนะ!U54="","",สมรรถนะ!U54)</f>
        <v/>
      </c>
      <c r="AH54" s="56" t="str">
        <f t="shared" si="5"/>
        <v/>
      </c>
      <c r="AI54" s="41" t="str">
        <f t="shared" si="14"/>
        <v/>
      </c>
      <c r="AJ54" s="129" t="str">
        <f t="shared" si="20"/>
        <v/>
      </c>
      <c r="AK54" s="137" t="str">
        <f>IF(นักเรียน!E54="","",SUM(J54,O54,T54,AC54,AH54,))</f>
        <v/>
      </c>
      <c r="AL54" s="394" t="str">
        <f t="shared" si="15"/>
        <v/>
      </c>
      <c r="AM54" s="348" t="str">
        <f>IF(AL54="","",IF(นักเรียน!Q54="ออก","---ย้าย---",VLOOKUP(AL54,gradecompet,5,TRUE)))</f>
        <v/>
      </c>
      <c r="AN54" s="348" t="str">
        <f>IF(AL54="","",IF(นักเรียน!Q54="ออก","---ย้าย---",VLOOKUP(AL54,gradecompet,4,TRUE)))</f>
        <v/>
      </c>
      <c r="AO54" s="5" t="str">
        <f>IF(สมรรถนะ!Z54="","",สมรรถนะ!Z54)</f>
        <v/>
      </c>
      <c r="AP54" s="31"/>
      <c r="AQ54" s="76"/>
      <c r="AR54" s="76"/>
      <c r="AS54" s="76"/>
      <c r="AT54" s="76"/>
    </row>
    <row r="55" spans="1:46" ht="15.75" customHeight="1" x14ac:dyDescent="0.5">
      <c r="A55" s="76"/>
      <c r="B55" s="41">
        <v>50</v>
      </c>
      <c r="C55" s="10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130" t="str">
        <f>IF(สมรรถนะ!F55="","",สมรรถนะ!F55)</f>
        <v/>
      </c>
      <c r="G55" s="6" t="str">
        <f>IF(สมรรถนะ!G55="","",สมรรถนะ!G55)</f>
        <v/>
      </c>
      <c r="H55" s="6" t="str">
        <f>IF(สมรรถนะ!H55="","",สมรรถนะ!H55)</f>
        <v/>
      </c>
      <c r="I55" s="6" t="str">
        <f>IF(สมรรถนะ!I55="","",สมรรถนะ!I55)</f>
        <v/>
      </c>
      <c r="J55" s="47" t="str">
        <f t="shared" si="7"/>
        <v/>
      </c>
      <c r="K55" s="40" t="str">
        <f t="shared" si="8"/>
        <v/>
      </c>
      <c r="L55" s="129" t="str">
        <f t="shared" si="16"/>
        <v/>
      </c>
      <c r="M55" s="130" t="str">
        <f>IF(สมรรถนะ!J55="","",สมรรถนะ!J55)</f>
        <v/>
      </c>
      <c r="N55" s="6" t="str">
        <f>IF(สมรรถนะ!K55="","",สมรรถนะ!K55)</f>
        <v/>
      </c>
      <c r="O55" s="56" t="str">
        <f t="shared" si="9"/>
        <v/>
      </c>
      <c r="P55" s="40" t="str">
        <f t="shared" si="10"/>
        <v/>
      </c>
      <c r="Q55" s="129" t="str">
        <f t="shared" si="17"/>
        <v/>
      </c>
      <c r="R55" s="130" t="str">
        <f>IF(สมรรถนะ!L55="","",สมรรถนะ!L55)</f>
        <v/>
      </c>
      <c r="S55" s="6" t="str">
        <f>IF(สมรรถนะ!M55="","",สมรรถนะ!M55)</f>
        <v/>
      </c>
      <c r="T55" s="56" t="str">
        <f t="shared" si="2"/>
        <v/>
      </c>
      <c r="U55" s="40" t="str">
        <f t="shared" si="11"/>
        <v/>
      </c>
      <c r="V55" s="131" t="str">
        <f t="shared" si="18"/>
        <v/>
      </c>
      <c r="W55" s="130" t="str">
        <f>IF(สมรรถนะ!N55="","",สมรรถนะ!N55)</f>
        <v/>
      </c>
      <c r="X55" s="6" t="str">
        <f>IF(สมรรถนะ!O55="","",สมรรถนะ!O55)</f>
        <v/>
      </c>
      <c r="Y55" s="6" t="str">
        <f>IF(สมรรถนะ!P55="","",สมรรถนะ!P55)</f>
        <v/>
      </c>
      <c r="Z55" s="6" t="str">
        <f>IF(สมรรถนะ!Q55="","",สมรรถนะ!Q55)</f>
        <v/>
      </c>
      <c r="AA55" s="6" t="str">
        <f>IF(สมรรถนะ!R55="","",สมรรถนะ!R55)</f>
        <v/>
      </c>
      <c r="AB55" s="6" t="str">
        <f>IF(สมรรถนะ!S55="","",สมรรถนะ!S55)</f>
        <v/>
      </c>
      <c r="AC55" s="56" t="str">
        <f t="shared" si="12"/>
        <v/>
      </c>
      <c r="AD55" s="40" t="str">
        <f t="shared" si="13"/>
        <v/>
      </c>
      <c r="AE55" s="129" t="str">
        <f t="shared" si="19"/>
        <v/>
      </c>
      <c r="AF55" s="130" t="str">
        <f>IF(สมรรถนะ!T55="","",สมรรถนะ!T55)</f>
        <v/>
      </c>
      <c r="AG55" s="6" t="str">
        <f>IF(สมรรถนะ!U55="","",สมรรถนะ!U55)</f>
        <v/>
      </c>
      <c r="AH55" s="56" t="str">
        <f t="shared" si="5"/>
        <v/>
      </c>
      <c r="AI55" s="41" t="str">
        <f t="shared" si="14"/>
        <v/>
      </c>
      <c r="AJ55" s="129" t="str">
        <f t="shared" si="20"/>
        <v/>
      </c>
      <c r="AK55" s="137" t="str">
        <f>IF(นักเรียน!E55="","",SUM(J55,O55,T55,AC55,AH55,))</f>
        <v/>
      </c>
      <c r="AL55" s="394" t="str">
        <f t="shared" si="15"/>
        <v/>
      </c>
      <c r="AM55" s="348" t="str">
        <f>IF(AL55="","",IF(นักเรียน!Q55="ออก","---ย้าย---",VLOOKUP(AL55,gradecompet,5,TRUE)))</f>
        <v/>
      </c>
      <c r="AN55" s="348" t="str">
        <f>IF(AL55="","",IF(นักเรียน!Q55="ออก","---ย้าย---",VLOOKUP(AL55,gradecompet,4,TRUE)))</f>
        <v/>
      </c>
      <c r="AO55" s="5" t="str">
        <f>IF(สมรรถนะ!Z55="","",สมรรถนะ!Z55)</f>
        <v/>
      </c>
      <c r="AP55" s="31"/>
      <c r="AQ55" s="76"/>
      <c r="AR55" s="76"/>
      <c r="AS55" s="76"/>
      <c r="AT55" s="76"/>
    </row>
    <row r="56" spans="1:46" ht="18" customHeight="1" x14ac:dyDescent="0.5">
      <c r="A56" s="76"/>
      <c r="B56" s="80"/>
      <c r="C56" s="80"/>
      <c r="D56" s="76"/>
      <c r="E56" s="76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1"/>
      <c r="AM56" s="81"/>
      <c r="AN56" s="76"/>
      <c r="AO56" s="76"/>
      <c r="AP56" s="76"/>
      <c r="AQ56" s="76"/>
      <c r="AR56" s="76"/>
      <c r="AS56" s="76"/>
      <c r="AT56" s="76"/>
    </row>
    <row r="57" spans="1:46" ht="18" customHeight="1" x14ac:dyDescent="0.5">
      <c r="A57" s="76"/>
      <c r="B57" s="80"/>
      <c r="C57" s="80"/>
      <c r="D57" s="76"/>
      <c r="E57" s="76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1"/>
      <c r="AM57" s="81"/>
      <c r="AN57" s="76"/>
      <c r="AO57" s="76"/>
      <c r="AP57" s="76"/>
      <c r="AQ57" s="76"/>
      <c r="AR57" s="76"/>
      <c r="AS57" s="76"/>
      <c r="AT57" s="76"/>
    </row>
    <row r="58" spans="1:46" ht="18" customHeight="1" x14ac:dyDescent="0.5">
      <c r="A58" s="76"/>
      <c r="B58" s="80"/>
      <c r="C58" s="80"/>
      <c r="D58" s="76"/>
      <c r="E58" s="76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1"/>
      <c r="AM58" s="81"/>
      <c r="AN58" s="76"/>
      <c r="AO58" s="76"/>
      <c r="AP58" s="76"/>
      <c r="AQ58" s="76"/>
      <c r="AR58" s="76"/>
      <c r="AS58" s="76"/>
      <c r="AT58" s="76"/>
    </row>
    <row r="59" spans="1:46" ht="18" customHeight="1" x14ac:dyDescent="0.5">
      <c r="A59" s="76"/>
      <c r="B59" s="80"/>
      <c r="C59" s="80"/>
      <c r="D59" s="76"/>
      <c r="E59" s="76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1"/>
      <c r="AM59" s="81"/>
      <c r="AN59" s="76"/>
      <c r="AO59" s="76"/>
      <c r="AP59" s="76"/>
      <c r="AQ59" s="76"/>
      <c r="AR59" s="76"/>
      <c r="AS59" s="76"/>
      <c r="AT59" s="76"/>
    </row>
    <row r="60" spans="1:46" ht="18" customHeight="1" x14ac:dyDescent="0.5">
      <c r="A60" s="76"/>
      <c r="B60" s="80"/>
      <c r="C60" s="80"/>
      <c r="D60" s="76"/>
      <c r="E60" s="76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1"/>
      <c r="AM60" s="81"/>
      <c r="AN60" s="76"/>
      <c r="AO60" s="76"/>
      <c r="AP60" s="76"/>
      <c r="AQ60" s="76"/>
      <c r="AR60" s="76"/>
      <c r="AS60" s="76"/>
      <c r="AT60" s="76"/>
    </row>
    <row r="61" spans="1:46" ht="18" customHeight="1" x14ac:dyDescent="0.5">
      <c r="A61" s="76"/>
      <c r="B61" s="80"/>
      <c r="C61" s="80"/>
      <c r="D61" s="76"/>
      <c r="E61" s="76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1"/>
      <c r="AM61" s="81"/>
      <c r="AN61" s="76"/>
      <c r="AO61" s="76"/>
      <c r="AP61" s="76"/>
      <c r="AQ61" s="76"/>
      <c r="AR61" s="76"/>
      <c r="AS61" s="76"/>
      <c r="AT61" s="76"/>
    </row>
    <row r="62" spans="1:46" ht="18" customHeight="1" x14ac:dyDescent="0.5">
      <c r="A62" s="76"/>
      <c r="B62" s="80"/>
      <c r="C62" s="80"/>
      <c r="D62" s="76"/>
      <c r="E62" s="76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1"/>
      <c r="AM62" s="81"/>
      <c r="AN62" s="76"/>
      <c r="AO62" s="76"/>
      <c r="AP62" s="76"/>
      <c r="AQ62" s="76"/>
      <c r="AR62" s="76"/>
      <c r="AS62" s="76"/>
      <c r="AT62" s="76"/>
    </row>
    <row r="63" spans="1:46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46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4:69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4:69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4:69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4:69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4:69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4:69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4:69" s="4" customFormat="1" ht="18" customHeight="1" x14ac:dyDescent="0.5">
      <c r="D71" s="1"/>
      <c r="E71" s="1"/>
      <c r="AL71" s="3"/>
      <c r="AM71" s="3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</sheetData>
  <sheetProtection sheet="1" objects="1" scenarios="1" selectLockedCells="1" selectUnlockedCells="1"/>
  <mergeCells count="72">
    <mergeCell ref="B2:B5"/>
    <mergeCell ref="C2:C5"/>
    <mergeCell ref="D2:D5"/>
    <mergeCell ref="F2:Q2"/>
    <mergeCell ref="R2:AE2"/>
    <mergeCell ref="AP2:AP5"/>
    <mergeCell ref="F3:L3"/>
    <mergeCell ref="M3:Q3"/>
    <mergeCell ref="R3:V3"/>
    <mergeCell ref="W3:AE3"/>
    <mergeCell ref="AF3:AJ3"/>
    <mergeCell ref="D11:E11"/>
    <mergeCell ref="AO3:AO5"/>
    <mergeCell ref="L4:L5"/>
    <mergeCell ref="Q4:Q5"/>
    <mergeCell ref="V4:V5"/>
    <mergeCell ref="AE4:AE5"/>
    <mergeCell ref="AJ4:AJ5"/>
    <mergeCell ref="AK3:AK4"/>
    <mergeCell ref="AL3:AL4"/>
    <mergeCell ref="AM3:AM5"/>
    <mergeCell ref="AN3:AN5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7:E37"/>
    <mergeCell ref="D38:E38"/>
    <mergeCell ref="D39:E39"/>
    <mergeCell ref="D40:E40"/>
    <mergeCell ref="D41:E41"/>
    <mergeCell ref="D54:E54"/>
    <mergeCell ref="D55:E55"/>
    <mergeCell ref="AF2:AO2"/>
    <mergeCell ref="D48:E4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D36:E36"/>
  </mergeCells>
  <conditionalFormatting sqref="K6:K55">
    <cfRule type="cellIs" dxfId="14" priority="13" operator="lessThan">
      <formula>50%*$K$5</formula>
    </cfRule>
  </conditionalFormatting>
  <conditionalFormatting sqref="P6:P55">
    <cfRule type="cellIs" dxfId="13" priority="12" operator="lessThan">
      <formula>50%*$P$5</formula>
    </cfRule>
  </conditionalFormatting>
  <conditionalFormatting sqref="U6:U55">
    <cfRule type="cellIs" dxfId="12" priority="6" operator="lessThan">
      <formula>50%*$U$5</formula>
    </cfRule>
  </conditionalFormatting>
  <conditionalFormatting sqref="AD6:AD55">
    <cfRule type="cellIs" dxfId="11" priority="7" operator="lessThan">
      <formula>50%*$AD$5</formula>
    </cfRule>
  </conditionalFormatting>
  <conditionalFormatting sqref="AI6:AI55">
    <cfRule type="cellIs" dxfId="10" priority="8" operator="lessThan">
      <formula>50%*$AI$5</formula>
    </cfRule>
  </conditionalFormatting>
  <conditionalFormatting sqref="AL6:AL55">
    <cfRule type="cellIs" dxfId="9" priority="11" operator="lessThan">
      <formula>50%*$AL$5</formula>
    </cfRule>
  </conditionalFormatting>
  <conditionalFormatting sqref="AM6:AM55">
    <cfRule type="cellIs" dxfId="8" priority="4" operator="equal">
      <formula>0</formula>
    </cfRule>
  </conditionalFormatting>
  <conditionalFormatting sqref="AM6:AN55">
    <cfRule type="containsText" dxfId="7" priority="1" operator="containsText" text="ย้าย">
      <formula>NOT(ISERROR(SEARCH("ย้าย",AM6)))</formula>
    </cfRule>
  </conditionalFormatting>
  <conditionalFormatting sqref="AN6:AN55">
    <cfRule type="containsText" dxfId="6" priority="3" operator="containsText" text="ไม่ผ่าน">
      <formula>NOT(ISERROR(SEARCH("ไม่ผ่าน",AN6)))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17" min="1" max="54" man="1"/>
    <brk id="31" min="1" max="54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T156"/>
  <sheetViews>
    <sheetView showGridLines="0" showRowColHeaders="0" zoomScale="120" zoomScaleNormal="120" workbookViewId="0">
      <selection activeCell="E61" sqref="E61:H61"/>
    </sheetView>
  </sheetViews>
  <sheetFormatPr defaultColWidth="9.140625" defaultRowHeight="22.5" x14ac:dyDescent="0.45"/>
  <cols>
    <col min="1" max="1" width="5.28515625" style="10" customWidth="1"/>
    <col min="2" max="2" width="3.140625" style="10" customWidth="1"/>
    <col min="3" max="14" width="8" style="10" customWidth="1"/>
    <col min="15" max="15" width="2.5703125" style="10" customWidth="1"/>
    <col min="16" max="16384" width="9.140625" style="10"/>
  </cols>
  <sheetData>
    <row r="1" spans="1:20" ht="42" customHeight="1" x14ac:dyDescent="0.4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27.75" customHeight="1" x14ac:dyDescent="0.45">
      <c r="A2" s="101"/>
      <c r="B2" s="85"/>
      <c r="C2" s="732" t="s">
        <v>138</v>
      </c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12"/>
      <c r="P2" s="101"/>
      <c r="Q2" s="101"/>
      <c r="R2" s="101"/>
      <c r="S2" s="101"/>
      <c r="T2" s="101"/>
    </row>
    <row r="3" spans="1:20" ht="14.25" customHeight="1" x14ac:dyDescent="0.45">
      <c r="A3" s="101"/>
      <c r="B3" s="190"/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P3" s="101"/>
      <c r="Q3" s="101"/>
      <c r="R3" s="101"/>
      <c r="S3" s="101"/>
      <c r="T3" s="101"/>
    </row>
    <row r="4" spans="1:20" x14ac:dyDescent="0.45">
      <c r="A4" s="101"/>
      <c r="B4" s="12"/>
      <c r="C4" s="83" t="s">
        <v>139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01"/>
      <c r="Q4" s="101"/>
      <c r="R4" s="101"/>
      <c r="S4" s="101"/>
      <c r="T4" s="101"/>
    </row>
    <row r="5" spans="1:20" ht="20.25" customHeight="1" x14ac:dyDescent="0.45">
      <c r="A5" s="101"/>
      <c r="B5" s="12"/>
      <c r="C5" s="82" t="s">
        <v>399</v>
      </c>
      <c r="O5" s="12"/>
      <c r="P5" s="101"/>
      <c r="Q5" s="101"/>
      <c r="R5" s="101"/>
      <c r="S5" s="101"/>
      <c r="T5" s="101"/>
    </row>
    <row r="6" spans="1:20" ht="20.25" customHeight="1" x14ac:dyDescent="0.45">
      <c r="A6" s="101"/>
      <c r="B6" s="12"/>
      <c r="C6" s="82" t="s">
        <v>396</v>
      </c>
      <c r="O6" s="12"/>
      <c r="P6" s="101"/>
      <c r="Q6" s="101"/>
      <c r="R6" s="101"/>
      <c r="S6" s="101"/>
      <c r="T6" s="101"/>
    </row>
    <row r="7" spans="1:20" ht="20.25" customHeight="1" x14ac:dyDescent="0.45">
      <c r="A7" s="101"/>
      <c r="B7" s="12"/>
      <c r="C7" s="82" t="s">
        <v>397</v>
      </c>
      <c r="O7" s="12"/>
      <c r="P7" s="101"/>
      <c r="Q7" s="101"/>
      <c r="R7" s="101"/>
      <c r="S7" s="101"/>
      <c r="T7" s="101"/>
    </row>
    <row r="8" spans="1:20" ht="20.25" customHeight="1" x14ac:dyDescent="0.45">
      <c r="A8" s="101"/>
      <c r="B8" s="12"/>
      <c r="C8" s="82" t="s">
        <v>408</v>
      </c>
      <c r="O8" s="12"/>
      <c r="P8" s="101"/>
      <c r="Q8" s="101"/>
      <c r="R8" s="101"/>
      <c r="S8" s="101"/>
      <c r="T8" s="101"/>
    </row>
    <row r="9" spans="1:20" ht="20.25" customHeight="1" x14ac:dyDescent="0.45">
      <c r="A9" s="101"/>
      <c r="B9" s="12"/>
      <c r="C9" s="82"/>
      <c r="D9" s="10" t="s">
        <v>409</v>
      </c>
      <c r="O9" s="12"/>
      <c r="P9" s="101"/>
      <c r="Q9" s="101"/>
      <c r="R9" s="101"/>
      <c r="S9" s="101"/>
      <c r="T9" s="101"/>
    </row>
    <row r="10" spans="1:20" ht="20.25" customHeight="1" x14ac:dyDescent="0.45">
      <c r="A10" s="101"/>
      <c r="B10" s="12"/>
      <c r="C10" s="82"/>
      <c r="D10" s="10" t="s">
        <v>400</v>
      </c>
      <c r="O10" s="12"/>
      <c r="P10" s="101"/>
      <c r="Q10" s="101"/>
      <c r="R10" s="101"/>
      <c r="S10" s="101"/>
      <c r="T10" s="101"/>
    </row>
    <row r="11" spans="1:20" ht="20.25" customHeight="1" x14ac:dyDescent="0.45">
      <c r="A11" s="101"/>
      <c r="B11" s="12"/>
      <c r="C11" s="82"/>
      <c r="D11" s="10" t="s">
        <v>401</v>
      </c>
      <c r="O11" s="12"/>
      <c r="P11" s="101"/>
      <c r="Q11" s="101"/>
      <c r="R11" s="101"/>
      <c r="S11" s="101"/>
      <c r="T11" s="101"/>
    </row>
    <row r="12" spans="1:20" ht="20.25" customHeight="1" x14ac:dyDescent="0.45">
      <c r="A12" s="101"/>
      <c r="B12" s="12"/>
      <c r="C12" s="82"/>
      <c r="D12" s="10" t="s">
        <v>609</v>
      </c>
      <c r="O12" s="12"/>
      <c r="P12" s="101"/>
      <c r="Q12" s="101"/>
      <c r="R12" s="101"/>
      <c r="S12" s="101"/>
      <c r="T12" s="101"/>
    </row>
    <row r="13" spans="1:20" ht="20.25" customHeight="1" x14ac:dyDescent="0.45">
      <c r="A13" s="101"/>
      <c r="B13" s="12"/>
      <c r="C13" s="82" t="s">
        <v>402</v>
      </c>
      <c r="O13" s="12"/>
      <c r="P13" s="101"/>
      <c r="Q13" s="101"/>
      <c r="R13" s="101"/>
      <c r="S13" s="101"/>
      <c r="T13" s="101"/>
    </row>
    <row r="14" spans="1:20" ht="20.25" customHeight="1" x14ac:dyDescent="0.45">
      <c r="A14" s="101"/>
      <c r="B14" s="12"/>
      <c r="C14" s="82"/>
      <c r="D14" s="10" t="s">
        <v>403</v>
      </c>
      <c r="O14" s="12"/>
      <c r="P14" s="101"/>
      <c r="Q14" s="101"/>
      <c r="R14" s="101"/>
      <c r="S14" s="101"/>
      <c r="T14" s="101"/>
    </row>
    <row r="15" spans="1:20" ht="20.25" customHeight="1" x14ac:dyDescent="0.45">
      <c r="A15" s="101"/>
      <c r="B15" s="12"/>
      <c r="C15" s="82"/>
      <c r="E15" s="10" t="s">
        <v>404</v>
      </c>
      <c r="O15" s="12"/>
      <c r="P15" s="101"/>
      <c r="Q15" s="101"/>
      <c r="R15" s="101"/>
      <c r="S15" s="101"/>
      <c r="T15" s="101"/>
    </row>
    <row r="16" spans="1:20" ht="20.25" customHeight="1" x14ac:dyDescent="0.45">
      <c r="A16" s="101"/>
      <c r="B16" s="12"/>
      <c r="C16" s="82"/>
      <c r="D16" s="10" t="s">
        <v>405</v>
      </c>
      <c r="O16" s="12"/>
      <c r="P16" s="101"/>
      <c r="Q16" s="101"/>
      <c r="R16" s="101"/>
      <c r="S16" s="101"/>
      <c r="T16" s="101"/>
    </row>
    <row r="17" spans="1:20" ht="20.25" customHeight="1" x14ac:dyDescent="0.45">
      <c r="A17" s="101"/>
      <c r="B17" s="12"/>
      <c r="C17" s="82"/>
      <c r="E17" s="10" t="s">
        <v>406</v>
      </c>
      <c r="O17" s="12"/>
      <c r="P17" s="101"/>
      <c r="Q17" s="101"/>
      <c r="R17" s="101"/>
      <c r="S17" s="101"/>
      <c r="T17" s="101"/>
    </row>
    <row r="18" spans="1:20" ht="20.25" customHeight="1" x14ac:dyDescent="0.45">
      <c r="A18" s="101"/>
      <c r="B18" s="12"/>
      <c r="C18" s="82"/>
      <c r="E18" s="10" t="s">
        <v>407</v>
      </c>
      <c r="O18" s="12"/>
      <c r="P18" s="101"/>
      <c r="Q18" s="101"/>
      <c r="R18" s="101"/>
      <c r="S18" s="101"/>
      <c r="T18" s="101"/>
    </row>
    <row r="19" spans="1:20" ht="20.25" customHeight="1" x14ac:dyDescent="0.45">
      <c r="A19" s="101"/>
      <c r="B19" s="12"/>
      <c r="C19" s="82"/>
      <c r="D19" s="10" t="s">
        <v>411</v>
      </c>
      <c r="O19" s="12"/>
      <c r="P19" s="101"/>
      <c r="Q19" s="101"/>
      <c r="R19" s="101"/>
      <c r="S19" s="101"/>
      <c r="T19" s="101"/>
    </row>
    <row r="20" spans="1:20" ht="20.25" customHeight="1" x14ac:dyDescent="0.45">
      <c r="A20" s="101"/>
      <c r="B20" s="12"/>
      <c r="C20" s="82"/>
      <c r="E20" s="10" t="s">
        <v>412</v>
      </c>
      <c r="O20" s="12"/>
      <c r="P20" s="101"/>
      <c r="Q20" s="101"/>
      <c r="R20" s="101"/>
      <c r="S20" s="101"/>
      <c r="T20" s="101"/>
    </row>
    <row r="21" spans="1:20" ht="20.25" customHeight="1" x14ac:dyDescent="0.45">
      <c r="A21" s="101"/>
      <c r="B21" s="12"/>
      <c r="C21" s="82"/>
      <c r="D21" s="10" t="s">
        <v>410</v>
      </c>
      <c r="O21" s="12"/>
      <c r="P21" s="101"/>
      <c r="Q21" s="101"/>
      <c r="R21" s="101"/>
      <c r="S21" s="101"/>
      <c r="T21" s="101"/>
    </row>
    <row r="22" spans="1:20" ht="20.25" customHeight="1" x14ac:dyDescent="0.45">
      <c r="A22" s="101"/>
      <c r="B22" s="12"/>
      <c r="C22" s="82"/>
      <c r="E22" s="10" t="s">
        <v>413</v>
      </c>
      <c r="O22" s="12"/>
      <c r="P22" s="101"/>
      <c r="Q22" s="101"/>
      <c r="R22" s="101"/>
      <c r="S22" s="101"/>
      <c r="T22" s="101"/>
    </row>
    <row r="23" spans="1:20" ht="20.25" customHeight="1" x14ac:dyDescent="0.45">
      <c r="A23" s="101"/>
      <c r="B23" s="12"/>
      <c r="C23" s="82"/>
      <c r="E23" s="10" t="s">
        <v>414</v>
      </c>
      <c r="O23" s="12"/>
      <c r="P23" s="101"/>
      <c r="Q23" s="101"/>
      <c r="R23" s="101"/>
      <c r="S23" s="101"/>
      <c r="T23" s="101"/>
    </row>
    <row r="24" spans="1:20" ht="20.25" customHeight="1" x14ac:dyDescent="0.45">
      <c r="A24" s="101"/>
      <c r="B24" s="12"/>
      <c r="C24" s="82"/>
      <c r="O24" s="12"/>
      <c r="P24" s="101"/>
      <c r="Q24" s="101"/>
      <c r="R24" s="101"/>
      <c r="S24" s="101"/>
      <c r="T24" s="101"/>
    </row>
    <row r="25" spans="1:20" ht="20.25" customHeight="1" x14ac:dyDescent="0.45">
      <c r="A25" s="101"/>
      <c r="B25" s="12"/>
      <c r="C25" s="87" t="s">
        <v>415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01"/>
      <c r="Q25" s="101"/>
      <c r="R25" s="101"/>
      <c r="S25" s="101"/>
      <c r="T25" s="101"/>
    </row>
    <row r="26" spans="1:20" ht="20.25" customHeight="1" x14ac:dyDescent="0.45">
      <c r="A26" s="101"/>
      <c r="B26" s="12"/>
      <c r="C26" s="82" t="s">
        <v>417</v>
      </c>
      <c r="O26" s="12"/>
      <c r="P26" s="101"/>
      <c r="Q26" s="101"/>
      <c r="R26" s="101"/>
      <c r="S26" s="101"/>
      <c r="T26" s="101"/>
    </row>
    <row r="27" spans="1:20" ht="20.25" customHeight="1" x14ac:dyDescent="0.45">
      <c r="A27" s="101"/>
      <c r="B27" s="12"/>
      <c r="C27" s="82"/>
      <c r="D27" s="10" t="s">
        <v>418</v>
      </c>
      <c r="O27" s="12"/>
      <c r="P27" s="101"/>
      <c r="Q27" s="101"/>
      <c r="R27" s="101"/>
      <c r="S27" s="101"/>
      <c r="T27" s="101"/>
    </row>
    <row r="28" spans="1:20" ht="20.25" customHeight="1" x14ac:dyDescent="0.45">
      <c r="A28" s="101"/>
      <c r="B28" s="12"/>
      <c r="C28" s="82"/>
      <c r="D28" s="10" t="s">
        <v>419</v>
      </c>
      <c r="O28" s="12"/>
      <c r="P28" s="101"/>
      <c r="Q28" s="101"/>
      <c r="R28" s="101"/>
      <c r="S28" s="101"/>
      <c r="T28" s="101"/>
    </row>
    <row r="29" spans="1:20" ht="20.25" customHeight="1" x14ac:dyDescent="0.45">
      <c r="A29" s="101"/>
      <c r="B29" s="12"/>
      <c r="C29" s="82"/>
      <c r="D29" s="10" t="s">
        <v>420</v>
      </c>
      <c r="O29" s="12"/>
      <c r="P29" s="101"/>
      <c r="Q29" s="101"/>
      <c r="R29" s="101"/>
      <c r="S29" s="101"/>
      <c r="T29" s="101"/>
    </row>
    <row r="30" spans="1:20" ht="20.25" customHeight="1" x14ac:dyDescent="0.45">
      <c r="A30" s="101"/>
      <c r="B30" s="12"/>
      <c r="C30" s="82" t="s">
        <v>421</v>
      </c>
      <c r="O30" s="12"/>
      <c r="P30" s="101"/>
      <c r="Q30" s="101"/>
      <c r="R30" s="101"/>
      <c r="S30" s="101"/>
      <c r="T30" s="101"/>
    </row>
    <row r="31" spans="1:20" ht="20.25" customHeight="1" x14ac:dyDescent="0.45">
      <c r="A31" s="101"/>
      <c r="B31" s="12"/>
      <c r="C31" s="82"/>
      <c r="D31" s="10" t="s">
        <v>422</v>
      </c>
      <c r="O31" s="12"/>
      <c r="P31" s="101"/>
      <c r="Q31" s="101"/>
      <c r="R31" s="101"/>
      <c r="S31" s="101"/>
      <c r="T31" s="101"/>
    </row>
    <row r="32" spans="1:20" ht="20.25" customHeight="1" x14ac:dyDescent="0.45">
      <c r="A32" s="101"/>
      <c r="B32" s="12"/>
      <c r="C32" s="82"/>
      <c r="D32" s="10" t="s">
        <v>423</v>
      </c>
      <c r="O32" s="12"/>
      <c r="P32" s="101"/>
      <c r="Q32" s="101"/>
      <c r="R32" s="101"/>
      <c r="S32" s="101"/>
      <c r="T32" s="101"/>
    </row>
    <row r="33" spans="1:20" ht="20.25" customHeight="1" x14ac:dyDescent="0.45">
      <c r="A33" s="101"/>
      <c r="B33" s="12"/>
      <c r="C33" s="82"/>
      <c r="E33" s="10" t="s">
        <v>610</v>
      </c>
      <c r="O33" s="12"/>
      <c r="P33" s="101"/>
      <c r="Q33" s="101"/>
      <c r="R33" s="101"/>
      <c r="S33" s="101"/>
      <c r="T33" s="101"/>
    </row>
    <row r="34" spans="1:20" ht="20.25" customHeight="1" x14ac:dyDescent="0.45">
      <c r="A34" s="101"/>
      <c r="B34" s="12"/>
      <c r="C34" s="82"/>
      <c r="D34" s="10" t="s">
        <v>424</v>
      </c>
      <c r="O34" s="12"/>
      <c r="P34" s="101"/>
      <c r="Q34" s="101"/>
      <c r="R34" s="101"/>
      <c r="S34" s="101"/>
      <c r="T34" s="101"/>
    </row>
    <row r="35" spans="1:20" ht="20.25" customHeight="1" x14ac:dyDescent="0.45">
      <c r="A35" s="101"/>
      <c r="B35" s="12"/>
      <c r="C35" s="82"/>
      <c r="E35" s="10" t="s">
        <v>610</v>
      </c>
      <c r="O35" s="12"/>
      <c r="P35" s="101"/>
      <c r="Q35" s="101"/>
      <c r="R35" s="101"/>
      <c r="S35" s="101"/>
      <c r="T35" s="101"/>
    </row>
    <row r="36" spans="1:20" ht="20.25" customHeight="1" x14ac:dyDescent="0.45">
      <c r="A36" s="101"/>
      <c r="B36" s="12"/>
      <c r="C36" s="82"/>
      <c r="D36" s="10" t="s">
        <v>425</v>
      </c>
      <c r="O36" s="12"/>
      <c r="P36" s="101"/>
      <c r="Q36" s="101"/>
      <c r="R36" s="101"/>
      <c r="S36" s="101"/>
      <c r="T36" s="101"/>
    </row>
    <row r="37" spans="1:20" ht="20.25" customHeight="1" x14ac:dyDescent="0.45">
      <c r="A37" s="101"/>
      <c r="B37" s="12"/>
      <c r="C37" s="82"/>
      <c r="E37" s="10" t="s">
        <v>426</v>
      </c>
      <c r="O37" s="12"/>
      <c r="P37" s="101"/>
      <c r="Q37" s="101"/>
      <c r="R37" s="101"/>
      <c r="S37" s="101"/>
      <c r="T37" s="101"/>
    </row>
    <row r="38" spans="1:20" ht="20.25" customHeight="1" x14ac:dyDescent="0.45">
      <c r="A38" s="101"/>
      <c r="B38" s="12"/>
      <c r="C38" s="82"/>
      <c r="O38" s="12"/>
      <c r="P38" s="101"/>
      <c r="Q38" s="101"/>
      <c r="R38" s="101"/>
      <c r="S38" s="101"/>
      <c r="T38" s="101"/>
    </row>
    <row r="39" spans="1:20" ht="20.25" customHeight="1" x14ac:dyDescent="0.45">
      <c r="A39" s="101"/>
      <c r="B39" s="12"/>
      <c r="C39" s="82"/>
      <c r="O39" s="12"/>
      <c r="P39" s="101"/>
      <c r="Q39" s="101"/>
      <c r="R39" s="101"/>
      <c r="S39" s="101"/>
      <c r="T39" s="101"/>
    </row>
    <row r="40" spans="1:20" ht="20.25" customHeight="1" x14ac:dyDescent="0.45">
      <c r="A40" s="101"/>
      <c r="B40" s="12"/>
      <c r="C40" s="82"/>
      <c r="O40" s="12"/>
      <c r="P40" s="101"/>
      <c r="Q40" s="101"/>
      <c r="R40" s="101"/>
      <c r="S40" s="101"/>
      <c r="T40" s="101"/>
    </row>
    <row r="41" spans="1:20" ht="20.25" customHeight="1" x14ac:dyDescent="0.45">
      <c r="A41" s="101"/>
      <c r="B41" s="12"/>
      <c r="C41" s="82"/>
      <c r="O41" s="12"/>
      <c r="P41" s="101"/>
      <c r="Q41" s="101"/>
      <c r="R41" s="101"/>
      <c r="S41" s="101"/>
      <c r="T41" s="101"/>
    </row>
    <row r="42" spans="1:20" ht="20.25" customHeight="1" x14ac:dyDescent="0.45">
      <c r="A42" s="101"/>
      <c r="B42" s="12"/>
      <c r="C42" s="87" t="s">
        <v>60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01"/>
      <c r="Q42" s="101"/>
      <c r="R42" s="101"/>
      <c r="S42" s="101"/>
      <c r="T42" s="101"/>
    </row>
    <row r="43" spans="1:20" ht="20.25" customHeight="1" x14ac:dyDescent="0.45">
      <c r="A43" s="101"/>
      <c r="B43" s="12"/>
      <c r="C43" s="82" t="s">
        <v>446</v>
      </c>
      <c r="O43" s="12"/>
      <c r="P43" s="101"/>
      <c r="Q43" s="101"/>
      <c r="R43" s="101"/>
      <c r="S43" s="101"/>
      <c r="T43" s="101"/>
    </row>
    <row r="44" spans="1:20" ht="20.25" customHeight="1" x14ac:dyDescent="0.45">
      <c r="A44" s="101"/>
      <c r="B44" s="12"/>
      <c r="C44" s="82"/>
      <c r="D44" s="10" t="s">
        <v>544</v>
      </c>
      <c r="O44" s="12"/>
      <c r="P44" s="101"/>
      <c r="Q44" s="101"/>
      <c r="R44" s="101"/>
      <c r="S44" s="101"/>
      <c r="T44" s="101"/>
    </row>
    <row r="45" spans="1:20" ht="30.75" customHeight="1" x14ac:dyDescent="0.45">
      <c r="A45" s="101"/>
      <c r="B45" s="12"/>
      <c r="C45" s="82"/>
      <c r="E45" s="734" t="s">
        <v>60</v>
      </c>
      <c r="F45" s="734"/>
      <c r="G45" s="735"/>
      <c r="H45" s="734" t="s">
        <v>427</v>
      </c>
      <c r="I45" s="734"/>
      <c r="J45" s="734"/>
      <c r="K45" s="738" t="s">
        <v>428</v>
      </c>
      <c r="L45" s="734"/>
      <c r="M45" s="734"/>
      <c r="O45" s="12"/>
      <c r="P45" s="101"/>
      <c r="Q45" s="101"/>
      <c r="R45" s="101"/>
      <c r="S45" s="101"/>
      <c r="T45" s="101"/>
    </row>
    <row r="46" spans="1:20" ht="23.25" customHeight="1" x14ac:dyDescent="0.45">
      <c r="A46" s="101"/>
      <c r="B46" s="12"/>
      <c r="C46" s="82"/>
      <c r="E46" s="736" t="str">
        <f>IF(เกณฑ์!G10="","",เกณฑ์!G10)</f>
        <v>0</v>
      </c>
      <c r="F46" s="736"/>
      <c r="G46" s="736"/>
      <c r="H46" s="736" t="str">
        <f>IF(เกณฑ์!F10="","",เกณฑ์!F10)</f>
        <v>ต่ำกว่าเกณฑ์</v>
      </c>
      <c r="I46" s="736"/>
      <c r="J46" s="736"/>
      <c r="K46" s="736" t="str">
        <f>IF(เกณฑ์!C10="","",เกณฑ์!C10&amp;" - "&amp;เกณฑ์!E10)</f>
        <v>0 - 49</v>
      </c>
      <c r="L46" s="736"/>
      <c r="M46" s="736"/>
      <c r="O46" s="12"/>
      <c r="P46" s="101"/>
      <c r="Q46" s="101"/>
      <c r="R46" s="101"/>
      <c r="S46" s="101"/>
      <c r="T46" s="101"/>
    </row>
    <row r="47" spans="1:20" ht="23.25" customHeight="1" x14ac:dyDescent="0.45">
      <c r="A47" s="101"/>
      <c r="B47" s="12"/>
      <c r="C47" s="82"/>
      <c r="E47" s="731" t="str">
        <f>IF(เกณฑ์!G11="","",เกณฑ์!G11)</f>
        <v>1</v>
      </c>
      <c r="F47" s="731"/>
      <c r="G47" s="731"/>
      <c r="H47" s="731" t="str">
        <f>IF(เกณฑ์!F11="","",เกณฑ์!F11)</f>
        <v>ผ่านเกณฑ์ขั้นต่ำ</v>
      </c>
      <c r="I47" s="731"/>
      <c r="J47" s="731"/>
      <c r="K47" s="731" t="str">
        <f>IF(เกณฑ์!C11="","",เกณฑ์!C11&amp;" - "&amp;เกณฑ์!E11)</f>
        <v>50 - 54</v>
      </c>
      <c r="L47" s="731"/>
      <c r="M47" s="731"/>
      <c r="O47" s="12"/>
      <c r="P47" s="101"/>
      <c r="Q47" s="101"/>
      <c r="R47" s="101"/>
      <c r="S47" s="101"/>
      <c r="T47" s="101"/>
    </row>
    <row r="48" spans="1:20" ht="23.25" customHeight="1" x14ac:dyDescent="0.45">
      <c r="A48" s="101"/>
      <c r="B48" s="12"/>
      <c r="C48" s="82"/>
      <c r="E48" s="731" t="str">
        <f>IF(เกณฑ์!G12="","",เกณฑ์!G12)</f>
        <v>1.5</v>
      </c>
      <c r="F48" s="731"/>
      <c r="G48" s="731"/>
      <c r="H48" s="731" t="str">
        <f>IF(เกณฑ์!F12="","",เกณฑ์!F12)</f>
        <v>พอใช้</v>
      </c>
      <c r="I48" s="731"/>
      <c r="J48" s="731"/>
      <c r="K48" s="731" t="str">
        <f>IF(เกณฑ์!C12="","",เกณฑ์!C12&amp;" - "&amp;เกณฑ์!E12)</f>
        <v>55 - 59</v>
      </c>
      <c r="L48" s="731"/>
      <c r="M48" s="731"/>
      <c r="O48" s="12"/>
      <c r="P48" s="101"/>
      <c r="Q48" s="101"/>
      <c r="R48" s="101"/>
      <c r="S48" s="101"/>
      <c r="T48" s="101"/>
    </row>
    <row r="49" spans="1:20" ht="23.25" customHeight="1" x14ac:dyDescent="0.45">
      <c r="A49" s="101"/>
      <c r="B49" s="12"/>
      <c r="C49" s="82"/>
      <c r="E49" s="731" t="str">
        <f>IF(เกณฑ์!G13="","",เกณฑ์!G13)</f>
        <v>2</v>
      </c>
      <c r="F49" s="731"/>
      <c r="G49" s="731"/>
      <c r="H49" s="731" t="str">
        <f>IF(เกณฑ์!F13="","",เกณฑ์!F13)</f>
        <v>ปานกลาง</v>
      </c>
      <c r="I49" s="731"/>
      <c r="J49" s="731"/>
      <c r="K49" s="731" t="str">
        <f>IF(เกณฑ์!C13="","",เกณฑ์!C13&amp;" - "&amp;เกณฑ์!E13)</f>
        <v>60 - 64</v>
      </c>
      <c r="L49" s="731"/>
      <c r="M49" s="731"/>
      <c r="O49" s="12"/>
      <c r="P49" s="101"/>
      <c r="Q49" s="101"/>
      <c r="R49" s="101"/>
      <c r="S49" s="101"/>
      <c r="T49" s="101"/>
    </row>
    <row r="50" spans="1:20" ht="23.25" customHeight="1" x14ac:dyDescent="0.45">
      <c r="A50" s="101"/>
      <c r="B50" s="12"/>
      <c r="C50" s="82"/>
      <c r="E50" s="731" t="str">
        <f>IF(เกณฑ์!G14="","",เกณฑ์!G14)</f>
        <v>2.5</v>
      </c>
      <c r="F50" s="731"/>
      <c r="G50" s="731"/>
      <c r="H50" s="731" t="str">
        <f>IF(เกณฑ์!F14="","",เกณฑ์!F14)</f>
        <v>ค่อนข้างดี</v>
      </c>
      <c r="I50" s="731"/>
      <c r="J50" s="731"/>
      <c r="K50" s="731" t="str">
        <f>IF(เกณฑ์!C14="","",เกณฑ์!C14&amp;" - "&amp;เกณฑ์!E14)</f>
        <v>65 - 69</v>
      </c>
      <c r="L50" s="731"/>
      <c r="M50" s="731"/>
      <c r="O50" s="12"/>
      <c r="P50" s="101"/>
      <c r="Q50" s="101"/>
      <c r="R50" s="101"/>
      <c r="S50" s="101"/>
      <c r="T50" s="101"/>
    </row>
    <row r="51" spans="1:20" ht="23.25" customHeight="1" x14ac:dyDescent="0.45">
      <c r="A51" s="101"/>
      <c r="B51" s="12"/>
      <c r="C51" s="82"/>
      <c r="E51" s="731" t="str">
        <f>IF(เกณฑ์!G15="","",เกณฑ์!G15)</f>
        <v>3</v>
      </c>
      <c r="F51" s="731"/>
      <c r="G51" s="731"/>
      <c r="H51" s="731" t="str">
        <f>IF(เกณฑ์!F15="","",เกณฑ์!F15)</f>
        <v>ดี</v>
      </c>
      <c r="I51" s="731"/>
      <c r="J51" s="731"/>
      <c r="K51" s="731" t="str">
        <f>IF(เกณฑ์!C15="","",เกณฑ์!C15&amp;" - "&amp;เกณฑ์!E15)</f>
        <v>70 - 74</v>
      </c>
      <c r="L51" s="731"/>
      <c r="M51" s="731"/>
      <c r="O51" s="12"/>
      <c r="P51" s="101"/>
      <c r="Q51" s="101"/>
      <c r="R51" s="101"/>
      <c r="S51" s="101"/>
      <c r="T51" s="101"/>
    </row>
    <row r="52" spans="1:20" ht="23.25" customHeight="1" x14ac:dyDescent="0.45">
      <c r="A52" s="101"/>
      <c r="B52" s="12"/>
      <c r="C52" s="82"/>
      <c r="E52" s="731" t="str">
        <f>IF(เกณฑ์!G16="","",เกณฑ์!G16)</f>
        <v>3.5</v>
      </c>
      <c r="F52" s="731"/>
      <c r="G52" s="731"/>
      <c r="H52" s="731" t="str">
        <f>IF(เกณฑ์!F16="","",เกณฑ์!F16)</f>
        <v>ดีมาก</v>
      </c>
      <c r="I52" s="731"/>
      <c r="J52" s="731"/>
      <c r="K52" s="731" t="str">
        <f>IF(เกณฑ์!C16="","",เกณฑ์!C16&amp;" - "&amp;เกณฑ์!E16)</f>
        <v>75 - 79</v>
      </c>
      <c r="L52" s="731"/>
      <c r="M52" s="731"/>
      <c r="O52" s="12"/>
      <c r="P52" s="101"/>
      <c r="Q52" s="101"/>
      <c r="R52" s="101"/>
      <c r="S52" s="101"/>
      <c r="T52" s="101"/>
    </row>
    <row r="53" spans="1:20" ht="23.25" customHeight="1" x14ac:dyDescent="0.45">
      <c r="A53" s="101"/>
      <c r="B53" s="12"/>
      <c r="C53" s="82"/>
      <c r="E53" s="737" t="str">
        <f>IF(เกณฑ์!G17="","",เกณฑ์!G17)</f>
        <v>4</v>
      </c>
      <c r="F53" s="737"/>
      <c r="G53" s="737"/>
      <c r="H53" s="737" t="str">
        <f>IF(เกณฑ์!F17="","",เกณฑ์!F17)</f>
        <v>ดีเยี่ยม</v>
      </c>
      <c r="I53" s="737"/>
      <c r="J53" s="737"/>
      <c r="K53" s="737" t="str">
        <f>IF(เกณฑ์!C17="","",เกณฑ์!C17&amp;" - "&amp;เกณฑ์!E17)</f>
        <v>80 - 100</v>
      </c>
      <c r="L53" s="737"/>
      <c r="M53" s="737"/>
      <c r="O53" s="12"/>
      <c r="P53" s="101"/>
      <c r="Q53" s="101"/>
      <c r="R53" s="101"/>
      <c r="S53" s="101"/>
      <c r="T53" s="101"/>
    </row>
    <row r="54" spans="1:20" ht="23.25" customHeight="1" x14ac:dyDescent="0.45">
      <c r="A54" s="101"/>
      <c r="B54" s="12"/>
      <c r="C54" s="82"/>
      <c r="D54" s="10" t="s">
        <v>448</v>
      </c>
      <c r="O54" s="12"/>
      <c r="P54" s="101"/>
      <c r="Q54" s="101"/>
      <c r="R54" s="101"/>
      <c r="S54" s="101"/>
      <c r="T54" s="101"/>
    </row>
    <row r="55" spans="1:20" ht="20.25" customHeight="1" x14ac:dyDescent="0.45">
      <c r="A55" s="101"/>
      <c r="B55" s="12"/>
      <c r="C55" s="82" t="s">
        <v>437</v>
      </c>
      <c r="O55" s="12"/>
      <c r="P55" s="101"/>
      <c r="Q55" s="101"/>
      <c r="R55" s="101"/>
      <c r="S55" s="101"/>
      <c r="T55" s="101"/>
    </row>
    <row r="56" spans="1:20" ht="20.25" customHeight="1" x14ac:dyDescent="0.45">
      <c r="A56" s="101"/>
      <c r="B56" s="12"/>
      <c r="C56" s="82"/>
      <c r="O56" s="12"/>
      <c r="P56" s="101"/>
      <c r="Q56" s="101"/>
      <c r="R56" s="101"/>
      <c r="S56" s="101"/>
      <c r="T56" s="101"/>
    </row>
    <row r="57" spans="1:20" ht="31.5" customHeight="1" x14ac:dyDescent="0.45">
      <c r="A57" s="101"/>
      <c r="B57" s="12"/>
      <c r="C57" s="82"/>
      <c r="E57" s="739" t="s">
        <v>77</v>
      </c>
      <c r="F57" s="739"/>
      <c r="G57" s="739"/>
      <c r="H57" s="739"/>
      <c r="I57" s="739" t="s">
        <v>438</v>
      </c>
      <c r="J57" s="739"/>
      <c r="K57" s="739"/>
      <c r="L57" s="739"/>
      <c r="M57" s="739"/>
      <c r="O57" s="12"/>
      <c r="P57" s="101"/>
      <c r="Q57" s="101"/>
      <c r="R57" s="101"/>
      <c r="S57" s="101"/>
      <c r="T57" s="101"/>
    </row>
    <row r="58" spans="1:20" ht="20.25" customHeight="1" x14ac:dyDescent="0.45">
      <c r="A58" s="101"/>
      <c r="B58" s="12"/>
      <c r="C58" s="82"/>
      <c r="E58" s="740" t="s">
        <v>85</v>
      </c>
      <c r="F58" s="740"/>
      <c r="G58" s="740"/>
      <c r="H58" s="740"/>
      <c r="I58" s="743" t="s">
        <v>505</v>
      </c>
      <c r="J58" s="743"/>
      <c r="K58" s="743"/>
      <c r="L58" s="743"/>
      <c r="M58" s="743"/>
      <c r="O58" s="12"/>
      <c r="P58" s="101"/>
      <c r="Q58" s="101"/>
      <c r="R58" s="101"/>
      <c r="S58" s="101"/>
      <c r="T58" s="101"/>
    </row>
    <row r="59" spans="1:20" ht="20.25" customHeight="1" x14ac:dyDescent="0.45">
      <c r="A59" s="101"/>
      <c r="B59" s="12"/>
      <c r="C59" s="82"/>
      <c r="E59" s="741" t="s">
        <v>86</v>
      </c>
      <c r="F59" s="741"/>
      <c r="G59" s="741"/>
      <c r="H59" s="741"/>
      <c r="I59" s="744" t="s">
        <v>505</v>
      </c>
      <c r="J59" s="744"/>
      <c r="K59" s="744"/>
      <c r="L59" s="744"/>
      <c r="M59" s="744"/>
      <c r="O59" s="12"/>
      <c r="P59" s="101"/>
      <c r="Q59" s="101"/>
      <c r="R59" s="101"/>
      <c r="S59" s="101"/>
      <c r="T59" s="101"/>
    </row>
    <row r="60" spans="1:20" ht="20.25" customHeight="1" x14ac:dyDescent="0.45">
      <c r="A60" s="101"/>
      <c r="B60" s="12"/>
      <c r="C60" s="82"/>
      <c r="E60" s="741" t="s">
        <v>675</v>
      </c>
      <c r="F60" s="741"/>
      <c r="G60" s="741"/>
      <c r="H60" s="741"/>
      <c r="I60" s="744" t="s">
        <v>505</v>
      </c>
      <c r="J60" s="744"/>
      <c r="K60" s="744"/>
      <c r="L60" s="744"/>
      <c r="M60" s="744"/>
      <c r="O60" s="12"/>
      <c r="P60" s="101"/>
      <c r="Q60" s="101"/>
      <c r="R60" s="101"/>
      <c r="S60" s="101"/>
      <c r="T60" s="101"/>
    </row>
    <row r="61" spans="1:20" ht="20.25" customHeight="1" x14ac:dyDescent="0.45">
      <c r="A61" s="101"/>
      <c r="B61" s="12"/>
      <c r="C61" s="82"/>
      <c r="E61" s="741" t="s">
        <v>88</v>
      </c>
      <c r="F61" s="741"/>
      <c r="G61" s="741"/>
      <c r="H61" s="741"/>
      <c r="I61" s="744" t="s">
        <v>505</v>
      </c>
      <c r="J61" s="744"/>
      <c r="K61" s="744"/>
      <c r="L61" s="744"/>
      <c r="M61" s="744"/>
      <c r="O61" s="12"/>
      <c r="P61" s="101"/>
      <c r="Q61" s="101"/>
      <c r="R61" s="101"/>
      <c r="S61" s="101"/>
      <c r="T61" s="101"/>
    </row>
    <row r="62" spans="1:20" ht="20.25" customHeight="1" x14ac:dyDescent="0.45">
      <c r="A62" s="101"/>
      <c r="B62" s="12"/>
      <c r="C62" s="82"/>
      <c r="E62" s="741" t="s">
        <v>89</v>
      </c>
      <c r="F62" s="741"/>
      <c r="G62" s="741"/>
      <c r="H62" s="741"/>
      <c r="I62" s="744" t="s">
        <v>506</v>
      </c>
      <c r="J62" s="744"/>
      <c r="K62" s="744"/>
      <c r="L62" s="744"/>
      <c r="M62" s="744"/>
      <c r="O62" s="12"/>
      <c r="P62" s="101"/>
      <c r="Q62" s="101"/>
      <c r="R62" s="101"/>
      <c r="S62" s="101"/>
      <c r="T62" s="101"/>
    </row>
    <row r="63" spans="1:20" ht="20.25" customHeight="1" x14ac:dyDescent="0.45">
      <c r="A63" s="101"/>
      <c r="B63" s="12"/>
      <c r="C63" s="82"/>
      <c r="E63" s="741" t="s">
        <v>90</v>
      </c>
      <c r="F63" s="741"/>
      <c r="G63" s="741"/>
      <c r="H63" s="741"/>
      <c r="I63" s="744" t="s">
        <v>506</v>
      </c>
      <c r="J63" s="744"/>
      <c r="K63" s="744"/>
      <c r="L63" s="744"/>
      <c r="M63" s="744"/>
      <c r="O63" s="12"/>
      <c r="P63" s="101"/>
      <c r="Q63" s="101"/>
      <c r="R63" s="101"/>
      <c r="S63" s="101"/>
      <c r="T63" s="101"/>
    </row>
    <row r="64" spans="1:20" ht="20.25" customHeight="1" x14ac:dyDescent="0.45">
      <c r="A64" s="101"/>
      <c r="B64" s="12"/>
      <c r="C64" s="82"/>
      <c r="E64" s="741" t="s">
        <v>674</v>
      </c>
      <c r="F64" s="741"/>
      <c r="G64" s="741"/>
      <c r="H64" s="741"/>
      <c r="I64" s="744" t="s">
        <v>506</v>
      </c>
      <c r="J64" s="744"/>
      <c r="K64" s="744"/>
      <c r="L64" s="744"/>
      <c r="M64" s="744"/>
      <c r="O64" s="12"/>
      <c r="P64" s="101"/>
      <c r="Q64" s="101"/>
      <c r="R64" s="101"/>
      <c r="S64" s="101"/>
      <c r="T64" s="101"/>
    </row>
    <row r="65" spans="1:20" ht="20.25" customHeight="1" x14ac:dyDescent="0.45">
      <c r="A65" s="101"/>
      <c r="B65" s="12"/>
      <c r="C65" s="82"/>
      <c r="E65" s="742" t="s">
        <v>92</v>
      </c>
      <c r="F65" s="742"/>
      <c r="G65" s="742"/>
      <c r="H65" s="742"/>
      <c r="I65" s="745" t="s">
        <v>505</v>
      </c>
      <c r="J65" s="746"/>
      <c r="K65" s="746"/>
      <c r="L65" s="746"/>
      <c r="M65" s="747"/>
      <c r="O65" s="12"/>
      <c r="P65" s="101"/>
      <c r="Q65" s="101"/>
      <c r="R65" s="101"/>
      <c r="S65" s="101"/>
      <c r="T65" s="101"/>
    </row>
    <row r="66" spans="1:20" ht="20.25" customHeight="1" x14ac:dyDescent="0.45">
      <c r="A66" s="101"/>
      <c r="B66" s="12"/>
      <c r="C66" s="82"/>
      <c r="O66" s="12"/>
      <c r="P66" s="101"/>
      <c r="Q66" s="101"/>
      <c r="R66" s="101"/>
      <c r="S66" s="101"/>
      <c r="T66" s="101"/>
    </row>
    <row r="67" spans="1:20" ht="20.25" customHeight="1" x14ac:dyDescent="0.45">
      <c r="A67" s="101"/>
      <c r="B67" s="12"/>
      <c r="C67" s="87" t="s">
        <v>449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01"/>
      <c r="Q67" s="101"/>
      <c r="R67" s="101"/>
      <c r="S67" s="101"/>
      <c r="T67" s="101"/>
    </row>
    <row r="68" spans="1:20" ht="20.25" customHeight="1" x14ac:dyDescent="0.45">
      <c r="A68" s="101"/>
      <c r="B68" s="12"/>
      <c r="C68" s="82" t="s">
        <v>445</v>
      </c>
      <c r="O68" s="12"/>
      <c r="P68" s="101"/>
      <c r="Q68" s="101"/>
      <c r="R68" s="101"/>
      <c r="S68" s="101"/>
      <c r="T68" s="101"/>
    </row>
    <row r="69" spans="1:20" ht="20.25" customHeight="1" x14ac:dyDescent="0.45">
      <c r="A69" s="101"/>
      <c r="B69" s="12"/>
      <c r="C69" s="82"/>
      <c r="D69" s="10" t="s">
        <v>439</v>
      </c>
      <c r="O69" s="12"/>
      <c r="P69" s="101"/>
      <c r="Q69" s="101"/>
      <c r="R69" s="101"/>
      <c r="S69" s="101"/>
      <c r="T69" s="101"/>
    </row>
    <row r="70" spans="1:20" ht="20.25" customHeight="1" x14ac:dyDescent="0.45">
      <c r="A70" s="101"/>
      <c r="B70" s="12"/>
      <c r="C70" s="82"/>
      <c r="E70" s="10" t="s">
        <v>440</v>
      </c>
      <c r="O70" s="12"/>
      <c r="P70" s="101"/>
      <c r="Q70" s="101"/>
      <c r="R70" s="101"/>
      <c r="S70" s="101"/>
      <c r="T70" s="101"/>
    </row>
    <row r="71" spans="1:20" ht="21" customHeight="1" x14ac:dyDescent="0.45">
      <c r="A71" s="101"/>
      <c r="B71" s="12"/>
      <c r="C71" s="82"/>
      <c r="E71" s="10" t="s">
        <v>441</v>
      </c>
      <c r="O71" s="12"/>
      <c r="P71" s="101"/>
      <c r="Q71" s="101"/>
      <c r="R71" s="101"/>
      <c r="S71" s="101"/>
      <c r="T71" s="101"/>
    </row>
    <row r="72" spans="1:20" ht="7.5" customHeight="1" x14ac:dyDescent="0.45">
      <c r="A72" s="101"/>
      <c r="B72" s="12"/>
      <c r="C72" s="82"/>
      <c r="O72" s="12"/>
      <c r="P72" s="101"/>
      <c r="Q72" s="101"/>
      <c r="R72" s="101"/>
      <c r="S72" s="101"/>
      <c r="T72" s="101"/>
    </row>
    <row r="73" spans="1:20" ht="31.5" customHeight="1" x14ac:dyDescent="0.45">
      <c r="A73" s="101"/>
      <c r="B73" s="12"/>
      <c r="C73" s="82"/>
      <c r="E73" s="748" t="s">
        <v>442</v>
      </c>
      <c r="F73" s="748"/>
      <c r="G73" s="748"/>
      <c r="H73" s="748" t="s">
        <v>427</v>
      </c>
      <c r="I73" s="748"/>
      <c r="J73" s="748"/>
      <c r="K73" s="748" t="s">
        <v>428</v>
      </c>
      <c r="L73" s="748"/>
      <c r="M73" s="748"/>
      <c r="O73" s="12"/>
      <c r="P73" s="101"/>
      <c r="Q73" s="101"/>
      <c r="R73" s="101"/>
      <c r="S73" s="101"/>
      <c r="T73" s="101"/>
    </row>
    <row r="74" spans="1:20" ht="20.25" customHeight="1" x14ac:dyDescent="0.45">
      <c r="A74" s="101"/>
      <c r="B74" s="12"/>
      <c r="C74" s="82"/>
      <c r="E74" s="750">
        <f>เกณฑ์!N6</f>
        <v>0</v>
      </c>
      <c r="F74" s="749"/>
      <c r="G74" s="749"/>
      <c r="H74" s="749" t="str">
        <f>เกณฑ์!M6</f>
        <v>ไม่ผ่าน</v>
      </c>
      <c r="I74" s="749"/>
      <c r="J74" s="749"/>
      <c r="K74" s="749" t="str">
        <f>เกณฑ์!J6&amp;" - "&amp;เกณฑ์!L6</f>
        <v>0 - 49</v>
      </c>
      <c r="L74" s="749"/>
      <c r="M74" s="749"/>
      <c r="O74" s="12"/>
      <c r="P74" s="101"/>
      <c r="Q74" s="101"/>
      <c r="R74" s="101"/>
      <c r="S74" s="101"/>
      <c r="T74" s="101"/>
    </row>
    <row r="75" spans="1:20" ht="20.25" customHeight="1" x14ac:dyDescent="0.45">
      <c r="A75" s="101"/>
      <c r="B75" s="12"/>
      <c r="C75" s="82"/>
      <c r="E75" s="750">
        <f>เกณฑ์!N7</f>
        <v>1</v>
      </c>
      <c r="F75" s="749"/>
      <c r="G75" s="749"/>
      <c r="H75" s="749" t="str">
        <f>เกณฑ์!M7</f>
        <v>ผ่าน</v>
      </c>
      <c r="I75" s="749"/>
      <c r="J75" s="749"/>
      <c r="K75" s="749" t="str">
        <f>เกณฑ์!J7&amp;" - "&amp;เกณฑ์!L7</f>
        <v>50 - 64</v>
      </c>
      <c r="L75" s="749"/>
      <c r="M75" s="749"/>
      <c r="O75" s="12"/>
      <c r="P75" s="101"/>
      <c r="Q75" s="101"/>
      <c r="R75" s="101"/>
      <c r="S75" s="101"/>
      <c r="T75" s="101"/>
    </row>
    <row r="76" spans="1:20" ht="20.25" customHeight="1" x14ac:dyDescent="0.45">
      <c r="A76" s="101"/>
      <c r="B76" s="12"/>
      <c r="C76" s="82"/>
      <c r="E76" s="750">
        <f>เกณฑ์!N8</f>
        <v>2</v>
      </c>
      <c r="F76" s="749"/>
      <c r="G76" s="749"/>
      <c r="H76" s="749" t="str">
        <f>เกณฑ์!M8</f>
        <v>ดี</v>
      </c>
      <c r="I76" s="749"/>
      <c r="J76" s="749"/>
      <c r="K76" s="749" t="str">
        <f>เกณฑ์!J8&amp;" - "&amp;เกณฑ์!L8</f>
        <v>65 - 79</v>
      </c>
      <c r="L76" s="749"/>
      <c r="M76" s="749"/>
      <c r="O76" s="12"/>
      <c r="P76" s="101"/>
      <c r="Q76" s="101"/>
      <c r="R76" s="101"/>
      <c r="S76" s="101"/>
      <c r="T76" s="101"/>
    </row>
    <row r="77" spans="1:20" ht="20.25" customHeight="1" x14ac:dyDescent="0.45">
      <c r="A77" s="101"/>
      <c r="B77" s="12"/>
      <c r="C77" s="82"/>
      <c r="E77" s="751">
        <f>เกณฑ์!N9</f>
        <v>3</v>
      </c>
      <c r="F77" s="752"/>
      <c r="G77" s="752"/>
      <c r="H77" s="752" t="str">
        <f>เกณฑ์!M9</f>
        <v>ดีเยี่ยม</v>
      </c>
      <c r="I77" s="752"/>
      <c r="J77" s="752"/>
      <c r="K77" s="752" t="str">
        <f>เกณฑ์!J9&amp;" - "&amp;เกณฑ์!L9</f>
        <v>80 - 100</v>
      </c>
      <c r="L77" s="752"/>
      <c r="M77" s="752"/>
      <c r="O77" s="12"/>
      <c r="P77" s="101"/>
      <c r="Q77" s="101"/>
      <c r="R77" s="101"/>
      <c r="S77" s="101"/>
      <c r="T77" s="101"/>
    </row>
    <row r="78" spans="1:20" ht="20.25" customHeight="1" x14ac:dyDescent="0.45">
      <c r="A78" s="101"/>
      <c r="B78" s="12"/>
      <c r="C78" s="82"/>
      <c r="D78" s="10" t="s">
        <v>447</v>
      </c>
      <c r="O78" s="12"/>
      <c r="P78" s="101"/>
      <c r="Q78" s="101"/>
      <c r="R78" s="101"/>
      <c r="S78" s="101"/>
      <c r="T78" s="101"/>
    </row>
    <row r="79" spans="1:20" ht="20.25" customHeight="1" x14ac:dyDescent="0.45">
      <c r="A79" s="101"/>
      <c r="B79" s="12"/>
      <c r="C79" s="82"/>
      <c r="O79" s="12"/>
      <c r="P79" s="101"/>
      <c r="Q79" s="101"/>
      <c r="R79" s="101"/>
      <c r="S79" s="101"/>
      <c r="T79" s="101"/>
    </row>
    <row r="80" spans="1:20" ht="18.75" customHeight="1" x14ac:dyDescent="0.45">
      <c r="A80" s="10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01"/>
      <c r="Q80" s="101"/>
      <c r="R80" s="101"/>
      <c r="S80" s="101"/>
      <c r="T80" s="101"/>
    </row>
    <row r="81" spans="1:20" ht="18.75" customHeight="1" x14ac:dyDescent="0.4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</row>
    <row r="82" spans="1:20" ht="18.75" customHeight="1" x14ac:dyDescent="0.4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</row>
    <row r="83" spans="1:20" ht="18.75" customHeight="1" x14ac:dyDescent="0.4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</row>
    <row r="84" spans="1:20" ht="18.75" customHeight="1" x14ac:dyDescent="0.4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</row>
    <row r="85" spans="1:20" ht="18.75" customHeight="1" x14ac:dyDescent="0.4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</row>
    <row r="86" spans="1:20" ht="18.75" customHeight="1" x14ac:dyDescent="0.4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</row>
    <row r="87" spans="1:20" ht="20.25" customHeight="1" x14ac:dyDescent="0.4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</row>
    <row r="88" spans="1:20" ht="20.25" customHeight="1" x14ac:dyDescent="0.4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</row>
    <row r="89" spans="1:20" ht="20.25" customHeight="1" x14ac:dyDescent="0.4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</row>
    <row r="90" spans="1:20" ht="20.25" customHeight="1" x14ac:dyDescent="0.4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</row>
    <row r="91" spans="1:20" ht="20.25" customHeight="1" x14ac:dyDescent="0.4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</row>
    <row r="92" spans="1:20" ht="20.25" customHeight="1" x14ac:dyDescent="0.4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</row>
    <row r="93" spans="1:20" x14ac:dyDescent="0.4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</row>
    <row r="94" spans="1:20" x14ac:dyDescent="0.4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</row>
    <row r="95" spans="1:20" x14ac:dyDescent="0.4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</row>
    <row r="96" spans="1:20" x14ac:dyDescent="0.4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</row>
    <row r="97" spans="1:20" x14ac:dyDescent="0.4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</row>
    <row r="98" spans="1:20" x14ac:dyDescent="0.4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</row>
    <row r="99" spans="1:20" x14ac:dyDescent="0.4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</row>
    <row r="100" spans="1:20" x14ac:dyDescent="0.4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</row>
    <row r="101" spans="1:20" x14ac:dyDescent="0.45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</row>
    <row r="102" spans="1:20" x14ac:dyDescent="0.4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</row>
    <row r="103" spans="1:20" x14ac:dyDescent="0.45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</row>
    <row r="104" spans="1:20" x14ac:dyDescent="0.45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</row>
    <row r="105" spans="1:20" x14ac:dyDescent="0.4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</row>
    <row r="106" spans="1:20" x14ac:dyDescent="0.45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</row>
    <row r="107" spans="1:20" x14ac:dyDescent="0.45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</row>
    <row r="108" spans="1:20" x14ac:dyDescent="0.45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</row>
    <row r="109" spans="1:20" x14ac:dyDescent="0.45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</row>
    <row r="110" spans="1:20" x14ac:dyDescent="0.4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0" x14ac:dyDescent="0.45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</row>
    <row r="112" spans="1:20" x14ac:dyDescent="0.45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</row>
    <row r="113" spans="1:20" x14ac:dyDescent="0.45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</row>
    <row r="114" spans="1:20" x14ac:dyDescent="0.4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</row>
    <row r="115" spans="1:20" x14ac:dyDescent="0.4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</row>
    <row r="116" spans="1:20" x14ac:dyDescent="0.4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</row>
    <row r="117" spans="1:20" x14ac:dyDescent="0.4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</row>
    <row r="118" spans="1:20" x14ac:dyDescent="0.4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</row>
    <row r="119" spans="1:20" x14ac:dyDescent="0.4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</row>
    <row r="120" spans="1:20" x14ac:dyDescent="0.4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</row>
    <row r="121" spans="1:20" x14ac:dyDescent="0.4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</row>
    <row r="122" spans="1:20" x14ac:dyDescent="0.4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</row>
    <row r="123" spans="1:20" x14ac:dyDescent="0.4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</row>
    <row r="124" spans="1:20" x14ac:dyDescent="0.4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</row>
    <row r="125" spans="1:20" x14ac:dyDescent="0.4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</row>
    <row r="126" spans="1:20" x14ac:dyDescent="0.4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</row>
    <row r="127" spans="1:20" x14ac:dyDescent="0.4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</row>
    <row r="128" spans="1:20" x14ac:dyDescent="0.4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</row>
    <row r="129" spans="1:20" x14ac:dyDescent="0.4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</row>
    <row r="130" spans="1:20" x14ac:dyDescent="0.4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</row>
    <row r="131" spans="1:20" x14ac:dyDescent="0.4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</row>
    <row r="132" spans="1:20" x14ac:dyDescent="0.4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0" x14ac:dyDescent="0.4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</row>
    <row r="134" spans="1:20" x14ac:dyDescent="0.4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</row>
    <row r="135" spans="1:20" x14ac:dyDescent="0.4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</row>
    <row r="136" spans="1:20" x14ac:dyDescent="0.4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</row>
    <row r="137" spans="1:20" x14ac:dyDescent="0.4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</row>
    <row r="138" spans="1:20" x14ac:dyDescent="0.4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</row>
    <row r="139" spans="1:20" x14ac:dyDescent="0.4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</row>
    <row r="140" spans="1:20" x14ac:dyDescent="0.4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</row>
    <row r="141" spans="1:20" x14ac:dyDescent="0.4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</row>
    <row r="142" spans="1:20" x14ac:dyDescent="0.4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</row>
    <row r="143" spans="1:20" x14ac:dyDescent="0.4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</row>
    <row r="144" spans="1:20" x14ac:dyDescent="0.4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</row>
    <row r="145" spans="1:20" x14ac:dyDescent="0.4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</row>
    <row r="146" spans="1:20" x14ac:dyDescent="0.4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</row>
    <row r="147" spans="1:20" x14ac:dyDescent="0.4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</row>
    <row r="148" spans="1:20" x14ac:dyDescent="0.4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</row>
    <row r="149" spans="1:20" x14ac:dyDescent="0.4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</row>
    <row r="150" spans="1:20" x14ac:dyDescent="0.4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</row>
    <row r="151" spans="1:20" x14ac:dyDescent="0.4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</row>
    <row r="152" spans="1:20" x14ac:dyDescent="0.4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</row>
    <row r="153" spans="1:20" x14ac:dyDescent="0.4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</row>
    <row r="154" spans="1:20" x14ac:dyDescent="0.4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</row>
    <row r="155" spans="1:20" x14ac:dyDescent="0.4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</row>
    <row r="156" spans="1:20" x14ac:dyDescent="0.4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</row>
  </sheetData>
  <sheetProtection sheet="1" objects="1" scenarios="1" selectLockedCells="1"/>
  <mergeCells count="62">
    <mergeCell ref="E76:G76"/>
    <mergeCell ref="E77:G77"/>
    <mergeCell ref="K76:M76"/>
    <mergeCell ref="K77:M77"/>
    <mergeCell ref="H74:J74"/>
    <mergeCell ref="H75:J75"/>
    <mergeCell ref="H76:J76"/>
    <mergeCell ref="H77:J77"/>
    <mergeCell ref="E73:G73"/>
    <mergeCell ref="H73:J73"/>
    <mergeCell ref="K73:M73"/>
    <mergeCell ref="K74:M74"/>
    <mergeCell ref="K75:M75"/>
    <mergeCell ref="E74:G74"/>
    <mergeCell ref="E75:G75"/>
    <mergeCell ref="E64:H64"/>
    <mergeCell ref="E65:H65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E59:H59"/>
    <mergeCell ref="E60:H60"/>
    <mergeCell ref="E61:H61"/>
    <mergeCell ref="E62:H62"/>
    <mergeCell ref="E63:H63"/>
    <mergeCell ref="E51:G51"/>
    <mergeCell ref="E52:G52"/>
    <mergeCell ref="E53:G53"/>
    <mergeCell ref="E57:H57"/>
    <mergeCell ref="E58:H58"/>
    <mergeCell ref="K51:M51"/>
    <mergeCell ref="K52:M52"/>
    <mergeCell ref="K53:M53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K45:M45"/>
    <mergeCell ref="K46:M46"/>
    <mergeCell ref="K47:M47"/>
    <mergeCell ref="K48:M48"/>
    <mergeCell ref="K49:M49"/>
    <mergeCell ref="K50:M50"/>
    <mergeCell ref="E50:G50"/>
    <mergeCell ref="C2:N2"/>
    <mergeCell ref="C3:N3"/>
    <mergeCell ref="E45:G45"/>
    <mergeCell ref="E46:G46"/>
    <mergeCell ref="E47:G47"/>
    <mergeCell ref="E48:G48"/>
    <mergeCell ref="E49:G49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</sheetPr>
  <dimension ref="A1:I107"/>
  <sheetViews>
    <sheetView showGridLines="0" showRowColHeaders="0" zoomScale="120" zoomScaleNormal="120" workbookViewId="0">
      <selection activeCell="D101" sqref="D101"/>
    </sheetView>
  </sheetViews>
  <sheetFormatPr defaultColWidth="9.140625" defaultRowHeight="20.25" x14ac:dyDescent="0.4"/>
  <cols>
    <col min="1" max="1" width="5.7109375" style="88" customWidth="1"/>
    <col min="2" max="2" width="3.140625" style="88" customWidth="1"/>
    <col min="3" max="3" width="39.85546875" style="88" customWidth="1"/>
    <col min="4" max="4" width="62.140625" style="88" customWidth="1"/>
    <col min="5" max="5" width="2.140625" style="88" customWidth="1"/>
    <col min="6" max="16384" width="9.140625" style="88"/>
  </cols>
  <sheetData>
    <row r="1" spans="1:9" ht="42.75" customHeight="1" x14ac:dyDescent="0.4">
      <c r="A1" s="454"/>
      <c r="B1" s="454"/>
      <c r="C1" s="454"/>
      <c r="D1" s="454"/>
      <c r="E1" s="454"/>
      <c r="F1" s="454"/>
      <c r="G1" s="454"/>
      <c r="H1" s="454"/>
      <c r="I1" s="454"/>
    </row>
    <row r="2" spans="1:9" ht="9" customHeight="1" x14ac:dyDescent="0.4">
      <c r="A2" s="454"/>
      <c r="B2" s="89"/>
      <c r="C2" s="89"/>
      <c r="D2" s="89"/>
      <c r="E2" s="89"/>
      <c r="F2" s="454"/>
      <c r="G2" s="454"/>
      <c r="H2" s="454"/>
      <c r="I2" s="454"/>
    </row>
    <row r="3" spans="1:9" ht="22.5" x14ac:dyDescent="0.45">
      <c r="A3" s="454"/>
      <c r="B3" s="89"/>
      <c r="C3" s="753" t="s">
        <v>142</v>
      </c>
      <c r="D3" s="753"/>
      <c r="E3" s="89"/>
      <c r="F3" s="454"/>
      <c r="G3" s="454"/>
      <c r="H3" s="454"/>
      <c r="I3" s="454"/>
    </row>
    <row r="4" spans="1:9" ht="8.25" customHeight="1" x14ac:dyDescent="0.4">
      <c r="A4" s="454"/>
      <c r="B4" s="89"/>
      <c r="C4" s="90"/>
      <c r="D4" s="89"/>
      <c r="E4" s="89"/>
      <c r="F4" s="454"/>
      <c r="G4" s="454"/>
      <c r="H4" s="454"/>
      <c r="I4" s="454"/>
    </row>
    <row r="5" spans="1:9" ht="18.75" customHeight="1" x14ac:dyDescent="0.45">
      <c r="A5" s="454"/>
      <c r="B5" s="89"/>
      <c r="C5" s="91" t="s">
        <v>143</v>
      </c>
      <c r="E5" s="89"/>
      <c r="F5" s="454"/>
      <c r="G5" s="454"/>
      <c r="H5" s="454"/>
      <c r="I5" s="454"/>
    </row>
    <row r="6" spans="1:9" ht="18.75" customHeight="1" x14ac:dyDescent="0.4">
      <c r="A6" s="454"/>
      <c r="B6" s="89"/>
      <c r="C6" s="92" t="s">
        <v>144</v>
      </c>
      <c r="D6" s="93" t="s">
        <v>145</v>
      </c>
      <c r="E6" s="89"/>
      <c r="F6" s="454"/>
      <c r="G6" s="454"/>
      <c r="H6" s="454"/>
      <c r="I6" s="454"/>
    </row>
    <row r="7" spans="1:9" ht="18.75" customHeight="1" x14ac:dyDescent="0.4">
      <c r="A7" s="454"/>
      <c r="B7" s="89"/>
      <c r="C7" s="215" t="s">
        <v>146</v>
      </c>
      <c r="D7" s="216" t="s">
        <v>162</v>
      </c>
      <c r="E7" s="89"/>
      <c r="F7" s="454"/>
      <c r="G7" s="454"/>
      <c r="H7" s="454"/>
      <c r="I7" s="454"/>
    </row>
    <row r="8" spans="1:9" ht="18.75" customHeight="1" x14ac:dyDescent="0.4">
      <c r="A8" s="454"/>
      <c r="B8" s="89"/>
      <c r="C8" s="217"/>
      <c r="D8" s="218" t="s">
        <v>163</v>
      </c>
      <c r="E8" s="89"/>
      <c r="F8" s="454"/>
      <c r="G8" s="454"/>
      <c r="H8" s="454"/>
      <c r="I8" s="454"/>
    </row>
    <row r="9" spans="1:9" ht="18.75" customHeight="1" x14ac:dyDescent="0.4">
      <c r="A9" s="454"/>
      <c r="B9" s="89"/>
      <c r="C9" s="217"/>
      <c r="D9" s="218" t="s">
        <v>164</v>
      </c>
      <c r="E9" s="89"/>
      <c r="F9" s="454"/>
      <c r="G9" s="454"/>
      <c r="H9" s="454"/>
      <c r="I9" s="454"/>
    </row>
    <row r="10" spans="1:9" ht="18.75" customHeight="1" x14ac:dyDescent="0.4">
      <c r="A10" s="454"/>
      <c r="B10" s="89"/>
      <c r="C10" s="219" t="s">
        <v>147</v>
      </c>
      <c r="D10" s="220" t="s">
        <v>149</v>
      </c>
      <c r="E10" s="89"/>
      <c r="F10" s="454"/>
      <c r="G10" s="454"/>
      <c r="H10" s="454"/>
      <c r="I10" s="454"/>
    </row>
    <row r="11" spans="1:9" ht="18.75" customHeight="1" x14ac:dyDescent="0.4">
      <c r="A11" s="454"/>
      <c r="B11" s="89"/>
      <c r="C11" s="217"/>
      <c r="D11" s="221" t="s">
        <v>151</v>
      </c>
      <c r="E11" s="89"/>
      <c r="F11" s="454"/>
      <c r="G11" s="454"/>
      <c r="H11" s="454"/>
      <c r="I11" s="454"/>
    </row>
    <row r="12" spans="1:9" ht="18.75" customHeight="1" x14ac:dyDescent="0.4">
      <c r="A12" s="454"/>
      <c r="B12" s="89"/>
      <c r="C12" s="217"/>
      <c r="D12" s="222" t="s">
        <v>148</v>
      </c>
      <c r="E12" s="89"/>
      <c r="F12" s="454"/>
      <c r="G12" s="454"/>
      <c r="H12" s="454"/>
      <c r="I12" s="454"/>
    </row>
    <row r="13" spans="1:9" ht="18.75" customHeight="1" x14ac:dyDescent="0.4">
      <c r="A13" s="454"/>
      <c r="B13" s="89"/>
      <c r="C13" s="223" t="s">
        <v>150</v>
      </c>
      <c r="D13" s="224" t="s">
        <v>152</v>
      </c>
      <c r="E13" s="89"/>
      <c r="F13" s="454"/>
      <c r="G13" s="454"/>
      <c r="H13" s="454"/>
      <c r="I13" s="454"/>
    </row>
    <row r="14" spans="1:9" ht="18.75" customHeight="1" x14ac:dyDescent="0.4">
      <c r="A14" s="454"/>
      <c r="B14" s="89"/>
      <c r="C14" s="217"/>
      <c r="D14" s="221" t="s">
        <v>153</v>
      </c>
      <c r="E14" s="89"/>
      <c r="F14" s="454"/>
      <c r="G14" s="454"/>
      <c r="H14" s="454"/>
      <c r="I14" s="454"/>
    </row>
    <row r="15" spans="1:9" ht="18.75" customHeight="1" x14ac:dyDescent="0.4">
      <c r="A15" s="454"/>
      <c r="B15" s="89"/>
      <c r="C15" s="225"/>
      <c r="D15" s="226" t="s">
        <v>154</v>
      </c>
      <c r="E15" s="89"/>
      <c r="F15" s="454"/>
      <c r="G15" s="454"/>
      <c r="H15" s="454"/>
      <c r="I15" s="454"/>
    </row>
    <row r="16" spans="1:9" ht="18.75" customHeight="1" x14ac:dyDescent="0.4">
      <c r="A16" s="454"/>
      <c r="B16" s="89"/>
      <c r="C16" s="217" t="s">
        <v>155</v>
      </c>
      <c r="D16" s="221" t="s">
        <v>158</v>
      </c>
      <c r="E16" s="89"/>
      <c r="F16" s="454"/>
      <c r="G16" s="454"/>
      <c r="H16" s="454"/>
      <c r="I16" s="454"/>
    </row>
    <row r="17" spans="1:9" ht="18.75" customHeight="1" x14ac:dyDescent="0.4">
      <c r="A17" s="454"/>
      <c r="B17" s="89"/>
      <c r="C17" s="217"/>
      <c r="D17" s="221" t="s">
        <v>156</v>
      </c>
      <c r="E17" s="89"/>
      <c r="F17" s="454"/>
      <c r="G17" s="454"/>
      <c r="H17" s="454"/>
      <c r="I17" s="454"/>
    </row>
    <row r="18" spans="1:9" ht="18.75" customHeight="1" x14ac:dyDescent="0.4">
      <c r="A18" s="454"/>
      <c r="B18" s="89"/>
      <c r="C18" s="225"/>
      <c r="D18" s="226" t="s">
        <v>157</v>
      </c>
      <c r="E18" s="89"/>
      <c r="F18" s="454"/>
      <c r="G18" s="454"/>
      <c r="H18" s="454"/>
      <c r="I18" s="454"/>
    </row>
    <row r="19" spans="1:9" ht="17.25" customHeight="1" x14ac:dyDescent="0.4">
      <c r="A19" s="454"/>
      <c r="B19" s="89"/>
      <c r="C19" s="89"/>
      <c r="D19" s="89"/>
      <c r="E19" s="89"/>
      <c r="F19" s="454"/>
      <c r="G19" s="454"/>
      <c r="H19" s="454"/>
      <c r="I19" s="454"/>
    </row>
    <row r="20" spans="1:9" ht="18.75" customHeight="1" x14ac:dyDescent="0.4">
      <c r="A20" s="454"/>
      <c r="B20" s="89"/>
      <c r="C20" s="227" t="s">
        <v>159</v>
      </c>
      <c r="D20" s="228"/>
      <c r="E20" s="89"/>
      <c r="F20" s="454"/>
      <c r="G20" s="454"/>
      <c r="H20" s="454"/>
      <c r="I20" s="454"/>
    </row>
    <row r="21" spans="1:9" ht="18.75" customHeight="1" x14ac:dyDescent="0.4">
      <c r="A21" s="454"/>
      <c r="B21" s="89"/>
      <c r="C21" s="94" t="s">
        <v>144</v>
      </c>
      <c r="D21" s="94" t="s">
        <v>145</v>
      </c>
      <c r="E21" s="89"/>
      <c r="F21" s="454"/>
      <c r="G21" s="454"/>
      <c r="H21" s="454"/>
      <c r="I21" s="454"/>
    </row>
    <row r="22" spans="1:9" ht="18.75" customHeight="1" x14ac:dyDescent="0.4">
      <c r="A22" s="454"/>
      <c r="B22" s="89"/>
      <c r="C22" s="229" t="s">
        <v>160</v>
      </c>
      <c r="D22" s="229" t="s">
        <v>165</v>
      </c>
      <c r="E22" s="89"/>
      <c r="F22" s="454"/>
      <c r="G22" s="454"/>
      <c r="H22" s="454"/>
      <c r="I22" s="454"/>
    </row>
    <row r="23" spans="1:9" ht="18.75" customHeight="1" x14ac:dyDescent="0.4">
      <c r="A23" s="454"/>
      <c r="B23" s="89"/>
      <c r="C23" s="230" t="s">
        <v>161</v>
      </c>
      <c r="D23" s="231" t="s">
        <v>166</v>
      </c>
      <c r="E23" s="89"/>
      <c r="F23" s="454"/>
      <c r="G23" s="454"/>
      <c r="H23" s="454"/>
      <c r="I23" s="454"/>
    </row>
    <row r="24" spans="1:9" ht="18.75" customHeight="1" x14ac:dyDescent="0.4">
      <c r="A24" s="454"/>
      <c r="B24" s="89"/>
      <c r="C24" s="232"/>
      <c r="D24" s="233" t="s">
        <v>167</v>
      </c>
      <c r="E24" s="89"/>
      <c r="F24" s="454"/>
      <c r="G24" s="454"/>
      <c r="H24" s="454"/>
      <c r="I24" s="454"/>
    </row>
    <row r="25" spans="1:9" ht="18.75" customHeight="1" x14ac:dyDescent="0.4">
      <c r="A25" s="454"/>
      <c r="B25" s="89"/>
      <c r="C25" s="229" t="s">
        <v>168</v>
      </c>
      <c r="D25" s="229" t="s">
        <v>170</v>
      </c>
      <c r="E25" s="89"/>
      <c r="F25" s="454"/>
      <c r="G25" s="454"/>
      <c r="H25" s="454"/>
      <c r="I25" s="454"/>
    </row>
    <row r="26" spans="1:9" ht="18.75" customHeight="1" x14ac:dyDescent="0.4">
      <c r="A26" s="454"/>
      <c r="B26" s="89"/>
      <c r="C26" s="231" t="s">
        <v>169</v>
      </c>
      <c r="D26" s="231" t="s">
        <v>171</v>
      </c>
      <c r="E26" s="89"/>
      <c r="F26" s="454"/>
      <c r="G26" s="454"/>
      <c r="H26" s="454"/>
      <c r="I26" s="454"/>
    </row>
    <row r="27" spans="1:9" ht="18.75" customHeight="1" x14ac:dyDescent="0.4">
      <c r="A27" s="454"/>
      <c r="B27" s="89"/>
      <c r="C27" s="234"/>
      <c r="D27" s="235" t="s">
        <v>172</v>
      </c>
      <c r="E27" s="89"/>
      <c r="F27" s="454"/>
      <c r="G27" s="454"/>
      <c r="H27" s="454"/>
      <c r="I27" s="454"/>
    </row>
    <row r="28" spans="1:9" ht="20.25" customHeight="1" x14ac:dyDescent="0.4">
      <c r="A28" s="454"/>
      <c r="B28" s="89"/>
      <c r="C28" s="89"/>
      <c r="D28" s="89"/>
      <c r="E28" s="89"/>
      <c r="F28" s="454"/>
      <c r="G28" s="454"/>
      <c r="H28" s="454"/>
      <c r="I28" s="454"/>
    </row>
    <row r="29" spans="1:9" ht="20.25" customHeight="1" x14ac:dyDescent="0.45">
      <c r="A29" s="454"/>
      <c r="B29" s="89"/>
      <c r="C29" s="236" t="s">
        <v>175</v>
      </c>
      <c r="D29" s="228"/>
      <c r="E29" s="89"/>
      <c r="F29" s="454"/>
      <c r="G29" s="454"/>
      <c r="H29" s="454"/>
      <c r="I29" s="454"/>
    </row>
    <row r="30" spans="1:9" ht="20.25" customHeight="1" x14ac:dyDescent="0.4">
      <c r="A30" s="454"/>
      <c r="B30" s="89"/>
      <c r="C30" s="95" t="s">
        <v>144</v>
      </c>
      <c r="D30" s="95" t="s">
        <v>145</v>
      </c>
      <c r="E30" s="89"/>
      <c r="F30" s="454"/>
      <c r="G30" s="454"/>
      <c r="H30" s="454"/>
      <c r="I30" s="454"/>
    </row>
    <row r="31" spans="1:9" ht="20.25" customHeight="1" x14ac:dyDescent="0.4">
      <c r="A31" s="454"/>
      <c r="B31" s="89"/>
      <c r="C31" s="237" t="s">
        <v>173</v>
      </c>
      <c r="D31" s="237" t="s">
        <v>176</v>
      </c>
      <c r="E31" s="89"/>
      <c r="F31" s="454"/>
      <c r="G31" s="454"/>
      <c r="H31" s="454"/>
      <c r="I31" s="454"/>
    </row>
    <row r="32" spans="1:9" ht="20.25" customHeight="1" x14ac:dyDescent="0.4">
      <c r="A32" s="454"/>
      <c r="B32" s="89"/>
      <c r="C32" s="238" t="s">
        <v>174</v>
      </c>
      <c r="D32" s="239" t="s">
        <v>177</v>
      </c>
      <c r="E32" s="89"/>
      <c r="F32" s="454"/>
      <c r="G32" s="454"/>
      <c r="H32" s="454"/>
      <c r="I32" s="454"/>
    </row>
    <row r="33" spans="1:9" ht="20.25" customHeight="1" x14ac:dyDescent="0.4">
      <c r="A33" s="454"/>
      <c r="B33" s="89"/>
      <c r="C33" s="240"/>
      <c r="D33" s="239" t="s">
        <v>178</v>
      </c>
      <c r="E33" s="89"/>
      <c r="F33" s="454"/>
      <c r="G33" s="454"/>
      <c r="H33" s="454"/>
      <c r="I33" s="454"/>
    </row>
    <row r="34" spans="1:9" ht="20.25" customHeight="1" x14ac:dyDescent="0.4">
      <c r="A34" s="454"/>
      <c r="B34" s="89"/>
      <c r="C34" s="241"/>
      <c r="D34" s="242" t="s">
        <v>179</v>
      </c>
      <c r="E34" s="89"/>
      <c r="F34" s="454"/>
      <c r="G34" s="454"/>
      <c r="H34" s="454"/>
      <c r="I34" s="454"/>
    </row>
    <row r="35" spans="1:9" ht="20.25" customHeight="1" x14ac:dyDescent="0.4">
      <c r="A35" s="454"/>
      <c r="B35" s="89"/>
      <c r="C35" s="89"/>
      <c r="D35" s="89"/>
      <c r="E35" s="89"/>
      <c r="F35" s="454"/>
      <c r="G35" s="454"/>
      <c r="H35" s="454"/>
      <c r="I35" s="454"/>
    </row>
    <row r="36" spans="1:9" ht="20.25" customHeight="1" x14ac:dyDescent="0.45">
      <c r="A36" s="454"/>
      <c r="B36" s="89"/>
      <c r="C36" s="236" t="s">
        <v>183</v>
      </c>
      <c r="D36" s="228"/>
      <c r="E36" s="89"/>
      <c r="F36" s="454"/>
      <c r="G36" s="454"/>
      <c r="H36" s="454"/>
      <c r="I36" s="454"/>
    </row>
    <row r="37" spans="1:9" ht="20.25" customHeight="1" x14ac:dyDescent="0.4">
      <c r="A37" s="454"/>
      <c r="B37" s="89"/>
      <c r="C37" s="94" t="s">
        <v>144</v>
      </c>
      <c r="D37" s="94" t="s">
        <v>145</v>
      </c>
      <c r="E37" s="89"/>
      <c r="F37" s="454"/>
      <c r="G37" s="454"/>
      <c r="H37" s="454"/>
      <c r="I37" s="454"/>
    </row>
    <row r="38" spans="1:9" ht="20.25" customHeight="1" x14ac:dyDescent="0.4">
      <c r="A38" s="454"/>
      <c r="B38" s="89"/>
      <c r="C38" s="229" t="s">
        <v>184</v>
      </c>
      <c r="D38" s="229" t="s">
        <v>180</v>
      </c>
      <c r="E38" s="89"/>
      <c r="F38" s="454"/>
      <c r="G38" s="454"/>
      <c r="H38" s="454"/>
      <c r="I38" s="454"/>
    </row>
    <row r="39" spans="1:9" ht="20.25" customHeight="1" x14ac:dyDescent="0.4">
      <c r="A39" s="454"/>
      <c r="B39" s="89"/>
      <c r="C39" s="230" t="s">
        <v>185</v>
      </c>
      <c r="D39" s="231" t="s">
        <v>181</v>
      </c>
      <c r="E39" s="89"/>
      <c r="F39" s="454"/>
      <c r="G39" s="454"/>
      <c r="H39" s="454"/>
      <c r="I39" s="454"/>
    </row>
    <row r="40" spans="1:9" ht="20.25" customHeight="1" x14ac:dyDescent="0.4">
      <c r="A40" s="454"/>
      <c r="B40" s="89"/>
      <c r="C40" s="230"/>
      <c r="D40" s="231" t="s">
        <v>182</v>
      </c>
      <c r="E40" s="89"/>
      <c r="F40" s="454"/>
      <c r="G40" s="454"/>
      <c r="H40" s="454"/>
      <c r="I40" s="454"/>
    </row>
    <row r="41" spans="1:9" ht="20.25" customHeight="1" x14ac:dyDescent="0.4">
      <c r="A41" s="454"/>
      <c r="B41" s="89"/>
      <c r="C41" s="243" t="s">
        <v>186</v>
      </c>
      <c r="D41" s="244" t="s">
        <v>189</v>
      </c>
      <c r="E41" s="89"/>
      <c r="F41" s="454"/>
      <c r="G41" s="454"/>
      <c r="H41" s="454"/>
      <c r="I41" s="454"/>
    </row>
    <row r="42" spans="1:9" ht="20.25" customHeight="1" x14ac:dyDescent="0.4">
      <c r="A42" s="454"/>
      <c r="B42" s="89"/>
      <c r="C42" s="231" t="s">
        <v>188</v>
      </c>
      <c r="D42" s="245" t="s">
        <v>192</v>
      </c>
      <c r="E42" s="89"/>
      <c r="F42" s="454"/>
      <c r="G42" s="454"/>
      <c r="H42" s="454"/>
      <c r="I42" s="454"/>
    </row>
    <row r="43" spans="1:9" ht="20.25" customHeight="1" x14ac:dyDescent="0.4">
      <c r="A43" s="454"/>
      <c r="B43" s="89"/>
      <c r="C43" s="231" t="s">
        <v>187</v>
      </c>
      <c r="D43" s="245" t="s">
        <v>190</v>
      </c>
      <c r="E43" s="89"/>
      <c r="F43" s="454"/>
      <c r="G43" s="454"/>
      <c r="H43" s="454"/>
      <c r="I43" s="454"/>
    </row>
    <row r="44" spans="1:9" ht="20.25" customHeight="1" x14ac:dyDescent="0.4">
      <c r="A44" s="454"/>
      <c r="B44" s="89"/>
      <c r="C44" s="234"/>
      <c r="D44" s="246" t="s">
        <v>191</v>
      </c>
      <c r="E44" s="89"/>
      <c r="F44" s="454"/>
      <c r="G44" s="454"/>
      <c r="H44" s="454"/>
      <c r="I44" s="454"/>
    </row>
    <row r="45" spans="1:9" ht="27" customHeight="1" x14ac:dyDescent="0.4">
      <c r="A45" s="454"/>
      <c r="B45" s="89"/>
      <c r="C45" s="89" t="s">
        <v>347</v>
      </c>
      <c r="D45" s="89"/>
      <c r="E45" s="89"/>
      <c r="F45" s="454"/>
      <c r="G45" s="454"/>
      <c r="H45" s="454"/>
      <c r="I45" s="454"/>
    </row>
    <row r="46" spans="1:9" ht="42.75" customHeight="1" x14ac:dyDescent="0.4">
      <c r="A46" s="454"/>
      <c r="B46" s="89"/>
      <c r="C46" s="754" t="s">
        <v>348</v>
      </c>
      <c r="D46" s="754"/>
      <c r="E46" s="89"/>
      <c r="F46" s="454"/>
      <c r="G46" s="454"/>
      <c r="H46" s="454"/>
      <c r="I46" s="454"/>
    </row>
    <row r="47" spans="1:9" ht="24" customHeight="1" x14ac:dyDescent="0.4">
      <c r="A47" s="454"/>
      <c r="B47" s="89"/>
      <c r="C47" s="96"/>
      <c r="D47" s="96"/>
      <c r="E47" s="89"/>
      <c r="F47" s="454"/>
      <c r="G47" s="454"/>
      <c r="H47" s="454"/>
      <c r="I47" s="454"/>
    </row>
    <row r="48" spans="1:9" ht="20.25" customHeight="1" x14ac:dyDescent="0.45">
      <c r="A48" s="454"/>
      <c r="B48" s="89"/>
      <c r="C48" s="236" t="s">
        <v>193</v>
      </c>
      <c r="D48" s="228"/>
      <c r="E48" s="89"/>
      <c r="F48" s="454"/>
      <c r="G48" s="454"/>
      <c r="H48" s="454"/>
      <c r="I48" s="454"/>
    </row>
    <row r="49" spans="1:9" ht="20.25" customHeight="1" x14ac:dyDescent="0.4">
      <c r="A49" s="454"/>
      <c r="B49" s="89"/>
      <c r="C49" s="92" t="s">
        <v>144</v>
      </c>
      <c r="D49" s="93" t="s">
        <v>145</v>
      </c>
      <c r="E49" s="89"/>
      <c r="F49" s="454"/>
      <c r="G49" s="454"/>
      <c r="H49" s="454"/>
      <c r="I49" s="454"/>
    </row>
    <row r="50" spans="1:9" ht="20.25" customHeight="1" x14ac:dyDescent="0.4">
      <c r="A50" s="454"/>
      <c r="B50" s="89"/>
      <c r="C50" s="223" t="s">
        <v>195</v>
      </c>
      <c r="D50" s="247" t="s">
        <v>196</v>
      </c>
      <c r="E50" s="89"/>
      <c r="F50" s="454"/>
      <c r="G50" s="454"/>
      <c r="H50" s="454"/>
      <c r="I50" s="454"/>
    </row>
    <row r="51" spans="1:9" ht="20.25" customHeight="1" x14ac:dyDescent="0.4">
      <c r="A51" s="454"/>
      <c r="B51" s="89"/>
      <c r="C51" s="248" t="s">
        <v>194</v>
      </c>
      <c r="D51" s="222" t="s">
        <v>199</v>
      </c>
      <c r="E51" s="89"/>
      <c r="F51" s="454"/>
      <c r="G51" s="454"/>
      <c r="H51" s="454"/>
      <c r="I51" s="454"/>
    </row>
    <row r="52" spans="1:9" ht="20.25" customHeight="1" x14ac:dyDescent="0.4">
      <c r="A52" s="454"/>
      <c r="B52" s="89"/>
      <c r="C52" s="217"/>
      <c r="D52" s="222" t="s">
        <v>197</v>
      </c>
      <c r="E52" s="89"/>
      <c r="F52" s="454"/>
      <c r="G52" s="454"/>
      <c r="H52" s="454"/>
      <c r="I52" s="454"/>
    </row>
    <row r="53" spans="1:9" ht="20.25" customHeight="1" x14ac:dyDescent="0.4">
      <c r="A53" s="454"/>
      <c r="B53" s="89"/>
      <c r="C53" s="217"/>
      <c r="D53" s="222" t="s">
        <v>198</v>
      </c>
      <c r="E53" s="89"/>
      <c r="F53" s="454"/>
      <c r="G53" s="454"/>
      <c r="H53" s="454"/>
      <c r="I53" s="454"/>
    </row>
    <row r="54" spans="1:9" ht="20.25" customHeight="1" x14ac:dyDescent="0.4">
      <c r="A54" s="454"/>
      <c r="B54" s="89"/>
      <c r="C54" s="217"/>
      <c r="D54" s="222" t="s">
        <v>200</v>
      </c>
      <c r="E54" s="89"/>
      <c r="F54" s="454"/>
      <c r="G54" s="454"/>
      <c r="H54" s="454"/>
      <c r="I54" s="454"/>
    </row>
    <row r="55" spans="1:9" ht="20.25" customHeight="1" x14ac:dyDescent="0.4">
      <c r="A55" s="454"/>
      <c r="B55" s="89"/>
      <c r="C55" s="225"/>
      <c r="D55" s="226" t="s">
        <v>201</v>
      </c>
      <c r="E55" s="89"/>
      <c r="F55" s="454"/>
      <c r="G55" s="454"/>
      <c r="H55" s="454"/>
      <c r="I55" s="454"/>
    </row>
    <row r="56" spans="1:9" ht="20.25" customHeight="1" x14ac:dyDescent="0.4">
      <c r="A56" s="454"/>
      <c r="B56" s="89"/>
      <c r="C56" s="229" t="s">
        <v>202</v>
      </c>
      <c r="D56" s="229" t="s">
        <v>204</v>
      </c>
      <c r="E56" s="89"/>
      <c r="F56" s="454"/>
      <c r="G56" s="454"/>
      <c r="H56" s="454"/>
      <c r="I56" s="454"/>
    </row>
    <row r="57" spans="1:9" ht="20.25" customHeight="1" x14ac:dyDescent="0.4">
      <c r="A57" s="454"/>
      <c r="B57" s="89"/>
      <c r="C57" s="231" t="s">
        <v>203</v>
      </c>
      <c r="D57" s="231" t="s">
        <v>206</v>
      </c>
      <c r="E57" s="89"/>
      <c r="F57" s="454"/>
      <c r="G57" s="454"/>
      <c r="H57" s="454"/>
      <c r="I57" s="454"/>
    </row>
    <row r="58" spans="1:9" ht="20.25" customHeight="1" x14ac:dyDescent="0.4">
      <c r="A58" s="454"/>
      <c r="B58" s="89"/>
      <c r="C58" s="230"/>
      <c r="D58" s="231" t="s">
        <v>205</v>
      </c>
      <c r="E58" s="89"/>
      <c r="F58" s="454"/>
      <c r="G58" s="454"/>
      <c r="H58" s="454"/>
      <c r="I58" s="454"/>
    </row>
    <row r="59" spans="1:9" ht="20.25" customHeight="1" x14ac:dyDescent="0.4">
      <c r="A59" s="454"/>
      <c r="B59" s="89"/>
      <c r="C59" s="234"/>
      <c r="D59" s="235" t="s">
        <v>207</v>
      </c>
      <c r="E59" s="89"/>
      <c r="F59" s="454"/>
      <c r="G59" s="454"/>
      <c r="H59" s="454"/>
      <c r="I59" s="454"/>
    </row>
    <row r="60" spans="1:9" ht="12.75" customHeight="1" x14ac:dyDescent="0.4">
      <c r="A60" s="454"/>
      <c r="B60" s="89"/>
      <c r="C60" s="89"/>
      <c r="D60" s="89"/>
      <c r="E60" s="89"/>
      <c r="F60" s="454"/>
      <c r="G60" s="454"/>
      <c r="H60" s="454"/>
      <c r="I60" s="454"/>
    </row>
    <row r="61" spans="1:9" ht="20.25" customHeight="1" x14ac:dyDescent="0.45">
      <c r="A61" s="454"/>
      <c r="B61" s="89"/>
      <c r="C61" s="236" t="s">
        <v>208</v>
      </c>
      <c r="D61" s="228"/>
      <c r="E61" s="89"/>
      <c r="F61" s="454"/>
      <c r="G61" s="454"/>
      <c r="H61" s="454"/>
      <c r="I61" s="454"/>
    </row>
    <row r="62" spans="1:9" ht="20.25" customHeight="1" x14ac:dyDescent="0.4">
      <c r="A62" s="454"/>
      <c r="B62" s="89"/>
      <c r="C62" s="92" t="s">
        <v>144</v>
      </c>
      <c r="D62" s="93" t="s">
        <v>145</v>
      </c>
      <c r="E62" s="89"/>
      <c r="F62" s="454"/>
      <c r="G62" s="454"/>
      <c r="H62" s="454"/>
      <c r="I62" s="454"/>
    </row>
    <row r="63" spans="1:9" ht="20.25" customHeight="1" x14ac:dyDescent="0.4">
      <c r="A63" s="454"/>
      <c r="B63" s="89"/>
      <c r="C63" s="223" t="s">
        <v>209</v>
      </c>
      <c r="D63" s="247" t="s">
        <v>210</v>
      </c>
      <c r="E63" s="89"/>
      <c r="F63" s="454"/>
      <c r="G63" s="454"/>
      <c r="H63" s="454"/>
      <c r="I63" s="454"/>
    </row>
    <row r="64" spans="1:9" ht="20.25" customHeight="1" x14ac:dyDescent="0.4">
      <c r="A64" s="454"/>
      <c r="B64" s="89"/>
      <c r="C64" s="217"/>
      <c r="D64" s="222" t="s">
        <v>211</v>
      </c>
      <c r="E64" s="89"/>
      <c r="F64" s="454"/>
      <c r="G64" s="454"/>
      <c r="H64" s="454"/>
      <c r="I64" s="454"/>
    </row>
    <row r="65" spans="1:9" ht="20.25" customHeight="1" x14ac:dyDescent="0.4">
      <c r="A65" s="454"/>
      <c r="B65" s="89"/>
      <c r="C65" s="217"/>
      <c r="D65" s="222" t="s">
        <v>212</v>
      </c>
      <c r="E65" s="89"/>
      <c r="F65" s="454"/>
      <c r="G65" s="454"/>
      <c r="H65" s="454"/>
      <c r="I65" s="454"/>
    </row>
    <row r="66" spans="1:9" ht="20.25" customHeight="1" x14ac:dyDescent="0.4">
      <c r="A66" s="454"/>
      <c r="B66" s="89"/>
      <c r="C66" s="243" t="s">
        <v>213</v>
      </c>
      <c r="D66" s="243" t="s">
        <v>214</v>
      </c>
      <c r="E66" s="89"/>
      <c r="F66" s="454"/>
      <c r="G66" s="454"/>
      <c r="H66" s="454"/>
      <c r="I66" s="454"/>
    </row>
    <row r="67" spans="1:9" ht="20.25" customHeight="1" x14ac:dyDescent="0.4">
      <c r="A67" s="454"/>
      <c r="B67" s="89"/>
      <c r="C67" s="231" t="s">
        <v>218</v>
      </c>
      <c r="D67" s="231" t="s">
        <v>215</v>
      </c>
      <c r="E67" s="89"/>
      <c r="F67" s="454"/>
      <c r="G67" s="454"/>
      <c r="H67" s="454"/>
      <c r="I67" s="454"/>
    </row>
    <row r="68" spans="1:9" ht="20.25" customHeight="1" x14ac:dyDescent="0.4">
      <c r="A68" s="454"/>
      <c r="B68" s="89"/>
      <c r="C68" s="234"/>
      <c r="D68" s="235" t="s">
        <v>216</v>
      </c>
      <c r="E68" s="89"/>
      <c r="F68" s="454"/>
      <c r="G68" s="454"/>
      <c r="H68" s="454"/>
      <c r="I68" s="454"/>
    </row>
    <row r="69" spans="1:9" ht="9" customHeight="1" x14ac:dyDescent="0.4">
      <c r="A69" s="454"/>
      <c r="B69" s="89"/>
      <c r="C69" s="89"/>
      <c r="D69" s="89"/>
      <c r="E69" s="89"/>
      <c r="F69" s="454"/>
      <c r="G69" s="454"/>
      <c r="H69" s="454"/>
      <c r="I69" s="454"/>
    </row>
    <row r="70" spans="1:9" ht="20.25" customHeight="1" x14ac:dyDescent="0.45">
      <c r="A70" s="454"/>
      <c r="B70" s="89"/>
      <c r="C70" s="236" t="s">
        <v>220</v>
      </c>
      <c r="D70" s="228"/>
      <c r="E70" s="89"/>
      <c r="F70" s="454"/>
      <c r="G70" s="454"/>
      <c r="H70" s="454"/>
      <c r="I70" s="454"/>
    </row>
    <row r="71" spans="1:9" ht="20.25" customHeight="1" x14ac:dyDescent="0.4">
      <c r="A71" s="454"/>
      <c r="B71" s="89"/>
      <c r="C71" s="92" t="s">
        <v>144</v>
      </c>
      <c r="D71" s="93" t="s">
        <v>145</v>
      </c>
      <c r="E71" s="89"/>
      <c r="F71" s="454"/>
      <c r="G71" s="454"/>
      <c r="H71" s="454"/>
      <c r="I71" s="454"/>
    </row>
    <row r="72" spans="1:9" ht="20.25" customHeight="1" x14ac:dyDescent="0.4">
      <c r="A72" s="454"/>
      <c r="B72" s="89"/>
      <c r="C72" s="223" t="s">
        <v>217</v>
      </c>
      <c r="D72" s="247" t="s">
        <v>221</v>
      </c>
      <c r="E72" s="89"/>
      <c r="F72" s="454"/>
      <c r="G72" s="454"/>
      <c r="H72" s="454"/>
      <c r="I72" s="454"/>
    </row>
    <row r="73" spans="1:9" ht="20.25" customHeight="1" x14ac:dyDescent="0.4">
      <c r="A73" s="454"/>
      <c r="B73" s="89"/>
      <c r="C73" s="248" t="s">
        <v>219</v>
      </c>
      <c r="D73" s="222" t="s">
        <v>223</v>
      </c>
      <c r="E73" s="89"/>
      <c r="F73" s="454"/>
      <c r="G73" s="454"/>
      <c r="H73" s="454"/>
      <c r="I73" s="454"/>
    </row>
    <row r="74" spans="1:9" ht="20.25" customHeight="1" x14ac:dyDescent="0.4">
      <c r="A74" s="454"/>
      <c r="B74" s="89"/>
      <c r="C74" s="217"/>
      <c r="D74" s="222" t="s">
        <v>222</v>
      </c>
      <c r="E74" s="89"/>
      <c r="F74" s="454"/>
      <c r="G74" s="454"/>
      <c r="H74" s="454"/>
      <c r="I74" s="454"/>
    </row>
    <row r="75" spans="1:9" ht="20.25" customHeight="1" x14ac:dyDescent="0.4">
      <c r="A75" s="454"/>
      <c r="B75" s="89"/>
      <c r="C75" s="217"/>
      <c r="D75" s="222" t="s">
        <v>225</v>
      </c>
      <c r="E75" s="89"/>
      <c r="F75" s="454"/>
      <c r="G75" s="454"/>
      <c r="H75" s="454"/>
      <c r="I75" s="454"/>
    </row>
    <row r="76" spans="1:9" ht="20.25" customHeight="1" x14ac:dyDescent="0.4">
      <c r="A76" s="454"/>
      <c r="B76" s="89"/>
      <c r="C76" s="225"/>
      <c r="D76" s="249" t="s">
        <v>224</v>
      </c>
      <c r="E76" s="89"/>
      <c r="F76" s="454"/>
      <c r="G76" s="454"/>
      <c r="H76" s="454"/>
      <c r="I76" s="454"/>
    </row>
    <row r="77" spans="1:9" ht="20.25" customHeight="1" x14ac:dyDescent="0.4">
      <c r="A77" s="454"/>
      <c r="B77" s="89"/>
      <c r="C77" s="229" t="s">
        <v>226</v>
      </c>
      <c r="D77" s="229" t="s">
        <v>228</v>
      </c>
      <c r="E77" s="89"/>
      <c r="F77" s="454"/>
      <c r="G77" s="454"/>
      <c r="H77" s="454"/>
      <c r="I77" s="454"/>
    </row>
    <row r="78" spans="1:9" ht="20.25" customHeight="1" x14ac:dyDescent="0.4">
      <c r="A78" s="454"/>
      <c r="B78" s="89"/>
      <c r="C78" s="235" t="s">
        <v>227</v>
      </c>
      <c r="D78" s="235" t="s">
        <v>229</v>
      </c>
      <c r="E78" s="89"/>
      <c r="F78" s="454"/>
      <c r="G78" s="454"/>
      <c r="H78" s="454"/>
      <c r="I78" s="454"/>
    </row>
    <row r="79" spans="1:9" ht="20.25" customHeight="1" x14ac:dyDescent="0.4">
      <c r="A79" s="454"/>
      <c r="B79" s="89"/>
      <c r="C79" s="250" t="s">
        <v>230</v>
      </c>
      <c r="D79" s="251" t="s">
        <v>231</v>
      </c>
      <c r="E79" s="89"/>
      <c r="F79" s="454"/>
      <c r="G79" s="454"/>
      <c r="H79" s="454"/>
      <c r="I79" s="454"/>
    </row>
    <row r="80" spans="1:9" ht="20.25" customHeight="1" x14ac:dyDescent="0.4">
      <c r="A80" s="454"/>
      <c r="B80" s="89"/>
      <c r="C80" s="252"/>
      <c r="D80" s="253" t="s">
        <v>232</v>
      </c>
      <c r="E80" s="89"/>
      <c r="F80" s="454"/>
      <c r="G80" s="454"/>
      <c r="H80" s="454"/>
      <c r="I80" s="454"/>
    </row>
    <row r="81" spans="1:9" ht="20.25" customHeight="1" x14ac:dyDescent="0.4">
      <c r="A81" s="454"/>
      <c r="B81" s="89"/>
      <c r="C81" s="254"/>
      <c r="D81" s="255" t="s">
        <v>233</v>
      </c>
      <c r="E81" s="89"/>
      <c r="F81" s="454"/>
      <c r="G81" s="454"/>
      <c r="H81" s="454"/>
      <c r="I81" s="454"/>
    </row>
    <row r="82" spans="1:9" ht="7.5" customHeight="1" x14ac:dyDescent="0.4">
      <c r="A82" s="454"/>
      <c r="B82" s="89"/>
      <c r="C82" s="89"/>
      <c r="D82" s="89"/>
      <c r="E82" s="89"/>
      <c r="F82" s="454"/>
      <c r="G82" s="454"/>
      <c r="H82" s="454"/>
      <c r="I82" s="454"/>
    </row>
    <row r="83" spans="1:9" ht="20.25" customHeight="1" x14ac:dyDescent="0.45">
      <c r="A83" s="454"/>
      <c r="B83" s="89"/>
      <c r="C83" s="236" t="s">
        <v>234</v>
      </c>
      <c r="D83" s="228"/>
      <c r="E83" s="89"/>
      <c r="F83" s="454"/>
      <c r="G83" s="454"/>
      <c r="H83" s="454"/>
      <c r="I83" s="454"/>
    </row>
    <row r="84" spans="1:9" ht="20.25" customHeight="1" x14ac:dyDescent="0.4">
      <c r="A84" s="454"/>
      <c r="B84" s="89"/>
      <c r="C84" s="94" t="s">
        <v>144</v>
      </c>
      <c r="D84" s="94" t="s">
        <v>145</v>
      </c>
      <c r="E84" s="89"/>
      <c r="F84" s="454"/>
      <c r="G84" s="454"/>
      <c r="H84" s="454"/>
      <c r="I84" s="454"/>
    </row>
    <row r="85" spans="1:9" ht="18.75" customHeight="1" x14ac:dyDescent="0.4">
      <c r="A85" s="454"/>
      <c r="B85" s="89"/>
      <c r="C85" s="229" t="s">
        <v>235</v>
      </c>
      <c r="D85" s="229" t="s">
        <v>237</v>
      </c>
      <c r="E85" s="89"/>
      <c r="F85" s="454"/>
      <c r="G85" s="454"/>
      <c r="H85" s="454"/>
      <c r="I85" s="454"/>
    </row>
    <row r="86" spans="1:9" ht="18.75" customHeight="1" x14ac:dyDescent="0.4">
      <c r="A86" s="454"/>
      <c r="B86" s="89"/>
      <c r="C86" s="231" t="s">
        <v>236</v>
      </c>
      <c r="D86" s="231" t="s">
        <v>238</v>
      </c>
      <c r="E86" s="89"/>
      <c r="F86" s="454"/>
      <c r="G86" s="454"/>
      <c r="H86" s="454"/>
      <c r="I86" s="454"/>
    </row>
    <row r="87" spans="1:9" ht="18.75" customHeight="1" x14ac:dyDescent="0.4">
      <c r="A87" s="454"/>
      <c r="B87" s="89"/>
      <c r="C87" s="230"/>
      <c r="D87" s="231" t="s">
        <v>239</v>
      </c>
      <c r="E87" s="89"/>
      <c r="F87" s="454"/>
      <c r="G87" s="454"/>
      <c r="H87" s="454"/>
      <c r="I87" s="454"/>
    </row>
    <row r="88" spans="1:9" ht="18.75" customHeight="1" x14ac:dyDescent="0.4">
      <c r="A88" s="454"/>
      <c r="B88" s="89"/>
      <c r="C88" s="230"/>
      <c r="D88" s="231" t="s">
        <v>240</v>
      </c>
      <c r="E88" s="89"/>
      <c r="F88" s="454"/>
      <c r="G88" s="454"/>
      <c r="H88" s="454"/>
      <c r="I88" s="454"/>
    </row>
    <row r="89" spans="1:9" ht="18.75" customHeight="1" x14ac:dyDescent="0.4">
      <c r="A89" s="454"/>
      <c r="B89" s="89"/>
      <c r="C89" s="232"/>
      <c r="D89" s="233" t="s">
        <v>241</v>
      </c>
      <c r="E89" s="89"/>
      <c r="F89" s="454"/>
      <c r="G89" s="454"/>
      <c r="H89" s="454"/>
      <c r="I89" s="454"/>
    </row>
    <row r="90" spans="1:9" ht="18.75" customHeight="1" x14ac:dyDescent="0.4">
      <c r="A90" s="454"/>
      <c r="B90" s="89"/>
      <c r="C90" s="229" t="s">
        <v>242</v>
      </c>
      <c r="D90" s="229" t="s">
        <v>244</v>
      </c>
      <c r="E90" s="89"/>
      <c r="F90" s="454"/>
      <c r="G90" s="454"/>
      <c r="H90" s="454"/>
      <c r="I90" s="454"/>
    </row>
    <row r="91" spans="1:9" ht="18.75" customHeight="1" x14ac:dyDescent="0.4">
      <c r="A91" s="454"/>
      <c r="B91" s="89"/>
      <c r="C91" s="231" t="s">
        <v>243</v>
      </c>
      <c r="D91" s="231" t="s">
        <v>245</v>
      </c>
      <c r="E91" s="89"/>
      <c r="F91" s="454"/>
      <c r="G91" s="454"/>
      <c r="H91" s="454"/>
      <c r="I91" s="454"/>
    </row>
    <row r="92" spans="1:9" ht="18.75" customHeight="1" x14ac:dyDescent="0.4">
      <c r="A92" s="454"/>
      <c r="B92" s="89"/>
      <c r="C92" s="231"/>
      <c r="D92" s="231" t="s">
        <v>246</v>
      </c>
      <c r="E92" s="89"/>
      <c r="F92" s="454"/>
      <c r="G92" s="454"/>
      <c r="H92" s="454"/>
      <c r="I92" s="454"/>
    </row>
    <row r="93" spans="1:9" ht="18.75" customHeight="1" x14ac:dyDescent="0.4">
      <c r="A93" s="454"/>
      <c r="B93" s="89"/>
      <c r="C93" s="256"/>
      <c r="D93" s="235" t="s">
        <v>247</v>
      </c>
      <c r="E93" s="89"/>
      <c r="F93" s="454"/>
      <c r="G93" s="454"/>
      <c r="H93" s="454"/>
      <c r="I93" s="454"/>
    </row>
    <row r="94" spans="1:9" ht="14.25" customHeight="1" x14ac:dyDescent="0.4">
      <c r="A94" s="454"/>
      <c r="B94" s="89"/>
      <c r="E94" s="89"/>
      <c r="F94" s="454"/>
      <c r="G94" s="454"/>
      <c r="H94" s="454"/>
      <c r="I94" s="454"/>
    </row>
    <row r="95" spans="1:9" ht="48.75" customHeight="1" x14ac:dyDescent="0.4">
      <c r="A95" s="454"/>
      <c r="B95" s="89"/>
      <c r="E95" s="89"/>
      <c r="F95" s="454"/>
      <c r="G95" s="454"/>
      <c r="H95" s="454"/>
      <c r="I95" s="454"/>
    </row>
    <row r="96" spans="1:9" ht="20.25" customHeight="1" x14ac:dyDescent="0.4">
      <c r="A96" s="454"/>
      <c r="B96" s="89"/>
      <c r="C96" s="89"/>
      <c r="D96" s="89"/>
      <c r="E96" s="89"/>
      <c r="F96" s="454"/>
      <c r="G96" s="454"/>
      <c r="H96" s="454"/>
      <c r="I96" s="454"/>
    </row>
    <row r="97" spans="1:9" ht="20.25" customHeight="1" x14ac:dyDescent="0.4">
      <c r="A97" s="454"/>
      <c r="B97" s="454"/>
      <c r="C97" s="454"/>
      <c r="D97" s="454"/>
      <c r="E97" s="454"/>
      <c r="F97" s="454"/>
      <c r="G97" s="454"/>
      <c r="H97" s="454"/>
      <c r="I97" s="454"/>
    </row>
    <row r="98" spans="1:9" ht="20.25" customHeight="1" x14ac:dyDescent="0.4">
      <c r="A98" s="454"/>
      <c r="B98" s="454"/>
      <c r="C98" s="454"/>
      <c r="D98" s="454"/>
      <c r="E98" s="454"/>
      <c r="F98" s="454"/>
      <c r="G98" s="454"/>
      <c r="H98" s="454"/>
      <c r="I98" s="454"/>
    </row>
    <row r="99" spans="1:9" ht="20.25" customHeight="1" x14ac:dyDescent="0.4">
      <c r="A99" s="454"/>
      <c r="B99" s="454"/>
      <c r="C99" s="454"/>
      <c r="D99" s="454"/>
      <c r="E99" s="454"/>
      <c r="F99" s="454"/>
      <c r="G99" s="454"/>
      <c r="H99" s="454"/>
      <c r="I99" s="454"/>
    </row>
    <row r="100" spans="1:9" ht="20.25" customHeight="1" x14ac:dyDescent="0.4">
      <c r="A100" s="454"/>
      <c r="B100" s="454"/>
      <c r="C100" s="454"/>
      <c r="D100" s="454"/>
      <c r="E100" s="454"/>
      <c r="F100" s="454"/>
      <c r="G100" s="454"/>
      <c r="H100" s="454"/>
      <c r="I100" s="454"/>
    </row>
    <row r="101" spans="1:9" ht="20.25" customHeight="1" x14ac:dyDescent="0.4">
      <c r="A101" s="454"/>
      <c r="B101" s="454"/>
      <c r="C101" s="454"/>
      <c r="D101" s="454"/>
      <c r="E101" s="454"/>
      <c r="F101" s="454"/>
      <c r="G101" s="454"/>
      <c r="H101" s="454"/>
      <c r="I101" s="454"/>
    </row>
    <row r="102" spans="1:9" ht="20.25" customHeight="1" x14ac:dyDescent="0.4">
      <c r="A102" s="454"/>
      <c r="B102" s="454"/>
      <c r="C102" s="454"/>
      <c r="D102" s="454"/>
      <c r="E102" s="454"/>
      <c r="F102" s="454"/>
      <c r="G102" s="454"/>
      <c r="H102" s="454"/>
      <c r="I102" s="454"/>
    </row>
    <row r="103" spans="1:9" ht="20.25" customHeight="1" x14ac:dyDescent="0.4">
      <c r="A103" s="454"/>
      <c r="B103" s="454"/>
      <c r="C103" s="454"/>
      <c r="D103" s="454"/>
      <c r="E103" s="454"/>
      <c r="F103" s="454"/>
      <c r="G103" s="454"/>
      <c r="H103" s="454"/>
      <c r="I103" s="454"/>
    </row>
    <row r="104" spans="1:9" ht="20.25" customHeight="1" x14ac:dyDescent="0.4">
      <c r="A104" s="454"/>
      <c r="B104" s="454"/>
      <c r="C104" s="454"/>
      <c r="D104" s="454"/>
      <c r="E104" s="454"/>
      <c r="F104" s="454"/>
      <c r="G104" s="454"/>
      <c r="H104" s="454"/>
      <c r="I104" s="454"/>
    </row>
    <row r="105" spans="1:9" ht="20.25" customHeight="1" x14ac:dyDescent="0.4">
      <c r="A105" s="454"/>
      <c r="B105" s="454"/>
      <c r="C105" s="454"/>
      <c r="D105" s="454"/>
      <c r="E105" s="454"/>
      <c r="F105" s="454"/>
      <c r="G105" s="454"/>
      <c r="H105" s="454"/>
      <c r="I105" s="454"/>
    </row>
    <row r="106" spans="1:9" ht="20.25" customHeight="1" x14ac:dyDescent="0.4">
      <c r="A106" s="454"/>
      <c r="B106" s="454"/>
      <c r="C106" s="454"/>
      <c r="D106" s="454"/>
      <c r="E106" s="454"/>
      <c r="F106" s="454"/>
      <c r="G106" s="454"/>
      <c r="H106" s="454"/>
      <c r="I106" s="454"/>
    </row>
    <row r="107" spans="1:9" x14ac:dyDescent="0.4">
      <c r="A107" s="454"/>
      <c r="B107" s="454"/>
      <c r="C107" s="454"/>
      <c r="D107" s="454"/>
      <c r="E107" s="454"/>
      <c r="F107" s="454"/>
      <c r="G107" s="454"/>
      <c r="H107" s="454"/>
      <c r="I107" s="454"/>
    </row>
  </sheetData>
  <sheetProtection sheet="1" objects="1" scenarios="1" formatCells="0" formatColumns="0" formatRows="0"/>
  <mergeCells count="2">
    <mergeCell ref="C3:D3"/>
    <mergeCell ref="C46:D46"/>
  </mergeCell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-0.249977111117893"/>
  </sheetPr>
  <dimension ref="A1:H110"/>
  <sheetViews>
    <sheetView showGridLines="0" showRowColHeaders="0" topLeftCell="A13" zoomScale="120" zoomScaleNormal="120" zoomScaleSheetLayoutView="100" workbookViewId="0">
      <selection activeCell="G12" sqref="G12"/>
    </sheetView>
  </sheetViews>
  <sheetFormatPr defaultColWidth="9.140625" defaultRowHeight="22.5" x14ac:dyDescent="0.45"/>
  <cols>
    <col min="1" max="1" width="5.7109375" style="10" customWidth="1"/>
    <col min="2" max="2" width="2.85546875" style="10" customWidth="1"/>
    <col min="3" max="3" width="98" style="10" customWidth="1"/>
    <col min="4" max="4" width="2.140625" style="10" customWidth="1"/>
    <col min="5" max="16384" width="9.140625" style="10"/>
  </cols>
  <sheetData>
    <row r="1" spans="1:8" ht="42" customHeight="1" x14ac:dyDescent="0.45">
      <c r="A1" s="101"/>
      <c r="B1" s="101"/>
      <c r="C1" s="101"/>
      <c r="D1" s="101"/>
      <c r="E1" s="101"/>
      <c r="F1" s="101"/>
      <c r="G1" s="101"/>
      <c r="H1" s="101"/>
    </row>
    <row r="2" spans="1:8" ht="9" customHeight="1" x14ac:dyDescent="0.45">
      <c r="A2" s="101"/>
      <c r="B2" s="101"/>
      <c r="C2" s="101"/>
      <c r="D2" s="101"/>
      <c r="E2" s="101"/>
      <c r="F2" s="101"/>
      <c r="G2" s="101"/>
      <c r="H2" s="101"/>
    </row>
    <row r="3" spans="1:8" x14ac:dyDescent="0.45">
      <c r="A3" s="101"/>
      <c r="B3" s="59"/>
      <c r="C3" s="62" t="s">
        <v>255</v>
      </c>
      <c r="D3" s="59"/>
      <c r="E3" s="101"/>
      <c r="F3" s="101"/>
      <c r="G3" s="101"/>
      <c r="H3" s="101"/>
    </row>
    <row r="4" spans="1:8" ht="16.5" customHeight="1" x14ac:dyDescent="0.45">
      <c r="A4" s="101"/>
      <c r="B4" s="59"/>
      <c r="C4" s="61"/>
      <c r="D4" s="59"/>
      <c r="E4" s="101"/>
      <c r="F4" s="101"/>
      <c r="G4" s="101"/>
      <c r="H4" s="101"/>
    </row>
    <row r="5" spans="1:8" ht="20.25" customHeight="1" x14ac:dyDescent="0.45">
      <c r="A5" s="101"/>
      <c r="B5" s="59"/>
      <c r="C5" s="212" t="s">
        <v>248</v>
      </c>
      <c r="D5" s="59"/>
      <c r="E5" s="101"/>
      <c r="F5" s="101"/>
      <c r="G5" s="101"/>
      <c r="H5" s="101"/>
    </row>
    <row r="6" spans="1:8" ht="12" customHeight="1" x14ac:dyDescent="0.45">
      <c r="A6" s="101"/>
      <c r="B6" s="59"/>
      <c r="C6" s="59"/>
      <c r="D6" s="59"/>
      <c r="E6" s="101"/>
      <c r="F6" s="101"/>
      <c r="G6" s="101"/>
      <c r="H6" s="101"/>
    </row>
    <row r="7" spans="1:8" ht="17.25" customHeight="1" x14ac:dyDescent="0.45">
      <c r="A7" s="101"/>
      <c r="B7" s="59"/>
      <c r="C7" s="213" t="s">
        <v>249</v>
      </c>
      <c r="D7" s="59"/>
      <c r="E7" s="101"/>
      <c r="F7" s="101"/>
      <c r="G7" s="101"/>
      <c r="H7" s="101"/>
    </row>
    <row r="8" spans="1:8" ht="17.25" customHeight="1" x14ac:dyDescent="0.45">
      <c r="A8" s="101"/>
      <c r="B8" s="59"/>
      <c r="C8" s="214" t="s">
        <v>250</v>
      </c>
      <c r="D8" s="59"/>
      <c r="E8" s="101"/>
      <c r="F8" s="101"/>
      <c r="G8" s="101"/>
      <c r="H8" s="101"/>
    </row>
    <row r="9" spans="1:8" ht="17.25" customHeight="1" x14ac:dyDescent="0.45">
      <c r="A9" s="101"/>
      <c r="B9" s="59"/>
      <c r="C9" s="212" t="s">
        <v>254</v>
      </c>
      <c r="D9" s="59"/>
      <c r="E9" s="101"/>
      <c r="F9" s="101"/>
      <c r="G9" s="101"/>
      <c r="H9" s="101"/>
    </row>
    <row r="10" spans="1:8" ht="17.25" customHeight="1" x14ac:dyDescent="0.45">
      <c r="A10" s="101"/>
      <c r="B10" s="59"/>
      <c r="C10" s="212" t="s">
        <v>251</v>
      </c>
      <c r="D10" s="59"/>
      <c r="E10" s="101"/>
      <c r="F10" s="101"/>
      <c r="G10" s="101"/>
      <c r="H10" s="101"/>
    </row>
    <row r="11" spans="1:8" ht="17.25" customHeight="1" x14ac:dyDescent="0.45">
      <c r="A11" s="101"/>
      <c r="B11" s="59"/>
      <c r="C11" s="212" t="s">
        <v>252</v>
      </c>
      <c r="D11" s="59"/>
      <c r="E11" s="101"/>
      <c r="F11" s="101"/>
      <c r="G11" s="101"/>
      <c r="H11" s="101"/>
    </row>
    <row r="12" spans="1:8" ht="17.25" customHeight="1" x14ac:dyDescent="0.45">
      <c r="A12" s="101"/>
      <c r="B12" s="59"/>
      <c r="C12" s="214" t="s">
        <v>253</v>
      </c>
      <c r="D12" s="59"/>
      <c r="E12" s="101"/>
      <c r="F12" s="101"/>
      <c r="G12" s="101"/>
      <c r="H12" s="101"/>
    </row>
    <row r="13" spans="1:8" ht="17.25" customHeight="1" x14ac:dyDescent="0.45">
      <c r="A13" s="101"/>
      <c r="B13" s="59"/>
      <c r="C13" s="212" t="s">
        <v>261</v>
      </c>
      <c r="D13" s="59"/>
      <c r="E13" s="101"/>
      <c r="F13" s="101"/>
      <c r="G13" s="101"/>
      <c r="H13" s="101"/>
    </row>
    <row r="14" spans="1:8" ht="17.25" customHeight="1" x14ac:dyDescent="0.45">
      <c r="A14" s="101"/>
      <c r="B14" s="59"/>
      <c r="C14" s="212" t="s">
        <v>262</v>
      </c>
      <c r="D14" s="59"/>
      <c r="E14" s="101"/>
      <c r="F14" s="101"/>
      <c r="G14" s="101"/>
      <c r="H14" s="101"/>
    </row>
    <row r="15" spans="1:8" ht="17.25" customHeight="1" x14ac:dyDescent="0.45">
      <c r="A15" s="101"/>
      <c r="B15" s="59"/>
      <c r="C15" s="212" t="s">
        <v>263</v>
      </c>
      <c r="D15" s="59"/>
      <c r="E15" s="101"/>
      <c r="F15" s="101"/>
      <c r="G15" s="101"/>
      <c r="H15" s="101"/>
    </row>
    <row r="16" spans="1:8" ht="17.25" customHeight="1" x14ac:dyDescent="0.45">
      <c r="A16" s="101"/>
      <c r="B16" s="59"/>
      <c r="C16" s="212" t="s">
        <v>264</v>
      </c>
      <c r="D16" s="59"/>
      <c r="E16" s="101"/>
      <c r="F16" s="101"/>
      <c r="G16" s="101"/>
      <c r="H16" s="101"/>
    </row>
    <row r="17" spans="1:8" ht="17.25" customHeight="1" x14ac:dyDescent="0.45">
      <c r="A17" s="101"/>
      <c r="B17" s="59"/>
      <c r="C17" s="212" t="s">
        <v>265</v>
      </c>
      <c r="D17" s="59"/>
      <c r="E17" s="101"/>
      <c r="F17" s="101"/>
      <c r="G17" s="101"/>
      <c r="H17" s="101"/>
    </row>
    <row r="18" spans="1:8" ht="17.25" customHeight="1" x14ac:dyDescent="0.45">
      <c r="A18" s="101"/>
      <c r="B18" s="59"/>
      <c r="C18" s="59"/>
      <c r="D18" s="59"/>
      <c r="E18" s="101"/>
      <c r="F18" s="101"/>
      <c r="G18" s="101"/>
      <c r="H18" s="101"/>
    </row>
    <row r="19" spans="1:8" ht="17.25" customHeight="1" x14ac:dyDescent="0.45">
      <c r="A19" s="101"/>
      <c r="B19" s="59"/>
      <c r="C19" s="213" t="s">
        <v>256</v>
      </c>
      <c r="D19" s="59"/>
      <c r="E19" s="101"/>
      <c r="F19" s="101"/>
      <c r="G19" s="101"/>
      <c r="H19" s="101"/>
    </row>
    <row r="20" spans="1:8" ht="17.25" customHeight="1" x14ac:dyDescent="0.45">
      <c r="A20" s="101"/>
      <c r="B20" s="59"/>
      <c r="C20" s="214" t="s">
        <v>250</v>
      </c>
      <c r="D20" s="59"/>
      <c r="E20" s="101"/>
      <c r="F20" s="101"/>
      <c r="G20" s="101"/>
      <c r="H20" s="101"/>
    </row>
    <row r="21" spans="1:8" ht="17.25" customHeight="1" x14ac:dyDescent="0.45">
      <c r="A21" s="101"/>
      <c r="B21" s="59"/>
      <c r="C21" s="212" t="s">
        <v>257</v>
      </c>
      <c r="D21" s="59"/>
      <c r="E21" s="101"/>
      <c r="F21" s="101"/>
      <c r="G21" s="101"/>
      <c r="H21" s="101"/>
    </row>
    <row r="22" spans="1:8" ht="17.25" customHeight="1" x14ac:dyDescent="0.45">
      <c r="A22" s="101"/>
      <c r="B22" s="59"/>
      <c r="C22" s="212" t="s">
        <v>281</v>
      </c>
      <c r="D22" s="59"/>
      <c r="E22" s="101"/>
      <c r="F22" s="101"/>
      <c r="G22" s="101"/>
      <c r="H22" s="101"/>
    </row>
    <row r="23" spans="1:8" ht="17.25" customHeight="1" x14ac:dyDescent="0.45">
      <c r="A23" s="101"/>
      <c r="B23" s="59"/>
      <c r="C23" s="212" t="s">
        <v>280</v>
      </c>
      <c r="D23" s="59"/>
      <c r="E23" s="101"/>
      <c r="F23" s="101"/>
      <c r="G23" s="101"/>
      <c r="H23" s="101"/>
    </row>
    <row r="24" spans="1:8" ht="17.25" customHeight="1" x14ac:dyDescent="0.45">
      <c r="A24" s="101"/>
      <c r="B24" s="59"/>
      <c r="C24" s="214" t="s">
        <v>253</v>
      </c>
      <c r="D24" s="59"/>
      <c r="E24" s="101"/>
      <c r="F24" s="101"/>
      <c r="G24" s="101"/>
      <c r="H24" s="101"/>
    </row>
    <row r="25" spans="1:8" ht="17.25" customHeight="1" x14ac:dyDescent="0.45">
      <c r="A25" s="101"/>
      <c r="B25" s="59"/>
      <c r="C25" s="212" t="s">
        <v>266</v>
      </c>
      <c r="D25" s="59"/>
      <c r="E25" s="101"/>
      <c r="F25" s="101"/>
      <c r="G25" s="101"/>
      <c r="H25" s="101"/>
    </row>
    <row r="26" spans="1:8" ht="17.25" customHeight="1" x14ac:dyDescent="0.45">
      <c r="A26" s="101"/>
      <c r="B26" s="59"/>
      <c r="C26" s="212" t="s">
        <v>267</v>
      </c>
      <c r="D26" s="59"/>
      <c r="E26" s="101"/>
      <c r="F26" s="101"/>
      <c r="G26" s="101"/>
      <c r="H26" s="101"/>
    </row>
    <row r="27" spans="1:8" ht="17.25" customHeight="1" x14ac:dyDescent="0.45">
      <c r="A27" s="101"/>
      <c r="B27" s="59"/>
      <c r="C27" s="212" t="s">
        <v>268</v>
      </c>
      <c r="D27" s="59"/>
      <c r="E27" s="101"/>
      <c r="F27" s="101"/>
      <c r="G27" s="101"/>
      <c r="H27" s="101"/>
    </row>
    <row r="28" spans="1:8" ht="17.25" customHeight="1" x14ac:dyDescent="0.45">
      <c r="A28" s="101"/>
      <c r="B28" s="59"/>
      <c r="C28" s="212" t="s">
        <v>269</v>
      </c>
      <c r="D28" s="59"/>
      <c r="E28" s="101"/>
      <c r="F28" s="101"/>
      <c r="G28" s="101"/>
      <c r="H28" s="101"/>
    </row>
    <row r="29" spans="1:8" ht="17.25" customHeight="1" x14ac:dyDescent="0.45">
      <c r="A29" s="101"/>
      <c r="B29" s="59"/>
      <c r="C29" s="212" t="s">
        <v>270</v>
      </c>
      <c r="D29" s="59"/>
      <c r="E29" s="101"/>
      <c r="F29" s="101"/>
      <c r="G29" s="101"/>
      <c r="H29" s="101"/>
    </row>
    <row r="30" spans="1:8" ht="17.25" customHeight="1" x14ac:dyDescent="0.45">
      <c r="A30" s="101"/>
      <c r="B30" s="59"/>
      <c r="C30" s="59"/>
      <c r="D30" s="59"/>
      <c r="E30" s="101"/>
      <c r="F30" s="101"/>
      <c r="G30" s="101"/>
      <c r="H30" s="101"/>
    </row>
    <row r="31" spans="1:8" ht="17.25" customHeight="1" x14ac:dyDescent="0.45">
      <c r="A31" s="101"/>
      <c r="B31" s="59"/>
      <c r="C31" s="213" t="s">
        <v>258</v>
      </c>
      <c r="D31" s="59"/>
      <c r="E31" s="101"/>
      <c r="F31" s="101"/>
      <c r="G31" s="101"/>
      <c r="H31" s="101"/>
    </row>
    <row r="32" spans="1:8" ht="17.25" customHeight="1" x14ac:dyDescent="0.45">
      <c r="A32" s="101"/>
      <c r="B32" s="59"/>
      <c r="C32" s="214" t="s">
        <v>250</v>
      </c>
      <c r="D32" s="59"/>
      <c r="E32" s="101"/>
      <c r="F32" s="101"/>
      <c r="G32" s="101"/>
      <c r="H32" s="101"/>
    </row>
    <row r="33" spans="1:8" ht="17.25" customHeight="1" x14ac:dyDescent="0.45">
      <c r="A33" s="101"/>
      <c r="B33" s="59"/>
      <c r="C33" s="212" t="s">
        <v>259</v>
      </c>
      <c r="D33" s="59"/>
      <c r="E33" s="101"/>
      <c r="F33" s="101"/>
      <c r="G33" s="101"/>
      <c r="H33" s="101"/>
    </row>
    <row r="34" spans="1:8" ht="17.25" customHeight="1" x14ac:dyDescent="0.45">
      <c r="A34" s="101"/>
      <c r="B34" s="59"/>
      <c r="C34" s="212" t="s">
        <v>260</v>
      </c>
      <c r="D34" s="59"/>
      <c r="E34" s="101"/>
      <c r="F34" s="101"/>
      <c r="G34" s="101"/>
      <c r="H34" s="101"/>
    </row>
    <row r="35" spans="1:8" ht="17.25" customHeight="1" x14ac:dyDescent="0.45">
      <c r="A35" s="101"/>
      <c r="B35" s="59"/>
      <c r="C35" s="212" t="s">
        <v>278</v>
      </c>
      <c r="D35" s="59"/>
      <c r="E35" s="101"/>
      <c r="F35" s="101"/>
      <c r="G35" s="101"/>
      <c r="H35" s="101"/>
    </row>
    <row r="36" spans="1:8" ht="21" customHeight="1" x14ac:dyDescent="0.45">
      <c r="A36" s="101"/>
      <c r="B36" s="59"/>
      <c r="C36" s="214" t="s">
        <v>253</v>
      </c>
      <c r="D36" s="59"/>
      <c r="E36" s="101"/>
      <c r="F36" s="101"/>
      <c r="G36" s="101"/>
      <c r="H36" s="101"/>
    </row>
    <row r="37" spans="1:8" ht="17.25" customHeight="1" x14ac:dyDescent="0.45">
      <c r="A37" s="101"/>
      <c r="B37" s="59"/>
      <c r="C37" s="212" t="s">
        <v>272</v>
      </c>
      <c r="D37" s="59"/>
      <c r="E37" s="101"/>
      <c r="F37" s="101"/>
      <c r="G37" s="101"/>
      <c r="H37" s="101"/>
    </row>
    <row r="38" spans="1:8" ht="17.25" customHeight="1" x14ac:dyDescent="0.45">
      <c r="A38" s="101"/>
      <c r="B38" s="59"/>
      <c r="C38" s="212" t="s">
        <v>271</v>
      </c>
      <c r="D38" s="59"/>
      <c r="E38" s="101"/>
      <c r="F38" s="101"/>
      <c r="G38" s="101"/>
      <c r="H38" s="101"/>
    </row>
    <row r="39" spans="1:8" ht="17.25" customHeight="1" x14ac:dyDescent="0.45">
      <c r="A39" s="101"/>
      <c r="B39" s="59"/>
      <c r="C39" s="212" t="s">
        <v>273</v>
      </c>
      <c r="D39" s="59"/>
      <c r="E39" s="101"/>
      <c r="F39" s="101"/>
      <c r="G39" s="101"/>
      <c r="H39" s="101"/>
    </row>
    <row r="40" spans="1:8" ht="17.25" customHeight="1" x14ac:dyDescent="0.45">
      <c r="A40" s="101"/>
      <c r="B40" s="59"/>
      <c r="C40" s="212" t="s">
        <v>274</v>
      </c>
      <c r="D40" s="59"/>
      <c r="E40" s="101"/>
      <c r="F40" s="101"/>
      <c r="G40" s="101"/>
      <c r="H40" s="101"/>
    </row>
    <row r="41" spans="1:8" ht="17.25" customHeight="1" x14ac:dyDescent="0.45">
      <c r="A41" s="101"/>
      <c r="B41" s="59"/>
      <c r="C41" s="212" t="s">
        <v>275</v>
      </c>
      <c r="D41" s="59"/>
      <c r="E41" s="101"/>
      <c r="F41" s="101"/>
      <c r="G41" s="101"/>
      <c r="H41" s="101"/>
    </row>
    <row r="42" spans="1:8" ht="17.25" customHeight="1" x14ac:dyDescent="0.45">
      <c r="A42" s="101"/>
      <c r="B42" s="59"/>
      <c r="C42" s="212" t="s">
        <v>277</v>
      </c>
      <c r="D42" s="59"/>
      <c r="E42" s="101"/>
      <c r="F42" s="101"/>
      <c r="G42" s="101"/>
      <c r="H42" s="101"/>
    </row>
    <row r="43" spans="1:8" ht="17.25" customHeight="1" x14ac:dyDescent="0.45">
      <c r="A43" s="101"/>
      <c r="B43" s="59"/>
      <c r="C43" s="212" t="s">
        <v>276</v>
      </c>
      <c r="D43" s="59"/>
      <c r="E43" s="101"/>
      <c r="F43" s="101"/>
      <c r="G43" s="101"/>
      <c r="H43" s="101"/>
    </row>
    <row r="44" spans="1:8" ht="12.75" customHeight="1" x14ac:dyDescent="0.45">
      <c r="A44" s="101"/>
      <c r="B44" s="59"/>
      <c r="C44" s="182"/>
      <c r="D44" s="59"/>
      <c r="E44" s="101"/>
      <c r="F44" s="101"/>
      <c r="G44" s="101"/>
      <c r="H44" s="101"/>
    </row>
    <row r="45" spans="1:8" ht="20.25" customHeight="1" x14ac:dyDescent="0.45">
      <c r="A45" s="101"/>
      <c r="B45" s="59"/>
      <c r="C45" s="182"/>
      <c r="D45" s="59"/>
      <c r="E45" s="101"/>
      <c r="F45" s="101"/>
      <c r="G45" s="101"/>
      <c r="H45" s="101"/>
    </row>
    <row r="46" spans="1:8" ht="20.25" customHeight="1" x14ac:dyDescent="0.45">
      <c r="A46" s="101"/>
      <c r="B46" s="59"/>
      <c r="C46" s="182"/>
      <c r="D46" s="59"/>
      <c r="E46" s="101"/>
      <c r="F46" s="101"/>
      <c r="G46" s="101"/>
      <c r="H46" s="101"/>
    </row>
    <row r="47" spans="1:8" ht="20.25" customHeight="1" x14ac:dyDescent="0.45">
      <c r="A47" s="101"/>
      <c r="B47" s="59"/>
      <c r="C47" s="59"/>
      <c r="D47" s="59"/>
      <c r="E47" s="101"/>
      <c r="F47" s="101"/>
      <c r="G47" s="101"/>
      <c r="H47" s="101"/>
    </row>
    <row r="48" spans="1:8" ht="20.25" customHeight="1" x14ac:dyDescent="0.45">
      <c r="A48" s="101"/>
      <c r="B48" s="755" t="s">
        <v>347</v>
      </c>
      <c r="C48" s="755"/>
      <c r="D48" s="12"/>
      <c r="E48" s="101"/>
      <c r="F48" s="101"/>
      <c r="G48" s="101"/>
      <c r="H48" s="101"/>
    </row>
    <row r="49" spans="1:8" ht="20.25" customHeight="1" x14ac:dyDescent="0.45">
      <c r="A49" s="101"/>
      <c r="B49" s="755" t="s">
        <v>359</v>
      </c>
      <c r="C49" s="755"/>
      <c r="D49" s="12"/>
      <c r="E49" s="101"/>
      <c r="F49" s="101"/>
      <c r="G49" s="101"/>
      <c r="H49" s="101"/>
    </row>
    <row r="50" spans="1:8" ht="20.25" customHeight="1" x14ac:dyDescent="0.45">
      <c r="A50" s="101"/>
      <c r="B50" s="755"/>
      <c r="C50" s="755"/>
      <c r="D50" s="12"/>
      <c r="E50" s="101"/>
      <c r="F50" s="101"/>
      <c r="G50" s="101"/>
      <c r="H50" s="101"/>
    </row>
    <row r="51" spans="1:8" ht="20.25" customHeight="1" x14ac:dyDescent="0.45">
      <c r="A51" s="101"/>
      <c r="B51" s="101"/>
      <c r="C51" s="101"/>
      <c r="D51" s="101"/>
      <c r="E51" s="101"/>
      <c r="F51" s="101"/>
      <c r="G51" s="101"/>
      <c r="H51" s="101"/>
    </row>
    <row r="52" spans="1:8" ht="20.25" customHeight="1" x14ac:dyDescent="0.45">
      <c r="A52" s="101"/>
      <c r="B52" s="101"/>
      <c r="C52" s="101"/>
      <c r="D52" s="101"/>
      <c r="E52" s="101"/>
      <c r="F52" s="101"/>
      <c r="G52" s="101"/>
      <c r="H52" s="101"/>
    </row>
    <row r="53" spans="1:8" ht="20.25" customHeight="1" x14ac:dyDescent="0.45">
      <c r="A53" s="101"/>
      <c r="B53" s="101"/>
      <c r="C53" s="101"/>
      <c r="D53" s="101"/>
      <c r="E53" s="101"/>
      <c r="F53" s="101"/>
      <c r="G53" s="101"/>
      <c r="H53" s="101"/>
    </row>
    <row r="54" spans="1:8" ht="20.25" customHeight="1" x14ac:dyDescent="0.45">
      <c r="A54" s="101"/>
      <c r="B54" s="101"/>
      <c r="C54" s="101"/>
      <c r="D54" s="101"/>
      <c r="E54" s="101"/>
      <c r="F54" s="101"/>
      <c r="G54" s="101"/>
      <c r="H54" s="101"/>
    </row>
    <row r="55" spans="1:8" ht="20.25" customHeight="1" x14ac:dyDescent="0.45">
      <c r="A55" s="101"/>
      <c r="B55" s="101"/>
      <c r="C55" s="101"/>
      <c r="D55" s="101"/>
      <c r="E55" s="101"/>
      <c r="F55" s="101"/>
      <c r="G55" s="101"/>
      <c r="H55" s="101"/>
    </row>
    <row r="56" spans="1:8" ht="20.25" customHeight="1" x14ac:dyDescent="0.45">
      <c r="A56" s="101"/>
      <c r="B56" s="101"/>
      <c r="C56" s="101"/>
      <c r="D56" s="101"/>
      <c r="E56" s="101"/>
      <c r="F56" s="101"/>
      <c r="G56" s="101"/>
      <c r="H56" s="101"/>
    </row>
    <row r="57" spans="1:8" x14ac:dyDescent="0.45">
      <c r="A57" s="101"/>
      <c r="B57" s="101"/>
      <c r="C57" s="101"/>
      <c r="D57" s="101"/>
      <c r="E57" s="101"/>
      <c r="F57" s="101"/>
      <c r="G57" s="101"/>
      <c r="H57" s="101"/>
    </row>
    <row r="58" spans="1:8" x14ac:dyDescent="0.45">
      <c r="A58" s="101"/>
      <c r="B58" s="101"/>
      <c r="C58" s="101"/>
      <c r="D58" s="101"/>
      <c r="E58" s="101"/>
      <c r="F58" s="101"/>
      <c r="G58" s="101"/>
      <c r="H58" s="101"/>
    </row>
    <row r="59" spans="1:8" x14ac:dyDescent="0.45">
      <c r="A59" s="101"/>
      <c r="B59" s="101"/>
      <c r="C59" s="101"/>
      <c r="D59" s="101"/>
      <c r="E59" s="101"/>
      <c r="F59" s="101"/>
      <c r="G59" s="101"/>
      <c r="H59" s="101"/>
    </row>
    <row r="60" spans="1:8" x14ac:dyDescent="0.45">
      <c r="A60" s="101"/>
      <c r="B60" s="101"/>
      <c r="C60" s="101"/>
      <c r="D60" s="101"/>
      <c r="E60" s="101"/>
      <c r="F60" s="101"/>
      <c r="G60" s="101"/>
      <c r="H60" s="101"/>
    </row>
    <row r="61" spans="1:8" x14ac:dyDescent="0.45">
      <c r="A61" s="101"/>
      <c r="B61" s="101"/>
      <c r="C61" s="101"/>
      <c r="D61" s="101"/>
      <c r="E61" s="101"/>
      <c r="F61" s="101"/>
      <c r="G61" s="101"/>
      <c r="H61" s="101"/>
    </row>
    <row r="62" spans="1:8" x14ac:dyDescent="0.45">
      <c r="A62" s="101"/>
      <c r="B62" s="101"/>
      <c r="C62" s="101"/>
      <c r="D62" s="101"/>
      <c r="E62" s="101"/>
      <c r="F62" s="101"/>
      <c r="G62" s="101"/>
      <c r="H62" s="101"/>
    </row>
    <row r="63" spans="1:8" x14ac:dyDescent="0.45">
      <c r="A63" s="101"/>
      <c r="B63" s="101"/>
      <c r="C63" s="101"/>
      <c r="D63" s="101"/>
      <c r="E63" s="101"/>
      <c r="F63" s="101"/>
      <c r="G63" s="101"/>
      <c r="H63" s="101"/>
    </row>
    <row r="64" spans="1:8" x14ac:dyDescent="0.45">
      <c r="A64" s="101"/>
      <c r="B64" s="101"/>
      <c r="C64" s="101"/>
      <c r="D64" s="101"/>
      <c r="E64" s="101"/>
      <c r="F64" s="101"/>
      <c r="G64" s="101"/>
      <c r="H64" s="101"/>
    </row>
    <row r="65" spans="1:8" x14ac:dyDescent="0.45">
      <c r="A65" s="101"/>
      <c r="B65" s="101"/>
      <c r="C65" s="101"/>
      <c r="D65" s="101"/>
      <c r="E65" s="101"/>
      <c r="F65" s="101"/>
      <c r="G65" s="101"/>
      <c r="H65" s="101"/>
    </row>
    <row r="66" spans="1:8" x14ac:dyDescent="0.45">
      <c r="A66" s="101"/>
      <c r="B66" s="101"/>
      <c r="C66" s="101"/>
      <c r="D66" s="101"/>
      <c r="E66" s="101"/>
      <c r="F66" s="101"/>
      <c r="G66" s="101"/>
      <c r="H66" s="101"/>
    </row>
    <row r="67" spans="1:8" x14ac:dyDescent="0.45">
      <c r="A67" s="101"/>
      <c r="B67" s="101"/>
      <c r="C67" s="101"/>
      <c r="D67" s="101"/>
      <c r="E67" s="101"/>
      <c r="F67" s="101"/>
      <c r="G67" s="101"/>
      <c r="H67" s="101"/>
    </row>
    <row r="68" spans="1:8" x14ac:dyDescent="0.45">
      <c r="A68" s="101"/>
      <c r="B68" s="101"/>
      <c r="C68" s="101"/>
      <c r="D68" s="101"/>
      <c r="E68" s="101"/>
      <c r="F68" s="101"/>
      <c r="G68" s="101"/>
      <c r="H68" s="101"/>
    </row>
    <row r="69" spans="1:8" x14ac:dyDescent="0.45">
      <c r="A69" s="101"/>
      <c r="B69" s="101"/>
      <c r="C69" s="101"/>
      <c r="D69" s="101"/>
      <c r="E69" s="101"/>
      <c r="F69" s="101"/>
      <c r="G69" s="101"/>
      <c r="H69" s="101"/>
    </row>
    <row r="70" spans="1:8" x14ac:dyDescent="0.45">
      <c r="A70" s="101"/>
      <c r="B70" s="101"/>
      <c r="C70" s="101"/>
      <c r="D70" s="101"/>
      <c r="E70" s="101"/>
      <c r="F70" s="101"/>
      <c r="G70" s="101"/>
      <c r="H70" s="101"/>
    </row>
    <row r="71" spans="1:8" x14ac:dyDescent="0.45">
      <c r="A71" s="101"/>
      <c r="B71" s="101"/>
      <c r="C71" s="101"/>
      <c r="D71" s="101"/>
      <c r="E71" s="101"/>
      <c r="F71" s="101"/>
      <c r="G71" s="101"/>
      <c r="H71" s="101"/>
    </row>
    <row r="72" spans="1:8" x14ac:dyDescent="0.45">
      <c r="A72" s="101"/>
      <c r="B72" s="101"/>
      <c r="C72" s="101"/>
      <c r="D72" s="101"/>
      <c r="E72" s="101"/>
      <c r="F72" s="101"/>
      <c r="G72" s="101"/>
      <c r="H72" s="101"/>
    </row>
    <row r="73" spans="1:8" x14ac:dyDescent="0.45">
      <c r="A73" s="101"/>
      <c r="B73" s="101"/>
      <c r="C73" s="101"/>
      <c r="D73" s="101"/>
      <c r="E73" s="101"/>
      <c r="F73" s="101"/>
      <c r="G73" s="101"/>
      <c r="H73" s="101"/>
    </row>
    <row r="74" spans="1:8" x14ac:dyDescent="0.45">
      <c r="A74" s="101"/>
      <c r="B74" s="101"/>
      <c r="C74" s="101"/>
      <c r="D74" s="101"/>
      <c r="E74" s="101"/>
      <c r="F74" s="101"/>
      <c r="G74" s="101"/>
      <c r="H74" s="101"/>
    </row>
    <row r="75" spans="1:8" x14ac:dyDescent="0.45">
      <c r="A75" s="101"/>
      <c r="B75" s="101"/>
      <c r="C75" s="101"/>
      <c r="D75" s="101"/>
      <c r="E75" s="101"/>
      <c r="F75" s="101"/>
      <c r="G75" s="101"/>
      <c r="H75" s="101"/>
    </row>
    <row r="76" spans="1:8" x14ac:dyDescent="0.45">
      <c r="A76" s="101"/>
      <c r="B76" s="101"/>
      <c r="C76" s="101"/>
      <c r="D76" s="101"/>
      <c r="E76" s="101"/>
      <c r="F76" s="101"/>
      <c r="G76" s="101"/>
      <c r="H76" s="101"/>
    </row>
    <row r="77" spans="1:8" x14ac:dyDescent="0.45">
      <c r="A77" s="101"/>
      <c r="B77" s="101"/>
      <c r="C77" s="101"/>
      <c r="D77" s="101"/>
      <c r="E77" s="101"/>
      <c r="F77" s="101"/>
      <c r="G77" s="101"/>
      <c r="H77" s="101"/>
    </row>
    <row r="78" spans="1:8" x14ac:dyDescent="0.45">
      <c r="A78" s="101"/>
      <c r="B78" s="101"/>
      <c r="C78" s="101"/>
      <c r="D78" s="101"/>
      <c r="E78" s="101"/>
      <c r="F78" s="101"/>
      <c r="G78" s="101"/>
      <c r="H78" s="101"/>
    </row>
    <row r="79" spans="1:8" x14ac:dyDescent="0.45">
      <c r="A79" s="101"/>
      <c r="B79" s="101"/>
      <c r="C79" s="101"/>
      <c r="D79" s="101"/>
      <c r="E79" s="101"/>
      <c r="F79" s="101"/>
      <c r="G79" s="101"/>
      <c r="H79" s="101"/>
    </row>
    <row r="80" spans="1:8" x14ac:dyDescent="0.45">
      <c r="A80" s="101"/>
      <c r="B80" s="101"/>
      <c r="C80" s="101"/>
      <c r="D80" s="101"/>
      <c r="E80" s="101"/>
      <c r="F80" s="101"/>
      <c r="G80" s="101"/>
      <c r="H80" s="101"/>
    </row>
    <row r="81" spans="1:8" x14ac:dyDescent="0.45">
      <c r="A81" s="101"/>
      <c r="B81" s="101"/>
      <c r="C81" s="101"/>
      <c r="D81" s="101"/>
      <c r="E81" s="101"/>
      <c r="F81" s="101"/>
      <c r="G81" s="101"/>
      <c r="H81" s="101"/>
    </row>
    <row r="82" spans="1:8" x14ac:dyDescent="0.45">
      <c r="A82" s="101"/>
      <c r="B82" s="101"/>
      <c r="C82" s="101"/>
      <c r="D82" s="101"/>
      <c r="E82" s="101"/>
      <c r="F82" s="101"/>
      <c r="G82" s="101"/>
      <c r="H82" s="101"/>
    </row>
    <row r="83" spans="1:8" x14ac:dyDescent="0.45">
      <c r="A83" s="101"/>
      <c r="B83" s="101"/>
      <c r="C83" s="101"/>
      <c r="D83" s="101"/>
      <c r="E83" s="101"/>
      <c r="F83" s="101"/>
      <c r="G83" s="101"/>
      <c r="H83" s="101"/>
    </row>
    <row r="84" spans="1:8" x14ac:dyDescent="0.45">
      <c r="A84" s="101"/>
      <c r="B84" s="101"/>
      <c r="C84" s="101"/>
      <c r="D84" s="101"/>
      <c r="E84" s="101"/>
      <c r="F84" s="101"/>
      <c r="G84" s="101"/>
      <c r="H84" s="101"/>
    </row>
    <row r="85" spans="1:8" x14ac:dyDescent="0.45">
      <c r="A85" s="101"/>
      <c r="B85" s="101"/>
      <c r="C85" s="101"/>
      <c r="D85" s="101"/>
      <c r="E85" s="101"/>
      <c r="F85" s="101"/>
      <c r="G85" s="101"/>
      <c r="H85" s="101"/>
    </row>
    <row r="86" spans="1:8" x14ac:dyDescent="0.45">
      <c r="A86" s="101"/>
      <c r="B86" s="101"/>
      <c r="C86" s="101"/>
      <c r="D86" s="101"/>
      <c r="E86" s="101"/>
      <c r="F86" s="101"/>
      <c r="G86" s="101"/>
      <c r="H86" s="101"/>
    </row>
    <row r="87" spans="1:8" x14ac:dyDescent="0.45">
      <c r="A87" s="101"/>
      <c r="B87" s="101"/>
      <c r="C87" s="101"/>
      <c r="D87" s="101"/>
      <c r="E87" s="101"/>
      <c r="F87" s="101"/>
      <c r="G87" s="101"/>
      <c r="H87" s="101"/>
    </row>
    <row r="88" spans="1:8" x14ac:dyDescent="0.45">
      <c r="A88" s="101"/>
      <c r="B88" s="101"/>
      <c r="C88" s="101"/>
      <c r="D88" s="101"/>
      <c r="E88" s="101"/>
      <c r="F88" s="101"/>
      <c r="G88" s="101"/>
      <c r="H88" s="101"/>
    </row>
    <row r="89" spans="1:8" x14ac:dyDescent="0.45">
      <c r="A89" s="101"/>
      <c r="B89" s="101"/>
      <c r="C89" s="101"/>
      <c r="D89" s="101"/>
      <c r="E89" s="101"/>
      <c r="F89" s="101"/>
      <c r="G89" s="101"/>
      <c r="H89" s="101"/>
    </row>
    <row r="90" spans="1:8" x14ac:dyDescent="0.45">
      <c r="A90" s="101"/>
      <c r="B90" s="101"/>
      <c r="C90" s="101"/>
      <c r="D90" s="101"/>
      <c r="E90" s="101"/>
      <c r="F90" s="101"/>
      <c r="G90" s="101"/>
      <c r="H90" s="101"/>
    </row>
    <row r="91" spans="1:8" x14ac:dyDescent="0.45">
      <c r="A91" s="101"/>
      <c r="B91" s="101"/>
      <c r="C91" s="101"/>
      <c r="D91" s="101"/>
      <c r="E91" s="101"/>
      <c r="F91" s="101"/>
      <c r="G91" s="101"/>
      <c r="H91" s="101"/>
    </row>
    <row r="92" spans="1:8" x14ac:dyDescent="0.45">
      <c r="A92" s="101"/>
      <c r="B92" s="101"/>
      <c r="C92" s="101"/>
      <c r="D92" s="101"/>
      <c r="E92" s="101"/>
      <c r="F92" s="101"/>
      <c r="G92" s="101"/>
      <c r="H92" s="101"/>
    </row>
    <row r="93" spans="1:8" x14ac:dyDescent="0.45">
      <c r="A93" s="101"/>
      <c r="B93" s="101"/>
      <c r="C93" s="101"/>
      <c r="D93" s="101"/>
      <c r="E93" s="101"/>
      <c r="F93" s="101"/>
      <c r="G93" s="101"/>
      <c r="H93" s="101"/>
    </row>
    <row r="94" spans="1:8" x14ac:dyDescent="0.45">
      <c r="A94" s="101"/>
      <c r="B94" s="101"/>
      <c r="C94" s="101"/>
      <c r="D94" s="101"/>
      <c r="E94" s="101"/>
      <c r="F94" s="101"/>
      <c r="G94" s="101"/>
      <c r="H94" s="101"/>
    </row>
    <row r="95" spans="1:8" x14ac:dyDescent="0.45">
      <c r="A95" s="101"/>
      <c r="B95" s="101"/>
      <c r="C95" s="101"/>
      <c r="D95" s="101"/>
      <c r="E95" s="101"/>
      <c r="F95" s="101"/>
      <c r="G95" s="101"/>
      <c r="H95" s="101"/>
    </row>
    <row r="96" spans="1:8" x14ac:dyDescent="0.45">
      <c r="A96" s="101"/>
      <c r="B96" s="101"/>
      <c r="C96" s="101"/>
      <c r="D96" s="101"/>
      <c r="E96" s="101"/>
      <c r="F96" s="101"/>
      <c r="G96" s="101"/>
      <c r="H96" s="101"/>
    </row>
    <row r="97" spans="1:8" x14ac:dyDescent="0.45">
      <c r="A97" s="101"/>
      <c r="B97" s="101"/>
      <c r="C97" s="101"/>
      <c r="D97" s="101"/>
      <c r="E97" s="101"/>
      <c r="F97" s="101"/>
      <c r="G97" s="101"/>
      <c r="H97" s="101"/>
    </row>
    <row r="98" spans="1:8" x14ac:dyDescent="0.45">
      <c r="A98" s="101"/>
      <c r="B98" s="101"/>
      <c r="C98" s="101"/>
      <c r="D98" s="101"/>
      <c r="E98" s="101"/>
      <c r="F98" s="101"/>
      <c r="G98" s="101"/>
      <c r="H98" s="101"/>
    </row>
    <row r="99" spans="1:8" x14ac:dyDescent="0.45">
      <c r="A99" s="101"/>
      <c r="B99" s="101"/>
      <c r="C99" s="101"/>
      <c r="D99" s="101"/>
      <c r="E99" s="101"/>
      <c r="F99" s="101"/>
      <c r="G99" s="101"/>
      <c r="H99" s="101"/>
    </row>
    <row r="100" spans="1:8" x14ac:dyDescent="0.45">
      <c r="A100" s="101"/>
      <c r="B100" s="101"/>
      <c r="C100" s="101"/>
      <c r="D100" s="101"/>
      <c r="E100" s="101"/>
      <c r="F100" s="101"/>
      <c r="G100" s="101"/>
      <c r="H100" s="101"/>
    </row>
    <row r="101" spans="1:8" x14ac:dyDescent="0.45">
      <c r="A101" s="101"/>
      <c r="B101" s="101"/>
      <c r="C101" s="101"/>
      <c r="D101" s="101"/>
      <c r="E101" s="101"/>
      <c r="F101" s="101"/>
      <c r="G101" s="101"/>
      <c r="H101" s="101"/>
    </row>
    <row r="102" spans="1:8" x14ac:dyDescent="0.45">
      <c r="A102" s="101"/>
      <c r="B102" s="101"/>
      <c r="C102" s="101"/>
      <c r="D102" s="101"/>
      <c r="E102" s="101"/>
      <c r="F102" s="101"/>
      <c r="G102" s="101"/>
      <c r="H102" s="101"/>
    </row>
    <row r="103" spans="1:8" x14ac:dyDescent="0.45">
      <c r="A103" s="101"/>
      <c r="B103" s="101"/>
      <c r="C103" s="101"/>
      <c r="D103" s="101"/>
      <c r="E103" s="101"/>
      <c r="F103" s="101"/>
      <c r="G103" s="101"/>
      <c r="H103" s="101"/>
    </row>
    <row r="104" spans="1:8" x14ac:dyDescent="0.45">
      <c r="A104" s="101"/>
      <c r="B104" s="101"/>
      <c r="C104" s="101"/>
      <c r="D104" s="101"/>
      <c r="E104" s="101"/>
      <c r="F104" s="101"/>
      <c r="G104" s="101"/>
      <c r="H104" s="101"/>
    </row>
    <row r="105" spans="1:8" x14ac:dyDescent="0.45">
      <c r="A105" s="101"/>
      <c r="B105" s="101"/>
      <c r="C105" s="101"/>
      <c r="D105" s="101"/>
      <c r="E105" s="101"/>
      <c r="F105" s="101"/>
      <c r="G105" s="101"/>
      <c r="H105" s="101"/>
    </row>
    <row r="106" spans="1:8" x14ac:dyDescent="0.45">
      <c r="A106" s="101"/>
      <c r="B106" s="101"/>
      <c r="C106" s="101"/>
      <c r="D106" s="101"/>
      <c r="E106" s="101"/>
      <c r="F106" s="101"/>
      <c r="G106" s="101"/>
      <c r="H106" s="101"/>
    </row>
    <row r="107" spans="1:8" x14ac:dyDescent="0.45">
      <c r="A107" s="101"/>
      <c r="B107" s="101"/>
      <c r="C107" s="101"/>
      <c r="D107" s="101"/>
      <c r="E107" s="101"/>
      <c r="F107" s="101"/>
      <c r="G107" s="101"/>
      <c r="H107" s="101"/>
    </row>
    <row r="108" spans="1:8" x14ac:dyDescent="0.45">
      <c r="A108" s="101"/>
      <c r="B108" s="101"/>
      <c r="C108" s="101"/>
      <c r="D108" s="101"/>
      <c r="E108" s="101"/>
      <c r="F108" s="101"/>
      <c r="G108" s="101"/>
      <c r="H108" s="101"/>
    </row>
    <row r="109" spans="1:8" x14ac:dyDescent="0.45">
      <c r="A109" s="101"/>
      <c r="B109" s="101"/>
      <c r="C109" s="101"/>
      <c r="D109" s="101"/>
      <c r="E109" s="101"/>
      <c r="F109" s="101"/>
      <c r="G109" s="101"/>
      <c r="H109" s="101"/>
    </row>
    <row r="110" spans="1:8" x14ac:dyDescent="0.45">
      <c r="A110" s="101"/>
      <c r="B110" s="101"/>
      <c r="C110" s="101"/>
      <c r="D110" s="101"/>
      <c r="E110" s="101"/>
      <c r="F110" s="101"/>
      <c r="G110" s="101"/>
      <c r="H110" s="101"/>
    </row>
  </sheetData>
  <sheetProtection sheet="1" objects="1" scenarios="1" formatCells="0" formatColumns="0" formatRows="0"/>
  <mergeCells count="2">
    <mergeCell ref="B48:C48"/>
    <mergeCell ref="B49:C50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G252"/>
  <sheetViews>
    <sheetView showGridLines="0" showRowColHeaders="0" topLeftCell="D13" zoomScale="120" zoomScaleNormal="120" workbookViewId="0">
      <selection activeCell="G76" sqref="G76"/>
    </sheetView>
  </sheetViews>
  <sheetFormatPr defaultColWidth="9.140625" defaultRowHeight="22.5" x14ac:dyDescent="0.45"/>
  <cols>
    <col min="1" max="1" width="4" style="10" customWidth="1"/>
    <col min="2" max="2" width="2.7109375" style="10" customWidth="1"/>
    <col min="3" max="3" width="4.7109375" style="10" customWidth="1"/>
    <col min="4" max="13" width="8" style="10" customWidth="1"/>
    <col min="14" max="14" width="18.42578125" style="10" customWidth="1"/>
    <col min="15" max="15" width="2.5703125" style="10" customWidth="1"/>
    <col min="16" max="16384" width="9.140625" style="10"/>
  </cols>
  <sheetData>
    <row r="1" spans="1:33" ht="42" customHeight="1" x14ac:dyDescent="0.4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ht="27.75" customHeight="1" x14ac:dyDescent="0.45">
      <c r="A2" s="59"/>
      <c r="B2" s="411"/>
      <c r="C2" s="524" t="s">
        <v>336</v>
      </c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ht="18.75" customHeight="1" x14ac:dyDescent="0.45">
      <c r="A3" s="59"/>
      <c r="B3" s="59"/>
      <c r="C3" s="412"/>
      <c r="D3" s="413" t="s">
        <v>381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ht="18.75" customHeight="1" x14ac:dyDescent="0.45">
      <c r="A4" s="59"/>
      <c r="B4" s="59"/>
      <c r="C4" s="412" t="s">
        <v>460</v>
      </c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8.75" customHeight="1" x14ac:dyDescent="0.45">
      <c r="A5" s="59"/>
      <c r="B5" s="59"/>
      <c r="C5" s="412" t="s">
        <v>479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pans="1:33" ht="18.75" customHeight="1" x14ac:dyDescent="0.45">
      <c r="A6" s="59"/>
      <c r="B6" s="59"/>
      <c r="C6" s="414" t="s">
        <v>380</v>
      </c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21" customHeight="1" x14ac:dyDescent="0.45">
      <c r="A7" s="59"/>
      <c r="B7" s="59"/>
      <c r="C7" s="413"/>
      <c r="D7" s="412" t="s">
        <v>339</v>
      </c>
      <c r="E7" s="412"/>
      <c r="F7" s="412" t="s">
        <v>340</v>
      </c>
      <c r="G7" s="412"/>
      <c r="H7" s="412"/>
      <c r="I7" s="412"/>
      <c r="J7" s="412"/>
      <c r="K7" s="412"/>
      <c r="L7" s="412"/>
      <c r="M7" s="412"/>
      <c r="N7" s="412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3" ht="21" customHeight="1" x14ac:dyDescent="0.45">
      <c r="A8" s="59"/>
      <c r="B8" s="59"/>
      <c r="C8" s="413"/>
      <c r="D8" s="412" t="s">
        <v>461</v>
      </c>
      <c r="E8" s="412"/>
      <c r="F8" s="412" t="s">
        <v>462</v>
      </c>
      <c r="G8" s="412"/>
      <c r="H8" s="412"/>
      <c r="I8" s="412"/>
      <c r="J8" s="412"/>
      <c r="K8" s="412"/>
      <c r="L8" s="412"/>
      <c r="M8" s="412"/>
      <c r="N8" s="412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3" ht="21" customHeight="1" x14ac:dyDescent="0.45">
      <c r="A9" s="59"/>
      <c r="B9" s="59"/>
      <c r="C9" s="413"/>
      <c r="D9" s="412" t="s">
        <v>463</v>
      </c>
      <c r="E9" s="412"/>
      <c r="F9" s="412" t="s">
        <v>338</v>
      </c>
      <c r="G9" s="412"/>
      <c r="H9" s="412"/>
      <c r="I9" s="412"/>
      <c r="J9" s="412"/>
      <c r="K9" s="412"/>
      <c r="L9" s="412"/>
      <c r="M9" s="412"/>
      <c r="N9" s="412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21" customHeight="1" x14ac:dyDescent="0.45">
      <c r="A10" s="59"/>
      <c r="B10" s="59"/>
      <c r="C10" s="413"/>
      <c r="D10" s="412" t="s">
        <v>464</v>
      </c>
      <c r="E10" s="412"/>
      <c r="F10" s="412" t="s">
        <v>342</v>
      </c>
      <c r="G10" s="412"/>
      <c r="H10" s="412"/>
      <c r="I10" s="412"/>
      <c r="J10" s="412"/>
      <c r="K10" s="412"/>
      <c r="L10" s="412"/>
      <c r="M10" s="412"/>
      <c r="N10" s="412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21" customHeight="1" x14ac:dyDescent="0.45">
      <c r="A11" s="59"/>
      <c r="B11" s="59"/>
      <c r="C11" s="413"/>
      <c r="D11" s="412"/>
      <c r="E11" s="412"/>
      <c r="F11" s="412" t="s">
        <v>343</v>
      </c>
      <c r="G11" s="412"/>
      <c r="H11" s="412"/>
      <c r="I11" s="412"/>
      <c r="J11" s="412"/>
      <c r="K11" s="412"/>
      <c r="L11" s="412"/>
      <c r="M11" s="412"/>
      <c r="N11" s="412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21" customHeight="1" x14ac:dyDescent="0.45">
      <c r="A12" s="59"/>
      <c r="B12" s="59"/>
      <c r="C12" s="413"/>
      <c r="D12" s="412" t="s">
        <v>465</v>
      </c>
      <c r="E12" s="412"/>
      <c r="F12" s="412" t="s">
        <v>341</v>
      </c>
      <c r="G12" s="412"/>
      <c r="H12" s="412"/>
      <c r="I12" s="412"/>
      <c r="J12" s="412"/>
      <c r="K12" s="412"/>
      <c r="L12" s="412"/>
      <c r="M12" s="412"/>
      <c r="N12" s="412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21" customHeight="1" x14ac:dyDescent="0.45">
      <c r="A13" s="59"/>
      <c r="B13" s="59"/>
      <c r="C13" s="413"/>
      <c r="D13" s="412" t="s">
        <v>466</v>
      </c>
      <c r="E13" s="412"/>
      <c r="F13" s="412" t="s">
        <v>337</v>
      </c>
      <c r="G13" s="412"/>
      <c r="H13" s="412"/>
      <c r="I13" s="412"/>
      <c r="J13" s="412"/>
      <c r="K13" s="412"/>
      <c r="L13" s="412"/>
      <c r="M13" s="412"/>
      <c r="N13" s="412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21" customHeight="1" x14ac:dyDescent="0.45">
      <c r="A14" s="59"/>
      <c r="B14" s="59"/>
      <c r="C14" s="413"/>
      <c r="D14" s="412"/>
      <c r="E14" s="412"/>
      <c r="F14" s="415" t="s">
        <v>344</v>
      </c>
      <c r="G14" s="412"/>
      <c r="H14" s="412"/>
      <c r="I14" s="412"/>
      <c r="J14" s="412"/>
      <c r="K14" s="412"/>
      <c r="L14" s="412"/>
      <c r="M14" s="412"/>
      <c r="N14" s="412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21" customHeight="1" x14ac:dyDescent="0.45">
      <c r="A15" s="59"/>
      <c r="B15" s="59"/>
      <c r="C15" s="413"/>
      <c r="D15" s="412"/>
      <c r="E15" s="412"/>
      <c r="F15" s="415"/>
      <c r="G15" s="412"/>
      <c r="H15" s="412"/>
      <c r="I15" s="412"/>
      <c r="J15" s="412"/>
      <c r="K15" s="412"/>
      <c r="L15" s="412"/>
      <c r="M15" s="412"/>
      <c r="N15" s="412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21" customHeight="1" x14ac:dyDescent="0.45">
      <c r="A16" s="59"/>
      <c r="B16" s="59"/>
      <c r="C16" s="413"/>
      <c r="D16" s="412"/>
      <c r="E16" s="412"/>
      <c r="F16" s="415"/>
      <c r="G16" s="412"/>
      <c r="H16" s="412"/>
      <c r="I16" s="412" t="s">
        <v>364</v>
      </c>
      <c r="J16" s="412"/>
      <c r="K16" s="412"/>
      <c r="L16" s="412"/>
      <c r="M16" s="412"/>
      <c r="N16" s="412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21" customHeight="1" x14ac:dyDescent="0.45">
      <c r="A17" s="59"/>
      <c r="B17" s="59"/>
      <c r="C17" s="413"/>
      <c r="D17" s="412"/>
      <c r="E17" s="412"/>
      <c r="F17" s="415"/>
      <c r="G17" s="412"/>
      <c r="H17" s="412"/>
      <c r="I17" s="412" t="s">
        <v>365</v>
      </c>
      <c r="J17" s="412"/>
      <c r="K17" s="412"/>
      <c r="L17" s="412"/>
      <c r="M17" s="412"/>
      <c r="N17" s="412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21" customHeight="1" x14ac:dyDescent="0.45">
      <c r="A18" s="59"/>
      <c r="B18" s="59"/>
      <c r="C18" s="413"/>
      <c r="D18" s="412"/>
      <c r="E18" s="412"/>
      <c r="F18" s="415"/>
      <c r="G18" s="412"/>
      <c r="H18" s="412"/>
      <c r="I18" s="412" t="s">
        <v>366</v>
      </c>
      <c r="J18" s="412"/>
      <c r="K18" s="412"/>
      <c r="L18" s="412"/>
      <c r="M18" s="412"/>
      <c r="N18" s="412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21" customHeight="1" x14ac:dyDescent="0.45">
      <c r="A19" s="59"/>
      <c r="B19" s="59"/>
      <c r="C19" s="413"/>
      <c r="D19" s="412"/>
      <c r="E19" s="412"/>
      <c r="F19" s="415"/>
      <c r="G19" s="412"/>
      <c r="H19" s="412"/>
      <c r="I19" s="412" t="s">
        <v>367</v>
      </c>
      <c r="J19" s="412"/>
      <c r="K19" s="412"/>
      <c r="L19" s="412"/>
      <c r="M19" s="412"/>
      <c r="N19" s="412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21" customHeight="1" x14ac:dyDescent="0.45">
      <c r="A20" s="59"/>
      <c r="B20" s="59"/>
      <c r="C20" s="413"/>
      <c r="D20" s="412"/>
      <c r="E20" s="412"/>
      <c r="F20" s="415"/>
      <c r="G20" s="412"/>
      <c r="H20" s="412"/>
      <c r="I20" s="412"/>
      <c r="J20" s="416" t="s">
        <v>368</v>
      </c>
      <c r="K20" s="412"/>
      <c r="L20" s="412"/>
      <c r="M20" s="412"/>
      <c r="N20" s="412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21" customHeight="1" x14ac:dyDescent="0.45">
      <c r="A21" s="59"/>
      <c r="B21" s="59"/>
      <c r="C21" s="413"/>
      <c r="D21" s="412"/>
      <c r="E21" s="412"/>
      <c r="F21" s="415"/>
      <c r="G21" s="412"/>
      <c r="H21" s="412"/>
      <c r="I21" s="412"/>
      <c r="J21" s="416" t="s">
        <v>369</v>
      </c>
      <c r="K21" s="412"/>
      <c r="L21" s="412"/>
      <c r="M21" s="412"/>
      <c r="N21" s="412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20.25" customHeight="1" x14ac:dyDescent="0.45">
      <c r="A22" s="59"/>
      <c r="B22" s="59"/>
      <c r="C22" s="413"/>
      <c r="D22" s="412"/>
      <c r="E22" s="412"/>
      <c r="F22" s="412" t="s">
        <v>379</v>
      </c>
      <c r="G22" s="412"/>
      <c r="H22" s="412"/>
      <c r="I22" s="412"/>
      <c r="J22" s="414"/>
      <c r="K22" s="412"/>
      <c r="L22" s="412"/>
      <c r="M22" s="412"/>
      <c r="N22" s="412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8" customHeight="1" x14ac:dyDescent="0.45">
      <c r="A23" s="59"/>
      <c r="B23" s="59"/>
      <c r="C23" s="413"/>
      <c r="D23" s="412"/>
      <c r="E23" s="412"/>
      <c r="F23" s="412"/>
      <c r="G23" s="412"/>
      <c r="H23" s="412"/>
      <c r="I23" s="412" t="s">
        <v>373</v>
      </c>
      <c r="J23" s="412" t="s">
        <v>370</v>
      </c>
      <c r="K23" s="412"/>
      <c r="L23" s="412"/>
      <c r="M23" s="412"/>
      <c r="N23" s="412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8" customHeight="1" x14ac:dyDescent="0.45">
      <c r="A24" s="59"/>
      <c r="B24" s="59"/>
      <c r="C24" s="413"/>
      <c r="D24" s="412"/>
      <c r="E24" s="412"/>
      <c r="F24" s="412"/>
      <c r="G24" s="412"/>
      <c r="H24" s="412"/>
      <c r="I24" s="412" t="s">
        <v>371</v>
      </c>
      <c r="J24" s="412" t="s">
        <v>375</v>
      </c>
      <c r="K24" s="412"/>
      <c r="L24" s="412"/>
      <c r="M24" s="412"/>
      <c r="N24" s="412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8" customHeight="1" x14ac:dyDescent="0.45">
      <c r="A25" s="59"/>
      <c r="B25" s="59"/>
      <c r="C25" s="413"/>
      <c r="D25" s="412"/>
      <c r="E25" s="412"/>
      <c r="F25" s="412"/>
      <c r="G25" s="412"/>
      <c r="H25" s="412"/>
      <c r="I25" s="412" t="s">
        <v>372</v>
      </c>
      <c r="J25" s="412" t="s">
        <v>376</v>
      </c>
      <c r="K25" s="412"/>
      <c r="L25" s="412"/>
      <c r="M25" s="412"/>
      <c r="N25" s="412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8" customHeight="1" x14ac:dyDescent="0.45">
      <c r="A26" s="59"/>
      <c r="B26" s="59"/>
      <c r="C26" s="413"/>
      <c r="D26" s="412"/>
      <c r="E26" s="412"/>
      <c r="F26" s="412"/>
      <c r="G26" s="412"/>
      <c r="H26" s="412"/>
      <c r="I26" s="412" t="s">
        <v>374</v>
      </c>
      <c r="J26" s="412" t="s">
        <v>377</v>
      </c>
      <c r="K26" s="412"/>
      <c r="L26" s="412"/>
      <c r="M26" s="412"/>
      <c r="N26" s="412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8" customHeight="1" x14ac:dyDescent="0.45">
      <c r="A27" s="59"/>
      <c r="B27" s="59"/>
      <c r="C27" s="413"/>
      <c r="D27" s="412"/>
      <c r="E27" s="412"/>
      <c r="F27" s="412" t="s">
        <v>378</v>
      </c>
      <c r="G27" s="412"/>
      <c r="H27" s="412"/>
      <c r="I27" s="412"/>
      <c r="J27" s="412"/>
      <c r="K27" s="412"/>
      <c r="L27" s="412"/>
      <c r="M27" s="412"/>
      <c r="N27" s="412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21" customHeight="1" x14ac:dyDescent="0.45">
      <c r="A28" s="59"/>
      <c r="B28" s="59"/>
      <c r="C28" s="413"/>
      <c r="D28" s="412" t="s">
        <v>467</v>
      </c>
      <c r="E28" s="412"/>
      <c r="F28" s="412" t="s">
        <v>345</v>
      </c>
      <c r="G28" s="412"/>
      <c r="H28" s="412"/>
      <c r="I28" s="412"/>
      <c r="J28" s="412"/>
      <c r="K28" s="412"/>
      <c r="L28" s="412"/>
      <c r="M28" s="412"/>
      <c r="N28" s="412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21" customHeight="1" x14ac:dyDescent="0.45">
      <c r="A29" s="59"/>
      <c r="B29" s="59"/>
      <c r="C29" s="413"/>
      <c r="D29" s="412" t="s">
        <v>468</v>
      </c>
      <c r="E29" s="412"/>
      <c r="F29" s="412" t="s">
        <v>346</v>
      </c>
      <c r="G29" s="412"/>
      <c r="H29" s="412"/>
      <c r="I29" s="412"/>
      <c r="J29" s="412"/>
      <c r="K29" s="412"/>
      <c r="L29" s="412"/>
      <c r="M29" s="412"/>
      <c r="N29" s="412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21" customHeight="1" x14ac:dyDescent="0.45">
      <c r="A30" s="59"/>
      <c r="B30" s="59"/>
      <c r="C30" s="413"/>
      <c r="D30" s="412" t="s">
        <v>469</v>
      </c>
      <c r="E30" s="412"/>
      <c r="F30" s="412" t="s">
        <v>470</v>
      </c>
      <c r="G30" s="412"/>
      <c r="H30" s="412"/>
      <c r="I30" s="412"/>
      <c r="J30" s="412"/>
      <c r="K30" s="412"/>
      <c r="L30" s="412"/>
      <c r="M30" s="412"/>
      <c r="N30" s="412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7.25" customHeight="1" x14ac:dyDescent="0.45">
      <c r="A31" s="59"/>
      <c r="B31" s="59"/>
      <c r="C31" s="413"/>
      <c r="D31" s="412"/>
      <c r="E31" s="412"/>
      <c r="F31" s="525" t="s">
        <v>347</v>
      </c>
      <c r="G31" s="525"/>
      <c r="H31" s="525"/>
      <c r="I31" s="525"/>
      <c r="J31" s="525"/>
      <c r="K31" s="525"/>
      <c r="L31" s="525"/>
      <c r="M31" s="525"/>
      <c r="N31" s="525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37.5" customHeight="1" x14ac:dyDescent="0.45">
      <c r="A32" s="59"/>
      <c r="B32" s="59"/>
      <c r="C32" s="413"/>
      <c r="D32" s="412"/>
      <c r="E32" s="412"/>
      <c r="F32" s="526" t="s">
        <v>349</v>
      </c>
      <c r="G32" s="526"/>
      <c r="H32" s="526"/>
      <c r="I32" s="526"/>
      <c r="J32" s="526"/>
      <c r="K32" s="526"/>
      <c r="L32" s="526"/>
      <c r="M32" s="526"/>
      <c r="N32" s="526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21" customHeight="1" x14ac:dyDescent="0.45">
      <c r="A33" s="59"/>
      <c r="B33" s="59"/>
      <c r="C33" s="413"/>
      <c r="D33" s="412" t="s">
        <v>471</v>
      </c>
      <c r="E33" s="412"/>
      <c r="F33" s="412"/>
      <c r="G33" s="412" t="s">
        <v>351</v>
      </c>
      <c r="H33" s="412"/>
      <c r="I33" s="412"/>
      <c r="J33" s="412"/>
      <c r="K33" s="412"/>
      <c r="L33" s="412"/>
      <c r="M33" s="412"/>
      <c r="N33" s="412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21" customHeight="1" x14ac:dyDescent="0.45">
      <c r="A34" s="59"/>
      <c r="B34" s="59"/>
      <c r="C34" s="413"/>
      <c r="D34" s="412" t="s">
        <v>472</v>
      </c>
      <c r="E34" s="412"/>
      <c r="F34" s="412"/>
      <c r="G34" s="412" t="s">
        <v>350</v>
      </c>
      <c r="H34" s="412"/>
      <c r="I34" s="412"/>
      <c r="J34" s="412"/>
      <c r="K34" s="412"/>
      <c r="L34" s="412"/>
      <c r="M34" s="412"/>
      <c r="N34" s="412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21" customHeight="1" x14ac:dyDescent="0.45">
      <c r="A35" s="59"/>
      <c r="B35" s="59"/>
      <c r="C35" s="413"/>
      <c r="D35" s="412" t="s">
        <v>473</v>
      </c>
      <c r="E35" s="412"/>
      <c r="F35" s="412"/>
      <c r="G35" s="412" t="s">
        <v>352</v>
      </c>
      <c r="H35" s="412"/>
      <c r="I35" s="412"/>
      <c r="J35" s="412"/>
      <c r="K35" s="412"/>
      <c r="L35" s="412"/>
      <c r="M35" s="412"/>
      <c r="N35" s="412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21" customHeight="1" x14ac:dyDescent="0.45">
      <c r="A36" s="59"/>
      <c r="B36" s="59"/>
      <c r="C36" s="413"/>
      <c r="D36" s="412" t="s">
        <v>474</v>
      </c>
      <c r="E36" s="412"/>
      <c r="F36" s="412" t="s">
        <v>353</v>
      </c>
      <c r="G36" s="412"/>
      <c r="H36" s="412"/>
      <c r="I36" s="412"/>
      <c r="J36" s="412"/>
      <c r="K36" s="412"/>
      <c r="L36" s="412"/>
      <c r="M36" s="412"/>
      <c r="N36" s="412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21" customHeight="1" x14ac:dyDescent="0.45">
      <c r="A37" s="59"/>
      <c r="B37" s="59"/>
      <c r="C37" s="413"/>
      <c r="D37" s="412" t="s">
        <v>475</v>
      </c>
      <c r="E37" s="412"/>
      <c r="F37" s="412" t="s">
        <v>354</v>
      </c>
      <c r="G37" s="412"/>
      <c r="H37" s="412"/>
      <c r="I37" s="412"/>
      <c r="J37" s="412"/>
      <c r="K37" s="412"/>
      <c r="L37" s="412"/>
      <c r="M37" s="412"/>
      <c r="N37" s="412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21" customHeight="1" x14ac:dyDescent="0.45">
      <c r="A38" s="59"/>
      <c r="B38" s="59"/>
      <c r="C38" s="413"/>
      <c r="D38" s="412" t="s">
        <v>476</v>
      </c>
      <c r="E38" s="412"/>
      <c r="F38" s="412"/>
      <c r="G38" s="412" t="s">
        <v>355</v>
      </c>
      <c r="H38" s="412"/>
      <c r="I38" s="412"/>
      <c r="J38" s="412"/>
      <c r="K38" s="412"/>
      <c r="L38" s="412"/>
      <c r="M38" s="412"/>
      <c r="N38" s="412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21" customHeight="1" x14ac:dyDescent="0.45">
      <c r="A39" s="59"/>
      <c r="B39" s="59"/>
      <c r="C39" s="413"/>
      <c r="D39" s="412" t="s">
        <v>477</v>
      </c>
      <c r="E39" s="412"/>
      <c r="F39" s="412"/>
      <c r="G39" s="412" t="s">
        <v>356</v>
      </c>
      <c r="H39" s="412"/>
      <c r="I39" s="412"/>
      <c r="J39" s="412"/>
      <c r="K39" s="412"/>
      <c r="L39" s="412"/>
      <c r="M39" s="412"/>
      <c r="N39" s="412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21" customHeight="1" x14ac:dyDescent="0.45">
      <c r="A40" s="59"/>
      <c r="B40" s="59"/>
      <c r="C40" s="413"/>
      <c r="D40" s="412" t="s">
        <v>478</v>
      </c>
      <c r="E40" s="412"/>
      <c r="F40" s="412" t="s">
        <v>481</v>
      </c>
      <c r="G40" s="414"/>
      <c r="H40" s="412"/>
      <c r="I40" s="412"/>
      <c r="J40" s="412"/>
      <c r="K40" s="412"/>
      <c r="L40" s="412"/>
      <c r="M40" s="412"/>
      <c r="N40" s="412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28.5" customHeight="1" x14ac:dyDescent="0.45">
      <c r="A41" s="59"/>
      <c r="B41" s="59"/>
      <c r="C41" s="417" t="s">
        <v>357</v>
      </c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22.5" customHeight="1" x14ac:dyDescent="0.45">
      <c r="A42" s="59"/>
      <c r="B42" s="59"/>
      <c r="C42" s="413"/>
      <c r="D42" s="412" t="s">
        <v>383</v>
      </c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ht="22.5" customHeight="1" x14ac:dyDescent="0.45">
      <c r="A43" s="59"/>
      <c r="B43" s="59"/>
      <c r="C43" s="413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4" spans="1:33" ht="22.5" customHeight="1" x14ac:dyDescent="0.45">
      <c r="A44" s="59"/>
      <c r="B44" s="59"/>
      <c r="C44" s="413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</row>
    <row r="45" spans="1:33" ht="22.5" customHeight="1" x14ac:dyDescent="0.45">
      <c r="A45" s="59"/>
      <c r="B45" s="59"/>
      <c r="C45" s="413"/>
      <c r="D45" s="412" t="s">
        <v>382</v>
      </c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</row>
    <row r="46" spans="1:33" ht="22.5" customHeight="1" x14ac:dyDescent="0.45">
      <c r="A46" s="59"/>
      <c r="B46" s="59"/>
      <c r="C46" s="413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</row>
    <row r="47" spans="1:33" ht="22.5" customHeight="1" x14ac:dyDescent="0.45">
      <c r="A47" s="59"/>
      <c r="B47" s="59"/>
      <c r="C47" s="413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22.5" customHeight="1" x14ac:dyDescent="0.45">
      <c r="A48" s="59"/>
      <c r="B48" s="59"/>
      <c r="C48" s="413"/>
      <c r="D48" s="412"/>
      <c r="E48" s="416" t="s">
        <v>384</v>
      </c>
      <c r="F48" s="412"/>
      <c r="G48" s="412"/>
      <c r="H48" s="412"/>
      <c r="I48" s="412"/>
      <c r="J48" s="416" t="s">
        <v>385</v>
      </c>
      <c r="K48" s="412"/>
      <c r="L48" s="412"/>
      <c r="M48" s="412"/>
      <c r="N48" s="412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22.5" customHeight="1" x14ac:dyDescent="0.45">
      <c r="A49" s="59"/>
      <c r="B49" s="59"/>
      <c r="C49" s="413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22.5" customHeight="1" x14ac:dyDescent="0.45">
      <c r="A50" s="59"/>
      <c r="B50" s="59"/>
      <c r="C50" s="413"/>
      <c r="D50" s="412" t="s">
        <v>480</v>
      </c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22.5" customHeight="1" x14ac:dyDescent="0.45">
      <c r="A51" s="59"/>
      <c r="B51" s="59"/>
      <c r="C51" s="413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22.5" customHeight="1" x14ac:dyDescent="0.45">
      <c r="A52" s="59"/>
      <c r="B52" s="59"/>
      <c r="C52" s="413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22.5" customHeight="1" x14ac:dyDescent="0.45">
      <c r="A53" s="59"/>
      <c r="B53" s="59"/>
      <c r="C53" s="413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26.25" customHeight="1" x14ac:dyDescent="0.45">
      <c r="A54" s="59"/>
      <c r="B54" s="59"/>
      <c r="C54" s="417" t="s">
        <v>386</v>
      </c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8.75" customHeight="1" x14ac:dyDescent="0.45">
      <c r="A55" s="59"/>
      <c r="B55" s="59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21.75" customHeight="1" x14ac:dyDescent="0.45">
      <c r="A56" s="59"/>
      <c r="B56" s="59"/>
      <c r="C56" s="413"/>
      <c r="D56" s="412" t="s">
        <v>482</v>
      </c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8.75" customHeight="1" x14ac:dyDescent="0.45">
      <c r="A57" s="59"/>
      <c r="B57" s="59"/>
      <c r="C57" s="413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8.75" customHeight="1" x14ac:dyDescent="0.45">
      <c r="A58" s="59"/>
      <c r="B58" s="59"/>
      <c r="C58" s="413"/>
      <c r="D58" s="412"/>
      <c r="E58" s="412" t="s">
        <v>483</v>
      </c>
      <c r="F58" s="412"/>
      <c r="G58" s="412"/>
      <c r="H58" s="412"/>
      <c r="I58" s="412"/>
      <c r="J58" s="412"/>
      <c r="K58" s="527" t="s">
        <v>307</v>
      </c>
      <c r="L58" s="527"/>
      <c r="M58" s="527"/>
      <c r="N58" s="527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8.75" customHeight="1" x14ac:dyDescent="0.45">
      <c r="A59" s="59"/>
      <c r="B59" s="59"/>
      <c r="C59" s="413"/>
      <c r="D59" s="412"/>
      <c r="E59" s="412" t="s">
        <v>484</v>
      </c>
      <c r="F59" s="412"/>
      <c r="G59" s="412"/>
      <c r="H59" s="412"/>
      <c r="I59" s="412"/>
      <c r="J59" s="412"/>
      <c r="K59" s="523" t="s">
        <v>491</v>
      </c>
      <c r="L59" s="523"/>
      <c r="M59" s="523"/>
      <c r="N59" s="523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8.75" customHeight="1" x14ac:dyDescent="0.45">
      <c r="A60" s="59"/>
      <c r="B60" s="59"/>
      <c r="C60" s="413"/>
      <c r="D60" s="412"/>
      <c r="E60" s="412" t="s">
        <v>485</v>
      </c>
      <c r="F60" s="412"/>
      <c r="G60" s="412"/>
      <c r="H60" s="412"/>
      <c r="I60" s="412"/>
      <c r="J60" s="412"/>
      <c r="K60" s="523" t="s">
        <v>492</v>
      </c>
      <c r="L60" s="523"/>
      <c r="M60" s="523"/>
      <c r="N60" s="523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8.75" customHeight="1" x14ac:dyDescent="0.45">
      <c r="A61" s="59"/>
      <c r="B61" s="59"/>
      <c r="C61" s="413"/>
      <c r="D61" s="412"/>
      <c r="E61" s="412" t="s">
        <v>486</v>
      </c>
      <c r="F61" s="412"/>
      <c r="G61" s="412"/>
      <c r="H61" s="412"/>
      <c r="I61" s="412"/>
      <c r="J61" s="412"/>
      <c r="K61" s="523" t="s">
        <v>493</v>
      </c>
      <c r="L61" s="523"/>
      <c r="M61" s="523"/>
      <c r="N61" s="523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8.75" customHeight="1" x14ac:dyDescent="0.45">
      <c r="A62" s="59"/>
      <c r="B62" s="59"/>
      <c r="C62" s="413"/>
      <c r="D62" s="412"/>
      <c r="E62" s="412"/>
      <c r="F62" s="412"/>
      <c r="G62" s="412"/>
      <c r="H62" s="418" t="s">
        <v>363</v>
      </c>
      <c r="I62" s="412"/>
      <c r="J62" s="412"/>
      <c r="K62" s="523" t="s">
        <v>494</v>
      </c>
      <c r="L62" s="523"/>
      <c r="M62" s="523"/>
      <c r="N62" s="523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8.75" customHeight="1" x14ac:dyDescent="0.45">
      <c r="A63" s="59"/>
      <c r="B63" s="59"/>
      <c r="C63" s="413"/>
      <c r="D63" s="412"/>
      <c r="E63" s="412" t="s">
        <v>487</v>
      </c>
      <c r="F63" s="412"/>
      <c r="G63" s="412"/>
      <c r="H63" s="412"/>
      <c r="I63" s="412"/>
      <c r="J63" s="412"/>
      <c r="K63" s="523" t="s">
        <v>495</v>
      </c>
      <c r="L63" s="523"/>
      <c r="M63" s="523"/>
      <c r="N63" s="523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8.75" customHeight="1" x14ac:dyDescent="0.45">
      <c r="A64" s="59"/>
      <c r="B64" s="59"/>
      <c r="C64" s="413"/>
      <c r="D64" s="412"/>
      <c r="E64" s="412"/>
      <c r="F64" s="412"/>
      <c r="G64" s="412"/>
      <c r="H64" s="412"/>
      <c r="I64" s="412"/>
      <c r="J64" s="412"/>
      <c r="K64" s="523" t="s">
        <v>496</v>
      </c>
      <c r="L64" s="523"/>
      <c r="M64" s="523"/>
      <c r="N64" s="523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33" ht="18.75" customHeight="1" x14ac:dyDescent="0.45">
      <c r="A65" s="59"/>
      <c r="B65" s="59"/>
      <c r="C65" s="413"/>
      <c r="D65" s="412"/>
      <c r="E65" s="412" t="s">
        <v>488</v>
      </c>
      <c r="F65" s="412"/>
      <c r="G65" s="412"/>
      <c r="H65" s="412"/>
      <c r="I65" s="412"/>
      <c r="J65" s="412"/>
      <c r="K65" s="523" t="s">
        <v>497</v>
      </c>
      <c r="L65" s="523"/>
      <c r="M65" s="523"/>
      <c r="N65" s="523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1:33" ht="18.75" customHeight="1" x14ac:dyDescent="0.45">
      <c r="A66" s="59"/>
      <c r="B66" s="59"/>
      <c r="C66" s="413"/>
      <c r="D66" s="412"/>
      <c r="E66" s="412" t="s">
        <v>489</v>
      </c>
      <c r="F66" s="412"/>
      <c r="G66" s="412"/>
      <c r="H66" s="412"/>
      <c r="I66" s="412"/>
      <c r="J66" s="412"/>
      <c r="K66" s="523" t="s">
        <v>498</v>
      </c>
      <c r="L66" s="523"/>
      <c r="M66" s="523"/>
      <c r="N66" s="523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1:33" ht="18.75" customHeight="1" x14ac:dyDescent="0.45">
      <c r="A67" s="59"/>
      <c r="B67" s="59"/>
      <c r="C67" s="413"/>
      <c r="D67" s="412"/>
      <c r="E67" s="412" t="s">
        <v>490</v>
      </c>
      <c r="F67" s="412"/>
      <c r="G67" s="412"/>
      <c r="H67" s="412"/>
      <c r="I67" s="412"/>
      <c r="J67" s="412"/>
      <c r="K67" s="416" t="s">
        <v>499</v>
      </c>
      <c r="L67" s="412"/>
      <c r="M67" s="412"/>
      <c r="N67" s="412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</row>
    <row r="68" spans="1:33" ht="18.75" customHeight="1" x14ac:dyDescent="0.45">
      <c r="A68" s="59"/>
      <c r="B68" s="59"/>
      <c r="C68" s="413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</row>
    <row r="69" spans="1:33" ht="18.75" customHeight="1" x14ac:dyDescent="0.45">
      <c r="A69" s="59"/>
      <c r="B69" s="59"/>
      <c r="C69" s="413"/>
      <c r="D69" s="412"/>
      <c r="E69" s="412" t="s">
        <v>398</v>
      </c>
      <c r="F69" s="412"/>
      <c r="G69" s="412"/>
      <c r="H69" s="412"/>
      <c r="I69" s="412"/>
      <c r="J69" s="412"/>
      <c r="K69" s="412"/>
      <c r="L69" s="412"/>
      <c r="M69" s="412"/>
      <c r="N69" s="412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</row>
    <row r="70" spans="1:33" ht="18.75" customHeight="1" x14ac:dyDescent="0.45">
      <c r="A70" s="59"/>
      <c r="B70" s="59"/>
      <c r="C70" s="413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</row>
    <row r="71" spans="1:33" ht="18.75" customHeight="1" x14ac:dyDescent="0.45">
      <c r="A71" s="59"/>
      <c r="B71" s="59"/>
      <c r="C71" s="417" t="s">
        <v>387</v>
      </c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</row>
    <row r="72" spans="1:33" ht="12" customHeight="1" x14ac:dyDescent="0.45">
      <c r="A72" s="59"/>
      <c r="B72" s="59"/>
      <c r="C72" s="413"/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2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</row>
    <row r="73" spans="1:33" ht="19.5" customHeight="1" x14ac:dyDescent="0.45">
      <c r="A73" s="59"/>
      <c r="B73" s="59"/>
      <c r="C73" s="413"/>
      <c r="D73" s="412" t="s">
        <v>388</v>
      </c>
      <c r="E73" s="412"/>
      <c r="F73" s="412"/>
      <c r="G73" s="412"/>
      <c r="H73" s="412"/>
      <c r="I73" s="412"/>
      <c r="J73" s="412"/>
      <c r="K73" s="412"/>
      <c r="L73" s="412"/>
      <c r="M73" s="412"/>
      <c r="N73" s="412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</row>
    <row r="74" spans="1:33" ht="19.5" customHeight="1" x14ac:dyDescent="0.45">
      <c r="A74" s="59"/>
      <c r="B74" s="59"/>
      <c r="C74" s="413" t="s">
        <v>389</v>
      </c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</row>
    <row r="75" spans="1:33" ht="19.5" customHeight="1" x14ac:dyDescent="0.45">
      <c r="A75" s="59"/>
      <c r="B75" s="59"/>
      <c r="C75" s="413" t="s">
        <v>390</v>
      </c>
      <c r="D75" s="412"/>
      <c r="E75" s="412"/>
      <c r="F75" s="412"/>
      <c r="G75" s="412"/>
      <c r="H75" s="412"/>
      <c r="I75" s="412"/>
      <c r="J75" s="528" t="s">
        <v>593</v>
      </c>
      <c r="K75" s="528"/>
      <c r="L75" s="528"/>
      <c r="M75" s="528"/>
      <c r="N75" s="413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</row>
    <row r="76" spans="1:33" ht="19.5" customHeight="1" x14ac:dyDescent="0.45">
      <c r="A76" s="59"/>
      <c r="B76" s="59"/>
      <c r="C76" s="413"/>
      <c r="D76" s="412"/>
      <c r="E76" s="412"/>
      <c r="F76" s="412"/>
      <c r="G76" s="419"/>
      <c r="H76" s="419"/>
      <c r="I76" s="420" t="s">
        <v>391</v>
      </c>
      <c r="J76" s="528" t="s">
        <v>594</v>
      </c>
      <c r="K76" s="528"/>
      <c r="L76" s="528"/>
      <c r="M76" s="528"/>
      <c r="N76" s="528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</row>
    <row r="77" spans="1:33" ht="21" customHeight="1" x14ac:dyDescent="0.45">
      <c r="A77" s="59"/>
      <c r="B77" s="59"/>
      <c r="C77" s="413"/>
      <c r="D77" s="412" t="s">
        <v>392</v>
      </c>
      <c r="E77" s="412"/>
      <c r="F77" s="413"/>
      <c r="G77" s="412"/>
      <c r="H77" s="412"/>
      <c r="I77" s="412"/>
      <c r="J77" s="412"/>
      <c r="K77" s="412"/>
      <c r="L77" s="412"/>
      <c r="M77" s="412"/>
      <c r="N77" s="412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1:33" ht="21" customHeight="1" x14ac:dyDescent="0.45">
      <c r="A78" s="59"/>
      <c r="B78" s="59"/>
      <c r="C78" s="413" t="s">
        <v>393</v>
      </c>
      <c r="D78" s="412"/>
      <c r="E78" s="412"/>
      <c r="F78" s="413"/>
      <c r="G78" s="412"/>
      <c r="H78" s="412"/>
      <c r="I78" s="412"/>
      <c r="J78" s="412"/>
      <c r="K78" s="412"/>
      <c r="L78" s="412"/>
      <c r="M78" s="412"/>
      <c r="N78" s="412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1:33" ht="21" customHeight="1" x14ac:dyDescent="0.45">
      <c r="A79" s="59"/>
      <c r="B79" s="59"/>
      <c r="C79" s="413"/>
      <c r="D79" s="412"/>
      <c r="E79" s="412"/>
      <c r="F79" s="413"/>
      <c r="G79" s="412"/>
      <c r="H79" s="412"/>
      <c r="I79" s="412"/>
      <c r="J79" s="412"/>
      <c r="K79" s="412"/>
      <c r="L79" s="412"/>
      <c r="M79" s="412"/>
      <c r="N79" s="412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1:33" ht="21" customHeight="1" x14ac:dyDescent="0.45">
      <c r="A80" s="59"/>
      <c r="B80" s="59"/>
      <c r="C80" s="522" t="s">
        <v>394</v>
      </c>
      <c r="D80" s="522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1:33" ht="18.75" customHeight="1" x14ac:dyDescent="0.4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1:33" ht="18.75" customHeight="1" x14ac:dyDescent="0.4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1:33" ht="18.75" customHeight="1" x14ac:dyDescent="0.4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1:33" ht="18.75" customHeight="1" x14ac:dyDescent="0.4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1:33" ht="18.75" customHeight="1" x14ac:dyDescent="0.4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1:33" ht="18.75" customHeight="1" x14ac:dyDescent="0.4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1:33" ht="18.75" customHeight="1" x14ac:dyDescent="0.4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1:33" ht="20.25" customHeight="1" x14ac:dyDescent="0.4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1:33" ht="20.25" customHeight="1" x14ac:dyDescent="0.4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1:33" ht="20.25" customHeight="1" x14ac:dyDescent="0.4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1:33" ht="20.25" customHeight="1" x14ac:dyDescent="0.4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1:33" ht="20.25" customHeight="1" x14ac:dyDescent="0.4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1:33" ht="20.25" customHeight="1" x14ac:dyDescent="0.4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1:33" x14ac:dyDescent="0.4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1:33" x14ac:dyDescent="0.4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1:33" x14ac:dyDescent="0.4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1:33" x14ac:dyDescent="0.4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1:33" x14ac:dyDescent="0.4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1:33" x14ac:dyDescent="0.4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1:33" x14ac:dyDescent="0.4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1:33" x14ac:dyDescent="0.4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1:33" x14ac:dyDescent="0.4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1:33" x14ac:dyDescent="0.4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1:33" x14ac:dyDescent="0.4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1:33" x14ac:dyDescent="0.4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1:33" x14ac:dyDescent="0.4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1:33" x14ac:dyDescent="0.4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1:33" x14ac:dyDescent="0.4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1:33" x14ac:dyDescent="0.4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1:33" x14ac:dyDescent="0.4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1:33" x14ac:dyDescent="0.4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1:33" x14ac:dyDescent="0.4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1:33" x14ac:dyDescent="0.4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1:33" x14ac:dyDescent="0.4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1:33" x14ac:dyDescent="0.4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1:33" x14ac:dyDescent="0.4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1:33" x14ac:dyDescent="0.4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1:33" x14ac:dyDescent="0.4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1:33" x14ac:dyDescent="0.4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1:33" x14ac:dyDescent="0.4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1:33" x14ac:dyDescent="0.4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1:33" x14ac:dyDescent="0.4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1:33" x14ac:dyDescent="0.4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1:33" x14ac:dyDescent="0.4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1:33" x14ac:dyDescent="0.4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1:33" x14ac:dyDescent="0.4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1:33" x14ac:dyDescent="0.4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1:33" x14ac:dyDescent="0.4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1:33" x14ac:dyDescent="0.4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1:33" x14ac:dyDescent="0.4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1:33" x14ac:dyDescent="0.4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1:33" x14ac:dyDescent="0.4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1:33" x14ac:dyDescent="0.4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1:33" x14ac:dyDescent="0.4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</row>
    <row r="135" spans="1:33" x14ac:dyDescent="0.4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</row>
    <row r="136" spans="1:33" x14ac:dyDescent="0.4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</row>
    <row r="137" spans="1:33" x14ac:dyDescent="0.4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</row>
    <row r="138" spans="1:33" x14ac:dyDescent="0.4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</row>
    <row r="139" spans="1:33" x14ac:dyDescent="0.4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</row>
    <row r="140" spans="1:33" x14ac:dyDescent="0.4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</row>
    <row r="141" spans="1:33" x14ac:dyDescent="0.4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</row>
    <row r="142" spans="1:33" x14ac:dyDescent="0.4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</row>
    <row r="143" spans="1:33" x14ac:dyDescent="0.4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</row>
    <row r="144" spans="1:33" x14ac:dyDescent="0.4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</row>
    <row r="145" spans="1:33" x14ac:dyDescent="0.4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</row>
    <row r="146" spans="1:33" x14ac:dyDescent="0.4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</row>
    <row r="147" spans="1:33" x14ac:dyDescent="0.4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</row>
    <row r="148" spans="1:33" x14ac:dyDescent="0.4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</row>
    <row r="149" spans="1:33" x14ac:dyDescent="0.4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</row>
    <row r="150" spans="1:33" x14ac:dyDescent="0.4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</row>
    <row r="151" spans="1:33" x14ac:dyDescent="0.4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</row>
    <row r="152" spans="1:33" x14ac:dyDescent="0.4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</row>
    <row r="153" spans="1:33" x14ac:dyDescent="0.4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</row>
    <row r="154" spans="1:33" x14ac:dyDescent="0.4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</row>
    <row r="155" spans="1:33" x14ac:dyDescent="0.4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</row>
    <row r="156" spans="1:33" x14ac:dyDescent="0.4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</row>
    <row r="157" spans="1:33" x14ac:dyDescent="0.4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</row>
    <row r="158" spans="1:33" x14ac:dyDescent="0.4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</row>
    <row r="159" spans="1:33" x14ac:dyDescent="0.4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</row>
    <row r="160" spans="1:33" x14ac:dyDescent="0.4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</row>
    <row r="161" spans="1:33" x14ac:dyDescent="0.4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</row>
    <row r="162" spans="1:33" x14ac:dyDescent="0.4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</row>
    <row r="163" spans="1:33" x14ac:dyDescent="0.4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</row>
    <row r="164" spans="1:33" x14ac:dyDescent="0.4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</row>
    <row r="165" spans="1:33" x14ac:dyDescent="0.4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</row>
    <row r="166" spans="1:33" x14ac:dyDescent="0.4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</row>
    <row r="167" spans="1:33" x14ac:dyDescent="0.4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</row>
    <row r="168" spans="1:33" x14ac:dyDescent="0.4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</row>
    <row r="169" spans="1:33" x14ac:dyDescent="0.4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</row>
    <row r="170" spans="1:33" x14ac:dyDescent="0.4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</row>
    <row r="171" spans="1:33" x14ac:dyDescent="0.4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</row>
    <row r="172" spans="1:33" x14ac:dyDescent="0.4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</row>
    <row r="173" spans="1:33" x14ac:dyDescent="0.4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</row>
    <row r="174" spans="1:33" x14ac:dyDescent="0.4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</row>
    <row r="175" spans="1:33" x14ac:dyDescent="0.4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</row>
    <row r="176" spans="1:33" x14ac:dyDescent="0.4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</row>
    <row r="177" spans="1:33" x14ac:dyDescent="0.4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</row>
    <row r="178" spans="1:33" x14ac:dyDescent="0.4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</row>
    <row r="179" spans="1:33" x14ac:dyDescent="0.4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</row>
    <row r="180" spans="1:33" x14ac:dyDescent="0.4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</row>
    <row r="181" spans="1:33" x14ac:dyDescent="0.4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</row>
    <row r="182" spans="1:33" x14ac:dyDescent="0.4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</row>
    <row r="183" spans="1:33" x14ac:dyDescent="0.4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</row>
    <row r="184" spans="1:33" x14ac:dyDescent="0.4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</row>
    <row r="185" spans="1:33" x14ac:dyDescent="0.4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</row>
    <row r="186" spans="1:33" x14ac:dyDescent="0.4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</row>
    <row r="187" spans="1:33" x14ac:dyDescent="0.4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</row>
    <row r="188" spans="1:33" x14ac:dyDescent="0.4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</row>
    <row r="189" spans="1:33" x14ac:dyDescent="0.4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</row>
    <row r="190" spans="1:33" x14ac:dyDescent="0.4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</row>
    <row r="191" spans="1:33" x14ac:dyDescent="0.4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</row>
    <row r="192" spans="1:33" x14ac:dyDescent="0.4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</row>
    <row r="193" spans="1:33" x14ac:dyDescent="0.4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</row>
    <row r="194" spans="1:33" x14ac:dyDescent="0.4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</row>
    <row r="195" spans="1:33" x14ac:dyDescent="0.4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</row>
    <row r="196" spans="1:33" x14ac:dyDescent="0.4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</row>
    <row r="197" spans="1:33" x14ac:dyDescent="0.4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</row>
    <row r="198" spans="1:33" x14ac:dyDescent="0.4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</row>
    <row r="199" spans="1:33" x14ac:dyDescent="0.4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</row>
    <row r="200" spans="1:33" x14ac:dyDescent="0.4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</row>
    <row r="201" spans="1:33" x14ac:dyDescent="0.4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</row>
    <row r="202" spans="1:33" x14ac:dyDescent="0.4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</row>
    <row r="203" spans="1:33" x14ac:dyDescent="0.4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</row>
    <row r="204" spans="1:33" x14ac:dyDescent="0.4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</row>
    <row r="205" spans="1:33" x14ac:dyDescent="0.4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</row>
    <row r="206" spans="1:33" x14ac:dyDescent="0.4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</row>
    <row r="207" spans="1:33" x14ac:dyDescent="0.4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</row>
    <row r="208" spans="1:33" x14ac:dyDescent="0.4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</row>
    <row r="209" spans="1:33" x14ac:dyDescent="0.4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</row>
    <row r="210" spans="1:33" x14ac:dyDescent="0.4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</row>
    <row r="211" spans="1:33" x14ac:dyDescent="0.4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</row>
    <row r="212" spans="1:33" x14ac:dyDescent="0.4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</row>
    <row r="213" spans="1:33" x14ac:dyDescent="0.4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</row>
    <row r="214" spans="1:33" x14ac:dyDescent="0.4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</row>
    <row r="215" spans="1:33" x14ac:dyDescent="0.4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</row>
    <row r="216" spans="1:33" x14ac:dyDescent="0.4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</row>
    <row r="217" spans="1:33" x14ac:dyDescent="0.4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</row>
    <row r="218" spans="1:33" x14ac:dyDescent="0.4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</row>
    <row r="219" spans="1:33" x14ac:dyDescent="0.4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</row>
    <row r="220" spans="1:33" x14ac:dyDescent="0.4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</row>
    <row r="221" spans="1:33" x14ac:dyDescent="0.4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</row>
    <row r="222" spans="1:33" x14ac:dyDescent="0.4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</row>
    <row r="223" spans="1:33" x14ac:dyDescent="0.4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</row>
    <row r="224" spans="1:33" x14ac:dyDescent="0.4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</row>
    <row r="225" spans="1:33" x14ac:dyDescent="0.4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</row>
    <row r="226" spans="1:33" x14ac:dyDescent="0.4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</row>
    <row r="227" spans="1:33" x14ac:dyDescent="0.4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</row>
    <row r="228" spans="1:33" x14ac:dyDescent="0.4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</row>
    <row r="229" spans="1:33" x14ac:dyDescent="0.4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</row>
    <row r="230" spans="1:33" x14ac:dyDescent="0.4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</row>
    <row r="231" spans="1:33" x14ac:dyDescent="0.4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</row>
    <row r="232" spans="1:33" x14ac:dyDescent="0.4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</row>
    <row r="233" spans="1:33" x14ac:dyDescent="0.4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</row>
    <row r="234" spans="1:33" x14ac:dyDescent="0.4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</row>
    <row r="235" spans="1:33" x14ac:dyDescent="0.4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</row>
    <row r="236" spans="1:33" x14ac:dyDescent="0.4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</row>
    <row r="237" spans="1:33" x14ac:dyDescent="0.4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</row>
    <row r="238" spans="1:33" x14ac:dyDescent="0.4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</row>
    <row r="239" spans="1:33" x14ac:dyDescent="0.4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</row>
    <row r="240" spans="1:33" x14ac:dyDescent="0.4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</row>
    <row r="241" spans="1:33" x14ac:dyDescent="0.4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</row>
    <row r="242" spans="1:33" x14ac:dyDescent="0.4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</row>
    <row r="243" spans="1:33" x14ac:dyDescent="0.4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</row>
    <row r="244" spans="1:33" x14ac:dyDescent="0.4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</row>
    <row r="245" spans="1:33" x14ac:dyDescent="0.4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</row>
    <row r="246" spans="1:33" x14ac:dyDescent="0.4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</row>
    <row r="247" spans="1:33" x14ac:dyDescent="0.4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</row>
    <row r="248" spans="1:33" x14ac:dyDescent="0.4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</row>
    <row r="249" spans="1:33" x14ac:dyDescent="0.4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</row>
    <row r="250" spans="1:33" x14ac:dyDescent="0.4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</row>
    <row r="251" spans="1:33" x14ac:dyDescent="0.4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</row>
    <row r="252" spans="1:33" x14ac:dyDescent="0.4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</row>
  </sheetData>
  <sheetProtection password="CCE8" sheet="1" objects="1" scenarios="1" selectLockedCells="1"/>
  <mergeCells count="15">
    <mergeCell ref="C80:N80"/>
    <mergeCell ref="K66:N66"/>
    <mergeCell ref="C2:N2"/>
    <mergeCell ref="F31:N31"/>
    <mergeCell ref="F32:N32"/>
    <mergeCell ref="K58:N58"/>
    <mergeCell ref="K59:N59"/>
    <mergeCell ref="K63:N63"/>
    <mergeCell ref="K60:N60"/>
    <mergeCell ref="K61:N61"/>
    <mergeCell ref="K62:N62"/>
    <mergeCell ref="K64:N64"/>
    <mergeCell ref="K65:N65"/>
    <mergeCell ref="J75:M75"/>
    <mergeCell ref="J76:N76"/>
  </mergeCells>
  <hyperlinks>
    <hyperlink ref="K59" location="ปก!A1" display="ปก ปพ.5" xr:uid="{00000000-0004-0000-0100-000000000000}"/>
    <hyperlink ref="K60" location="เวลาเรียน!A1" display="บันทึกเวลาเรียน" xr:uid="{00000000-0004-0000-0100-000001000000}"/>
    <hyperlink ref="K61" location="คะแนน1!A1" display="บันทึกคะแนนภาคเรียนที่ 1" xr:uid="{00000000-0004-0000-0100-000002000000}"/>
    <hyperlink ref="K62" location="คะแนน2!A1" display="บันทึกคะแนนภาคเรียนที่ 2" xr:uid="{00000000-0004-0000-0100-000003000000}"/>
    <hyperlink ref="K65" location="ตัวชีวัด!A1" display="บันทึกตัวชี้วัด/ผลการเรียนรู้" xr:uid="{00000000-0004-0000-0100-000004000000}"/>
    <hyperlink ref="K63" location="คุณลักษณะรายข้อ!A1" display="ผลประเมินคุณลักษณะฯ รายข้อ" xr:uid="{00000000-0004-0000-0100-000005000000}"/>
    <hyperlink ref="K64" location="คิดวิเคราะห์รายข้อ!A1" display="ผลประเมินอ่านคิดวิเคราะห์ รายข้อ" xr:uid="{00000000-0004-0000-0100-000006000000}"/>
    <hyperlink ref="K66" location="คำอธิบาย!A1" display="คำอธิบายการใช้แบบบันทึกผลการเรียน" xr:uid="{00000000-0004-0000-0100-000007000000}"/>
    <hyperlink ref="J76" r:id="rId1" xr:uid="{00000000-0004-0000-0100-000008000000}"/>
    <hyperlink ref="J75" r:id="rId2" xr:uid="{00000000-0004-0000-0100-000009000000}"/>
  </hyperlink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R42"/>
  <sheetViews>
    <sheetView showGridLines="0" showRowColHeaders="0" zoomScaleNormal="100" workbookViewId="0">
      <selection activeCell="K37" sqref="K37"/>
    </sheetView>
  </sheetViews>
  <sheetFormatPr defaultColWidth="9.140625" defaultRowHeight="24" x14ac:dyDescent="0.55000000000000004"/>
  <cols>
    <col min="1" max="1" width="7.140625" style="183" customWidth="1"/>
    <col min="2" max="2" width="5.7109375" style="183" customWidth="1"/>
    <col min="3" max="3" width="4.28515625" style="183" customWidth="1"/>
    <col min="4" max="4" width="6.7109375" style="183" customWidth="1"/>
    <col min="5" max="5" width="9.140625" style="183" customWidth="1"/>
    <col min="6" max="6" width="10.7109375" style="183" customWidth="1"/>
    <col min="7" max="7" width="10.42578125" style="183" customWidth="1"/>
    <col min="8" max="8" width="10.7109375" style="183" customWidth="1"/>
    <col min="9" max="9" width="10.28515625" style="183" customWidth="1"/>
    <col min="10" max="10" width="11.85546875" style="183" customWidth="1"/>
    <col min="11" max="11" width="9.140625" style="183" customWidth="1"/>
    <col min="12" max="12" width="10.28515625" style="183" customWidth="1"/>
    <col min="13" max="13" width="3" style="183" customWidth="1"/>
    <col min="14" max="16384" width="9.140625" style="183"/>
  </cols>
  <sheetData>
    <row r="1" spans="1:18" ht="42.75" customHeight="1" x14ac:dyDescent="0.55000000000000004">
      <c r="A1" s="451"/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</row>
    <row r="2" spans="1:18" ht="45" customHeight="1" x14ac:dyDescent="0.95">
      <c r="A2" s="451"/>
      <c r="G2" s="452" t="s">
        <v>611</v>
      </c>
      <c r="M2" s="451"/>
      <c r="N2" s="451"/>
      <c r="O2" s="451"/>
      <c r="P2" s="451"/>
      <c r="Q2" s="451"/>
      <c r="R2" s="451"/>
    </row>
    <row r="3" spans="1:18" ht="27.75" x14ac:dyDescent="0.65">
      <c r="A3" s="451"/>
      <c r="B3" s="453" t="s">
        <v>546</v>
      </c>
      <c r="E3" s="183" t="str">
        <f>"โรงเรียน"&amp;Home!C3&amp;"  "&amp;Home!C4</f>
        <v>โรงเรียนวัดโฆสิตาราม  สำนักงานเขตพื้นที่การศึกษาประถมศึกษาชัยนาท</v>
      </c>
      <c r="M3" s="451"/>
      <c r="N3" s="451" t="s">
        <v>620</v>
      </c>
      <c r="O3" s="451"/>
      <c r="P3" s="451"/>
      <c r="Q3" s="451"/>
      <c r="R3" s="451"/>
    </row>
    <row r="4" spans="1:18" ht="27.75" x14ac:dyDescent="0.65">
      <c r="A4" s="451"/>
      <c r="B4" s="453" t="s">
        <v>547</v>
      </c>
      <c r="C4" s="756" t="str">
        <f>"  /"&amp;Home!F9</f>
        <v xml:space="preserve">  /</v>
      </c>
      <c r="D4" s="756"/>
      <c r="E4" s="756"/>
      <c r="F4" s="453" t="s">
        <v>14</v>
      </c>
      <c r="G4" s="183" t="str">
        <f>Home!F7&amp;"  "&amp;Home!F8&amp;"   "&amp;Home!F9</f>
        <v xml:space="preserve">     </v>
      </c>
      <c r="M4" s="451"/>
      <c r="N4" s="451" t="s">
        <v>621</v>
      </c>
      <c r="O4" s="451"/>
      <c r="P4" s="451"/>
      <c r="Q4" s="451"/>
      <c r="R4" s="451"/>
    </row>
    <row r="5" spans="1:18" ht="27.75" x14ac:dyDescent="0.65">
      <c r="A5" s="451"/>
      <c r="B5" s="453" t="s">
        <v>555</v>
      </c>
      <c r="C5" s="183" t="str">
        <f>"รายงานผลการจัดการเรียนรู้รายวิชา  "&amp;Home!C11&amp;"  ชั้น"&amp;Home!C9</f>
        <v>รายงานผลการจัดการเรียนรู้รายวิชา    ชั้น</v>
      </c>
      <c r="M5" s="451"/>
      <c r="N5" s="451"/>
      <c r="O5" s="451"/>
      <c r="P5" s="451"/>
      <c r="Q5" s="451"/>
      <c r="R5" s="451"/>
    </row>
    <row r="6" spans="1:18" ht="30" customHeight="1" x14ac:dyDescent="0.55000000000000004">
      <c r="A6" s="451"/>
      <c r="B6" s="183" t="str">
        <f>"เรียน  ผู้อำนวยการโรงเรียน"&amp;Home!C3</f>
        <v>เรียน  ผู้อำนวยการโรงเรียนวัดโฆสิตาราม</v>
      </c>
      <c r="M6" s="451"/>
      <c r="N6" s="451"/>
      <c r="O6" s="451"/>
      <c r="P6" s="451"/>
      <c r="Q6" s="451"/>
      <c r="R6" s="451"/>
    </row>
    <row r="7" spans="1:18" ht="30" customHeight="1" x14ac:dyDescent="0.55000000000000004">
      <c r="A7" s="451"/>
      <c r="D7" s="183" t="str">
        <f>"ตามที่ โรงเรียน"&amp;Home!C3&amp;"  มีคำสั่งมอบหมายงานในหน้าที่ให้ข้าพเจ้า   "&amp;Home!C15</f>
        <v xml:space="preserve">ตามที่ โรงเรียนวัดโฆสิตาราม  มีคำสั่งมอบหมายงานในหน้าที่ให้ข้าพเจ้า   </v>
      </c>
      <c r="M7" s="451"/>
      <c r="N7" s="451"/>
      <c r="O7" s="451"/>
      <c r="P7" s="451"/>
      <c r="Q7" s="451"/>
      <c r="R7" s="451"/>
    </row>
    <row r="8" spans="1:18" ht="21" customHeight="1" x14ac:dyDescent="0.55000000000000004">
      <c r="A8" s="451"/>
      <c r="B8" s="183" t="str">
        <f>"ตำแหน่ง  "&amp;Home!F15&amp;" โรงเรียน"&amp;Home!C3&amp;"  เป็นผู้สอนประจำรายวิชา  "&amp;Home!C11</f>
        <v xml:space="preserve">ตำแหน่ง   โรงเรียนวัดโฆสิตาราม  เป็นผู้สอนประจำรายวิชา  </v>
      </c>
      <c r="M8" s="451"/>
      <c r="N8" s="451"/>
      <c r="O8" s="451"/>
      <c r="P8" s="451"/>
      <c r="Q8" s="451"/>
      <c r="R8" s="451"/>
    </row>
    <row r="9" spans="1:18" x14ac:dyDescent="0.55000000000000004">
      <c r="A9" s="451"/>
      <c r="B9" s="183" t="str">
        <f>"ชั้น"&amp;Home!C9&amp;"  ปีการศึกษา "&amp;Home!F5&amp;"  นั้น"</f>
        <v>ชั้น  ปีการศึกษา   นั้น</v>
      </c>
      <c r="M9" s="451"/>
      <c r="N9" s="451"/>
      <c r="O9" s="451"/>
      <c r="P9" s="451"/>
      <c r="Q9" s="451"/>
      <c r="R9" s="451"/>
    </row>
    <row r="10" spans="1:18" x14ac:dyDescent="0.55000000000000004">
      <c r="A10" s="451"/>
      <c r="D10" s="183" t="s">
        <v>604</v>
      </c>
      <c r="M10" s="451"/>
      <c r="N10" s="451"/>
      <c r="O10" s="451"/>
      <c r="P10" s="451"/>
      <c r="Q10" s="451"/>
      <c r="R10" s="451"/>
    </row>
    <row r="11" spans="1:18" x14ac:dyDescent="0.55000000000000004">
      <c r="A11" s="451"/>
      <c r="B11" s="183" t="s">
        <v>605</v>
      </c>
      <c r="M11" s="451"/>
      <c r="N11" s="451"/>
      <c r="O11" s="451"/>
      <c r="P11" s="451"/>
      <c r="Q11" s="451"/>
      <c r="R11" s="451"/>
    </row>
    <row r="12" spans="1:18" x14ac:dyDescent="0.55000000000000004">
      <c r="A12" s="451"/>
      <c r="B12" s="183" t="s">
        <v>556</v>
      </c>
      <c r="M12" s="451"/>
      <c r="N12" s="451"/>
      <c r="O12" s="451"/>
      <c r="P12" s="451"/>
      <c r="Q12" s="451"/>
      <c r="R12" s="451"/>
    </row>
    <row r="13" spans="1:18" x14ac:dyDescent="0.55000000000000004">
      <c r="A13" s="451"/>
      <c r="B13" s="183" t="s">
        <v>580</v>
      </c>
      <c r="M13" s="451"/>
      <c r="N13" s="451"/>
      <c r="O13" s="451"/>
      <c r="P13" s="451"/>
      <c r="Q13" s="451"/>
      <c r="R13" s="451"/>
    </row>
    <row r="14" spans="1:18" x14ac:dyDescent="0.55000000000000004">
      <c r="A14" s="451"/>
      <c r="B14" s="183" t="s">
        <v>581</v>
      </c>
      <c r="M14" s="451"/>
      <c r="N14" s="451"/>
      <c r="O14" s="451"/>
      <c r="P14" s="451"/>
      <c r="Q14" s="451"/>
      <c r="R14" s="451"/>
    </row>
    <row r="15" spans="1:18" ht="30" customHeight="1" x14ac:dyDescent="0.55000000000000004">
      <c r="A15" s="451"/>
      <c r="D15" s="183" t="s">
        <v>557</v>
      </c>
      <c r="M15" s="451"/>
      <c r="N15" s="451"/>
      <c r="O15" s="451"/>
      <c r="P15" s="451"/>
      <c r="Q15" s="451"/>
      <c r="R15" s="451"/>
    </row>
    <row r="16" spans="1:18" x14ac:dyDescent="0.55000000000000004">
      <c r="A16" s="451"/>
      <c r="M16" s="451"/>
      <c r="N16" s="451"/>
      <c r="O16" s="451"/>
      <c r="P16" s="451"/>
      <c r="Q16" s="451"/>
      <c r="R16" s="451"/>
    </row>
    <row r="17" spans="1:18" x14ac:dyDescent="0.55000000000000004">
      <c r="A17" s="451"/>
      <c r="M17" s="451"/>
      <c r="N17" s="451"/>
      <c r="O17" s="451"/>
      <c r="P17" s="451"/>
      <c r="Q17" s="451"/>
      <c r="R17" s="451"/>
    </row>
    <row r="18" spans="1:18" ht="23.25" customHeight="1" x14ac:dyDescent="0.55000000000000004">
      <c r="A18" s="451"/>
      <c r="D18" s="756" t="str">
        <f>"("&amp;Home!C15&amp;")"</f>
        <v>()</v>
      </c>
      <c r="E18" s="756"/>
      <c r="F18" s="756"/>
      <c r="G18" s="756"/>
      <c r="H18" s="756"/>
      <c r="I18" s="756"/>
      <c r="J18" s="756"/>
      <c r="K18" s="756"/>
      <c r="M18" s="451"/>
      <c r="N18" s="451"/>
      <c r="O18" s="451"/>
      <c r="P18" s="451"/>
      <c r="Q18" s="451"/>
      <c r="R18" s="451"/>
    </row>
    <row r="19" spans="1:18" x14ac:dyDescent="0.55000000000000004">
      <c r="A19" s="451"/>
      <c r="D19" s="756" t="str">
        <f>"ตำแหน่ง  "&amp;Home!F15&amp;" โรงเรียน"&amp;Home!C3</f>
        <v>ตำแหน่ง   โรงเรียนวัดโฆสิตาราม</v>
      </c>
      <c r="E19" s="756"/>
      <c r="F19" s="756"/>
      <c r="G19" s="756"/>
      <c r="H19" s="756"/>
      <c r="I19" s="756"/>
      <c r="J19" s="756"/>
      <c r="K19" s="756"/>
      <c r="M19" s="451"/>
      <c r="N19" s="451"/>
      <c r="O19" s="451"/>
      <c r="P19" s="451"/>
      <c r="Q19" s="451"/>
      <c r="R19" s="451"/>
    </row>
    <row r="20" spans="1:18" x14ac:dyDescent="0.55000000000000004">
      <c r="A20" s="451"/>
      <c r="M20" s="451"/>
      <c r="N20" s="451"/>
      <c r="O20" s="451"/>
      <c r="P20" s="451"/>
      <c r="Q20" s="451"/>
      <c r="R20" s="451"/>
    </row>
    <row r="21" spans="1:18" x14ac:dyDescent="0.55000000000000004">
      <c r="A21" s="451"/>
      <c r="M21" s="451"/>
      <c r="N21" s="451"/>
      <c r="O21" s="451"/>
      <c r="P21" s="451"/>
      <c r="Q21" s="451"/>
      <c r="R21" s="451"/>
    </row>
    <row r="22" spans="1:18" x14ac:dyDescent="0.55000000000000004">
      <c r="A22" s="451"/>
      <c r="M22" s="451"/>
      <c r="N22" s="451"/>
      <c r="O22" s="451"/>
      <c r="P22" s="451"/>
      <c r="Q22" s="451"/>
      <c r="R22" s="451"/>
    </row>
    <row r="23" spans="1:18" x14ac:dyDescent="0.55000000000000004">
      <c r="A23" s="451"/>
      <c r="M23" s="451"/>
      <c r="N23" s="451"/>
      <c r="O23" s="451"/>
      <c r="P23" s="451"/>
      <c r="Q23" s="451"/>
      <c r="R23" s="451"/>
    </row>
    <row r="24" spans="1:18" x14ac:dyDescent="0.55000000000000004">
      <c r="A24" s="451"/>
      <c r="M24" s="451"/>
      <c r="N24" s="451"/>
      <c r="O24" s="451"/>
      <c r="P24" s="451"/>
      <c r="Q24" s="451"/>
      <c r="R24" s="451"/>
    </row>
    <row r="25" spans="1:18" x14ac:dyDescent="0.55000000000000004">
      <c r="A25" s="451"/>
      <c r="M25" s="451"/>
      <c r="N25" s="451"/>
      <c r="O25" s="451"/>
      <c r="P25" s="451"/>
      <c r="Q25" s="451"/>
      <c r="R25" s="451"/>
    </row>
    <row r="26" spans="1:18" x14ac:dyDescent="0.55000000000000004">
      <c r="A26" s="451"/>
      <c r="M26" s="451"/>
      <c r="N26" s="451"/>
      <c r="O26" s="451"/>
      <c r="P26" s="451"/>
      <c r="Q26" s="451"/>
      <c r="R26" s="451"/>
    </row>
    <row r="27" spans="1:18" x14ac:dyDescent="0.55000000000000004">
      <c r="A27" s="451"/>
      <c r="M27" s="451"/>
      <c r="N27" s="451"/>
      <c r="O27" s="451"/>
      <c r="P27" s="451"/>
      <c r="Q27" s="451"/>
      <c r="R27" s="451"/>
    </row>
    <row r="28" spans="1:18" x14ac:dyDescent="0.55000000000000004">
      <c r="A28" s="451"/>
      <c r="M28" s="451"/>
      <c r="N28" s="451"/>
      <c r="O28" s="451"/>
      <c r="P28" s="451"/>
      <c r="Q28" s="451"/>
      <c r="R28" s="451"/>
    </row>
    <row r="29" spans="1:18" x14ac:dyDescent="0.55000000000000004">
      <c r="A29" s="451"/>
      <c r="M29" s="451"/>
      <c r="N29" s="451"/>
      <c r="O29" s="451"/>
      <c r="P29" s="451"/>
      <c r="Q29" s="451"/>
      <c r="R29" s="451"/>
    </row>
    <row r="30" spans="1:18" x14ac:dyDescent="0.55000000000000004">
      <c r="A30" s="451"/>
      <c r="M30" s="451"/>
      <c r="N30" s="451"/>
      <c r="O30" s="451"/>
      <c r="P30" s="451"/>
      <c r="Q30" s="451"/>
      <c r="R30" s="451"/>
    </row>
    <row r="31" spans="1:18" x14ac:dyDescent="0.55000000000000004">
      <c r="A31" s="451"/>
      <c r="M31" s="451"/>
      <c r="N31" s="451"/>
      <c r="O31" s="451"/>
      <c r="P31" s="451"/>
      <c r="Q31" s="451"/>
      <c r="R31" s="451"/>
    </row>
    <row r="32" spans="1:18" x14ac:dyDescent="0.55000000000000004">
      <c r="A32" s="451"/>
      <c r="M32" s="451"/>
      <c r="N32" s="451"/>
      <c r="O32" s="451"/>
      <c r="P32" s="451"/>
      <c r="Q32" s="451"/>
      <c r="R32" s="451"/>
    </row>
    <row r="33" spans="1:18" x14ac:dyDescent="0.55000000000000004">
      <c r="A33" s="45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</row>
    <row r="34" spans="1:18" x14ac:dyDescent="0.55000000000000004">
      <c r="A34" s="451"/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</row>
    <row r="35" spans="1:18" x14ac:dyDescent="0.55000000000000004">
      <c r="A35" s="451"/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</row>
    <row r="36" spans="1:18" x14ac:dyDescent="0.55000000000000004">
      <c r="A36" s="451"/>
      <c r="B36" s="451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</row>
    <row r="37" spans="1:18" x14ac:dyDescent="0.55000000000000004">
      <c r="A37" s="451"/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</row>
    <row r="38" spans="1:18" x14ac:dyDescent="0.55000000000000004">
      <c r="A38" s="451"/>
      <c r="B38" s="451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</row>
    <row r="39" spans="1:18" x14ac:dyDescent="0.55000000000000004">
      <c r="A39" s="451"/>
      <c r="B39" s="451"/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1"/>
      <c r="R39" s="451"/>
    </row>
    <row r="40" spans="1:18" x14ac:dyDescent="0.55000000000000004">
      <c r="A40" s="451"/>
      <c r="B40" s="451"/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</row>
    <row r="41" spans="1:18" x14ac:dyDescent="0.55000000000000004">
      <c r="A41" s="451"/>
      <c r="B41" s="451"/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</row>
    <row r="42" spans="1:18" x14ac:dyDescent="0.55000000000000004">
      <c r="A42" s="451"/>
      <c r="B42" s="451"/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</row>
  </sheetData>
  <sheetProtection sheet="1" objects="1" scenarios="1" selectLockedCells="1"/>
  <mergeCells count="3">
    <mergeCell ref="D18:K18"/>
    <mergeCell ref="D19:K19"/>
    <mergeCell ref="C4:E4"/>
  </mergeCells>
  <pageMargins left="0.70866141732283472" right="0.31496062992125984" top="0.55118110236220474" bottom="0.55118110236220474" header="0.31496062992125984" footer="0.31496062992125984"/>
  <pageSetup paperSize="9" orientation="portrait" blackAndWhite="1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AQ99"/>
  <sheetViews>
    <sheetView showGridLines="0" showRowColHeaders="0" zoomScale="110" zoomScaleNormal="110" workbookViewId="0"/>
  </sheetViews>
  <sheetFormatPr defaultColWidth="9.140625" defaultRowHeight="21.75" customHeight="1" x14ac:dyDescent="0.45"/>
  <cols>
    <col min="1" max="1" width="6.85546875" style="10" customWidth="1"/>
    <col min="2" max="2" width="5.5703125" style="10" customWidth="1"/>
    <col min="3" max="3" width="8.140625" style="10" customWidth="1"/>
    <col min="4" max="4" width="22.140625" style="10" customWidth="1"/>
    <col min="5" max="6" width="7.28515625" style="10" customWidth="1"/>
    <col min="7" max="7" width="7.7109375" style="10" customWidth="1"/>
    <col min="8" max="8" width="7.140625" style="10" customWidth="1"/>
    <col min="9" max="9" width="8.42578125" style="10" customWidth="1"/>
    <col min="10" max="10" width="9.5703125" style="10" customWidth="1"/>
    <col min="11" max="11" width="8.28515625" style="10" customWidth="1"/>
    <col min="12" max="12" width="9.140625" style="10" customWidth="1"/>
    <col min="13" max="13" width="8.42578125" style="10" customWidth="1"/>
    <col min="14" max="23" width="7.5703125" style="10" customWidth="1"/>
    <col min="24" max="24" width="9.140625" style="10" customWidth="1"/>
    <col min="25" max="25" width="9.28515625" style="10" customWidth="1"/>
    <col min="26" max="30" width="8.42578125" style="10" customWidth="1"/>
    <col min="31" max="31" width="9" style="10" customWidth="1"/>
    <col min="32" max="32" width="10" style="10" customWidth="1"/>
    <col min="33" max="33" width="6.85546875" style="10" customWidth="1"/>
    <col min="34" max="34" width="8" style="10" customWidth="1"/>
    <col min="35" max="35" width="6.85546875" style="10" customWidth="1"/>
    <col min="36" max="36" width="11.140625" style="10" customWidth="1"/>
    <col min="37" max="37" width="3" style="10" customWidth="1"/>
    <col min="38" max="38" width="11.28515625" style="10" customWidth="1"/>
    <col min="39" max="16384" width="9.140625" style="10"/>
  </cols>
  <sheetData>
    <row r="1" spans="1:43" ht="50.25" customHeight="1" x14ac:dyDescent="0.45">
      <c r="A1" s="101"/>
      <c r="B1" s="101"/>
      <c r="C1" s="101"/>
      <c r="D1" s="499" t="s">
        <v>676</v>
      </c>
      <c r="E1" s="501" t="s">
        <v>677</v>
      </c>
      <c r="F1" s="501" t="s">
        <v>677</v>
      </c>
      <c r="G1" s="501" t="s">
        <v>677</v>
      </c>
      <c r="H1" s="501" t="s">
        <v>677</v>
      </c>
      <c r="I1" s="101"/>
      <c r="J1" s="101"/>
      <c r="K1" s="101"/>
      <c r="L1" s="758" t="s">
        <v>673</v>
      </c>
      <c r="M1" s="758"/>
      <c r="N1" s="758"/>
      <c r="O1" s="758"/>
      <c r="P1" s="758"/>
      <c r="Q1" s="433"/>
      <c r="R1" s="433"/>
      <c r="S1" s="433"/>
      <c r="T1" s="433"/>
      <c r="U1" s="434"/>
      <c r="V1" s="434"/>
      <c r="W1" s="433"/>
      <c r="X1" s="433"/>
      <c r="Y1" s="501" t="s">
        <v>677</v>
      </c>
      <c r="Z1" s="101"/>
      <c r="AA1" s="101"/>
      <c r="AB1" s="101"/>
      <c r="AC1" s="101"/>
      <c r="AD1" s="101"/>
      <c r="AE1" s="433"/>
      <c r="AF1" s="502" t="s">
        <v>677</v>
      </c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</row>
    <row r="2" spans="1:43" ht="28.5" customHeight="1" x14ac:dyDescent="0.45">
      <c r="A2" s="101"/>
      <c r="B2" s="364"/>
      <c r="C2" s="364"/>
      <c r="D2" s="760" t="str">
        <f>L1&amp;" "&amp;Home!C11&amp;"  รหัสวิชา "&amp;Home!C12&amp;"  ชั้น"&amp;Home!C9&amp;"  ปีการศึกษา "&amp;Home!F5</f>
        <v xml:space="preserve">ประกาศผลการประเมินรายวิชา   รหัสวิชา   ชั้น  ปีการศึกษา </v>
      </c>
      <c r="E2" s="760"/>
      <c r="F2" s="760"/>
      <c r="G2" s="760"/>
      <c r="H2" s="760"/>
      <c r="I2" s="760"/>
      <c r="J2" s="760"/>
      <c r="K2" s="760"/>
      <c r="L2" s="760"/>
      <c r="M2" s="760"/>
      <c r="N2" s="762" t="str">
        <f>D2</f>
        <v xml:space="preserve">ประกาศผลการประเมินรายวิชา   รหัสวิชา   ชั้น  ปีการศึกษา </v>
      </c>
      <c r="O2" s="762"/>
      <c r="P2" s="762"/>
      <c r="Q2" s="762"/>
      <c r="R2" s="762"/>
      <c r="S2" s="762"/>
      <c r="T2" s="762"/>
      <c r="U2" s="762"/>
      <c r="V2" s="762"/>
      <c r="W2" s="762"/>
      <c r="X2" s="762"/>
      <c r="Y2" s="762"/>
      <c r="Z2" s="762" t="str">
        <f>N2</f>
        <v xml:space="preserve">ประกาศผลการประเมินรายวิชา   รหัสวิชา   ชั้น  ปีการศึกษา </v>
      </c>
      <c r="AA2" s="762"/>
      <c r="AB2" s="762"/>
      <c r="AC2" s="762"/>
      <c r="AD2" s="762"/>
      <c r="AE2" s="762"/>
      <c r="AF2" s="762"/>
      <c r="AG2" s="762"/>
      <c r="AH2" s="762"/>
      <c r="AI2" s="762"/>
      <c r="AJ2" s="762"/>
      <c r="AK2" s="101"/>
      <c r="AL2" s="101"/>
      <c r="AM2" s="101"/>
      <c r="AN2" s="101"/>
      <c r="AO2" s="101"/>
      <c r="AP2" s="101"/>
      <c r="AQ2" s="101"/>
    </row>
    <row r="3" spans="1:43" ht="20.25" customHeight="1" x14ac:dyDescent="0.45">
      <c r="A3" s="101"/>
      <c r="B3" s="364"/>
      <c r="C3" s="365"/>
      <c r="D3" s="761" t="s">
        <v>308</v>
      </c>
      <c r="E3" s="761"/>
      <c r="F3" s="761"/>
      <c r="G3" s="761"/>
      <c r="H3" s="761"/>
      <c r="I3" s="761"/>
      <c r="J3" s="761"/>
      <c r="K3" s="761"/>
      <c r="L3" s="761"/>
      <c r="M3" s="761"/>
      <c r="N3" s="763" t="str">
        <f>IF(D3="","",D3)</f>
        <v>สำหรับครูผู้สอนส่งผลการประเมินให้ครูประจำชั้น กรอกข้อมูลรายงานคุณภาพระดับชั้นเรียน (รศ.1)</v>
      </c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3"/>
      <c r="Z3" s="763" t="str">
        <f>IF(D3="","",D3)</f>
        <v>สำหรับครูผู้สอนส่งผลการประเมินให้ครูประจำชั้น กรอกข้อมูลรายงานคุณภาพระดับชั้นเรียน (รศ.1)</v>
      </c>
      <c r="AA3" s="763"/>
      <c r="AB3" s="763"/>
      <c r="AC3" s="763"/>
      <c r="AD3" s="763"/>
      <c r="AE3" s="763"/>
      <c r="AF3" s="763"/>
      <c r="AG3" s="763"/>
      <c r="AH3" s="763"/>
      <c r="AI3" s="763"/>
      <c r="AJ3" s="763"/>
      <c r="AK3" s="101"/>
      <c r="AL3" s="101"/>
      <c r="AM3" s="101"/>
      <c r="AN3" s="101"/>
      <c r="AO3" s="101"/>
      <c r="AP3" s="101"/>
      <c r="AQ3" s="101"/>
    </row>
    <row r="4" spans="1:43" s="13" customFormat="1" ht="20.25" customHeight="1" x14ac:dyDescent="0.45">
      <c r="A4" s="431"/>
      <c r="B4" s="764" t="s">
        <v>0</v>
      </c>
      <c r="C4" s="765" t="s">
        <v>20</v>
      </c>
      <c r="D4" s="764" t="s">
        <v>17</v>
      </c>
      <c r="E4" s="366" t="s">
        <v>6</v>
      </c>
      <c r="F4" s="366" t="s">
        <v>6</v>
      </c>
      <c r="G4" s="768" t="s">
        <v>583</v>
      </c>
      <c r="H4" s="769"/>
      <c r="I4" s="759" t="s">
        <v>291</v>
      </c>
      <c r="J4" s="759"/>
      <c r="K4" s="759"/>
      <c r="L4" s="759"/>
      <c r="M4" s="759"/>
      <c r="N4" s="759" t="s">
        <v>63</v>
      </c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 t="s">
        <v>640</v>
      </c>
      <c r="AA4" s="759"/>
      <c r="AB4" s="759"/>
      <c r="AC4" s="759"/>
      <c r="AD4" s="759"/>
      <c r="AE4" s="759"/>
      <c r="AF4" s="759"/>
      <c r="AG4" s="773" t="s">
        <v>57</v>
      </c>
      <c r="AH4" s="774"/>
      <c r="AI4" s="775"/>
      <c r="AJ4" s="770" t="s">
        <v>51</v>
      </c>
      <c r="AK4" s="431"/>
      <c r="AL4" s="431"/>
      <c r="AM4" s="431" t="s">
        <v>677</v>
      </c>
      <c r="AN4" s="431"/>
      <c r="AO4" s="431"/>
      <c r="AP4" s="431"/>
      <c r="AQ4" s="431"/>
    </row>
    <row r="5" spans="1:43" s="13" customFormat="1" ht="20.25" customHeight="1" x14ac:dyDescent="0.4">
      <c r="A5" s="431"/>
      <c r="B5" s="764"/>
      <c r="C5" s="766"/>
      <c r="D5" s="764"/>
      <c r="E5" s="367" t="s">
        <v>582</v>
      </c>
      <c r="F5" s="367" t="s">
        <v>595</v>
      </c>
      <c r="G5" s="368" t="s">
        <v>6</v>
      </c>
      <c r="H5" s="757" t="s">
        <v>596</v>
      </c>
      <c r="I5" s="369" t="s">
        <v>133</v>
      </c>
      <c r="J5" s="369" t="s">
        <v>292</v>
      </c>
      <c r="K5" s="369" t="s">
        <v>134</v>
      </c>
      <c r="L5" s="369" t="s">
        <v>5</v>
      </c>
      <c r="M5" s="757" t="s">
        <v>61</v>
      </c>
      <c r="N5" s="370" t="s">
        <v>283</v>
      </c>
      <c r="O5" s="370" t="s">
        <v>284</v>
      </c>
      <c r="P5" s="370" t="s">
        <v>285</v>
      </c>
      <c r="Q5" s="370" t="s">
        <v>286</v>
      </c>
      <c r="R5" s="370" t="s">
        <v>287</v>
      </c>
      <c r="S5" s="370" t="s">
        <v>288</v>
      </c>
      <c r="T5" s="370" t="s">
        <v>289</v>
      </c>
      <c r="U5" s="370" t="s">
        <v>290</v>
      </c>
      <c r="V5" s="370" t="s">
        <v>602</v>
      </c>
      <c r="W5" s="370" t="s">
        <v>603</v>
      </c>
      <c r="X5" s="370" t="s">
        <v>5</v>
      </c>
      <c r="Y5" s="757" t="s">
        <v>61</v>
      </c>
      <c r="Z5" s="370" t="s">
        <v>641</v>
      </c>
      <c r="AA5" s="370" t="s">
        <v>642</v>
      </c>
      <c r="AB5" s="370" t="s">
        <v>643</v>
      </c>
      <c r="AC5" s="370" t="s">
        <v>644</v>
      </c>
      <c r="AD5" s="370" t="s">
        <v>645</v>
      </c>
      <c r="AE5" s="370" t="s">
        <v>5</v>
      </c>
      <c r="AF5" s="757" t="s">
        <v>61</v>
      </c>
      <c r="AG5" s="776" t="str">
        <f>"เวลาเรียนทั้งสิ้น "&amp;เวลาเรียน!LX3</f>
        <v>เวลาเรียนทั้งสิ้น 0 ชั่วโมง</v>
      </c>
      <c r="AH5" s="777"/>
      <c r="AI5" s="778"/>
      <c r="AJ5" s="771"/>
      <c r="AK5" s="431"/>
      <c r="AL5" s="431"/>
      <c r="AM5" s="431" t="s">
        <v>678</v>
      </c>
      <c r="AN5" s="431"/>
      <c r="AO5" s="431"/>
      <c r="AP5" s="431"/>
      <c r="AQ5" s="431"/>
    </row>
    <row r="6" spans="1:43" s="13" customFormat="1" ht="20.25" customHeight="1" x14ac:dyDescent="0.4">
      <c r="A6" s="431"/>
      <c r="B6" s="764"/>
      <c r="C6" s="767"/>
      <c r="D6" s="764"/>
      <c r="E6" s="371">
        <v>100</v>
      </c>
      <c r="F6" s="371">
        <v>100</v>
      </c>
      <c r="G6" s="372">
        <v>100</v>
      </c>
      <c r="H6" s="757"/>
      <c r="I6" s="508" t="s">
        <v>507</v>
      </c>
      <c r="J6" s="508" t="s">
        <v>507</v>
      </c>
      <c r="K6" s="508" t="s">
        <v>507</v>
      </c>
      <c r="L6" s="508" t="s">
        <v>293</v>
      </c>
      <c r="M6" s="757"/>
      <c r="N6" s="508" t="s">
        <v>507</v>
      </c>
      <c r="O6" s="508" t="s">
        <v>507</v>
      </c>
      <c r="P6" s="508" t="s">
        <v>507</v>
      </c>
      <c r="Q6" s="508" t="s">
        <v>507</v>
      </c>
      <c r="R6" s="508" t="s">
        <v>507</v>
      </c>
      <c r="S6" s="508" t="s">
        <v>507</v>
      </c>
      <c r="T6" s="508" t="s">
        <v>507</v>
      </c>
      <c r="U6" s="508" t="s">
        <v>507</v>
      </c>
      <c r="V6" s="508" t="s">
        <v>507</v>
      </c>
      <c r="W6" s="508" t="s">
        <v>507</v>
      </c>
      <c r="X6" s="508" t="s">
        <v>293</v>
      </c>
      <c r="Y6" s="757"/>
      <c r="Z6" s="508" t="s">
        <v>507</v>
      </c>
      <c r="AA6" s="508" t="s">
        <v>507</v>
      </c>
      <c r="AB6" s="508" t="s">
        <v>507</v>
      </c>
      <c r="AC6" s="508" t="s">
        <v>507</v>
      </c>
      <c r="AD6" s="508" t="s">
        <v>507</v>
      </c>
      <c r="AE6" s="508" t="s">
        <v>293</v>
      </c>
      <c r="AF6" s="757"/>
      <c r="AG6" s="507" t="s">
        <v>46</v>
      </c>
      <c r="AH6" s="507" t="s">
        <v>683</v>
      </c>
      <c r="AI6" s="507" t="s">
        <v>684</v>
      </c>
      <c r="AJ6" s="772"/>
      <c r="AK6" s="431"/>
      <c r="AL6" s="431"/>
      <c r="AM6" s="431" t="s">
        <v>681</v>
      </c>
      <c r="AN6" s="431"/>
      <c r="AO6" s="431"/>
      <c r="AP6" s="431"/>
      <c r="AQ6" s="431"/>
    </row>
    <row r="7" spans="1:43" s="1" customFormat="1" ht="15.75" customHeight="1" x14ac:dyDescent="0.5">
      <c r="A7" s="435"/>
      <c r="B7" s="373">
        <v>1</v>
      </c>
      <c r="C7" s="374" t="str">
        <f>IF(นักเรียน!C6="","",นักเรียน!C6)</f>
        <v/>
      </c>
      <c r="D7" s="375" t="str">
        <f>IF(นักเรียน!E6="","",นักเรียน!E6)</f>
        <v/>
      </c>
      <c r="E7" s="395" t="str">
        <f>IF(คะแนน1!BA6="","",IF($E$1=$AM$5,"",คะแนน1!BA6))</f>
        <v/>
      </c>
      <c r="F7" s="395" t="str">
        <f>IF(คะแนน2!BA6="","",IF($F$1=$AM$5,"",คะแนน2!BA6))</f>
        <v/>
      </c>
      <c r="G7" s="396" t="str">
        <f>IF(คะแนน2!BB6="","",IF($G$1=$AM$5,"",คะแนน2!BB6))</f>
        <v/>
      </c>
      <c r="H7" s="396" t="str">
        <f>IF(คะแนน2!BC6="","",IF($H$1=$AM$5,"",คะแนน2!BC6))</f>
        <v/>
      </c>
      <c r="I7" s="395" t="str">
        <f>IF(คิดวิเคราะห์รายข้อ!I6="","",คิดวิเคราะห์รายข้อ!I6)</f>
        <v/>
      </c>
      <c r="J7" s="395" t="str">
        <f>IF(คิดวิเคราะห์รายข้อ!N6="","",คิดวิเคราะห์รายข้อ!N6)</f>
        <v/>
      </c>
      <c r="K7" s="395" t="str">
        <f>IF(คิดวิเคราะห์รายข้อ!R6="","",คิดวิเคราะห์รายข้อ!R6)</f>
        <v/>
      </c>
      <c r="L7" s="376" t="str">
        <f>คิดวิเคราะห์!L6</f>
        <v/>
      </c>
      <c r="M7" s="376" t="str">
        <f>คิดวิเคราะห์!N6</f>
        <v/>
      </c>
      <c r="N7" s="396" t="str">
        <f>IF(คุณลักษณะรายข้อ!K6="","",คุณลักษณะรายข้อ!K6)</f>
        <v/>
      </c>
      <c r="O7" s="396" t="str">
        <f>IF(คุณลักษณะรายข้อ!P6="","",คุณลักษณะรายข้อ!P6)</f>
        <v/>
      </c>
      <c r="P7" s="397" t="str">
        <f>IF(คุณลักษณะรายข้อ!T6="","",คุณลักษณะรายข้อ!T6)</f>
        <v/>
      </c>
      <c r="Q7" s="396" t="str">
        <f>IF(คุณลักษณะรายข้อ!Y6="","",คุณลักษณะรายข้อ!Y6)</f>
        <v/>
      </c>
      <c r="R7" s="396" t="str">
        <f>IF(คุณลักษณะรายข้อ!AD6="","",คุณลักษณะรายข้อ!AD6)</f>
        <v/>
      </c>
      <c r="S7" s="396" t="str">
        <f>IF(คุณลักษณะรายข้อ!AI6="","",คุณลักษณะรายข้อ!AI6)</f>
        <v/>
      </c>
      <c r="T7" s="396" t="str">
        <f>IF(คุณลักษณะรายข้อ!AO6="","",คุณลักษณะรายข้อ!AO6)</f>
        <v/>
      </c>
      <c r="U7" s="396" t="str">
        <f>IF(คุณลักษณะรายข้อ!AT6="","",คุณลักษณะรายข้อ!AT6)</f>
        <v/>
      </c>
      <c r="V7" s="396" t="str">
        <f>IF(คุณลักษณะรายข้อ!AY6="","",คุณลักษณะรายข้อ!AY6)</f>
        <v/>
      </c>
      <c r="W7" s="396" t="str">
        <f>IF(คุณลักษณะรายข้อ!BD6="","",คุณลักษณะรายข้อ!BD6)</f>
        <v/>
      </c>
      <c r="X7" s="376" t="str">
        <f>คุณลักษณะ!AC6</f>
        <v/>
      </c>
      <c r="Y7" s="396" t="str">
        <f>IF($Y$1=$AM$5,"",คุณลักษณะ!AE6)</f>
        <v/>
      </c>
      <c r="Z7" s="396" t="str">
        <f>IF(สมรรถนะรายด้าน!K6="","",สมรรถนะรายด้าน!K6)</f>
        <v/>
      </c>
      <c r="AA7" s="396" t="str">
        <f>IF(สมรรถนะรายด้าน!P6="","",สมรรถนะรายด้าน!P6)</f>
        <v/>
      </c>
      <c r="AB7" s="397" t="str">
        <f>IF(สมรรถนะรายด้าน!U6="","",สมรรถนะรายด้าน!U6)</f>
        <v/>
      </c>
      <c r="AC7" s="396" t="str">
        <f>IF(สมรรถนะรายด้าน!AD6="","",สมรรถนะรายด้าน!AD6)</f>
        <v/>
      </c>
      <c r="AD7" s="396" t="str">
        <f>IF(สมรรถนะรายด้าน!AI6="","",สมรรถนะรายด้าน!AI6)</f>
        <v/>
      </c>
      <c r="AE7" s="376" t="str">
        <f>สมรรถนะรายด้าน!AL6</f>
        <v/>
      </c>
      <c r="AF7" s="396" t="str">
        <f>IF($AF$1=$AM$5,"",สมรรถนะรายด้าน!AN6)</f>
        <v/>
      </c>
      <c r="AG7" s="376" t="str">
        <f>IF(เวลาเรียน!LX7="","",เวลาเรียน!LX7)</f>
        <v/>
      </c>
      <c r="AH7" s="509" t="str">
        <f>IF(เวลาเรียน!MB7="","",เวลาเรียน!MB7)</f>
        <v/>
      </c>
      <c r="AI7" s="376" t="str">
        <f>IF(AH7="","",IF(นักเรียน!Q6="ออก","--ย้าย--",VLOOKUP(AH7,gradetime,5)))</f>
        <v/>
      </c>
      <c r="AJ7" s="387"/>
      <c r="AK7" s="435"/>
      <c r="AL7" s="435"/>
      <c r="AM7" s="435"/>
      <c r="AN7" s="435"/>
      <c r="AO7" s="435"/>
      <c r="AP7" s="435"/>
      <c r="AQ7" s="435"/>
    </row>
    <row r="8" spans="1:43" s="1" customFormat="1" ht="15.75" customHeight="1" x14ac:dyDescent="0.5">
      <c r="A8" s="435"/>
      <c r="B8" s="378">
        <v>2</v>
      </c>
      <c r="C8" s="379" t="str">
        <f>IF(นักเรียน!C7="","",นักเรียน!C7)</f>
        <v/>
      </c>
      <c r="D8" s="380" t="str">
        <f>IF(นักเรียน!E7="","",นักเรียน!E7)</f>
        <v/>
      </c>
      <c r="E8" s="379" t="str">
        <f>IF(คะแนน1!BA7="","",IF($E$1=$AM$5,"",คะแนน1!BA7))</f>
        <v/>
      </c>
      <c r="F8" s="379" t="str">
        <f>IF(คะแนน2!BA7="","",IF($F$1=$AM$5,"",คะแนน2!BA7))</f>
        <v/>
      </c>
      <c r="G8" s="381" t="str">
        <f>IF(คะแนน2!BB7="","",IF($G$1=$AM$5,"",คะแนน2!BB7))</f>
        <v/>
      </c>
      <c r="H8" s="381" t="str">
        <f>IF(คะแนน2!BC7="","",IF($H$1=$AM$5,"",คะแนน2!BC7))</f>
        <v/>
      </c>
      <c r="I8" s="374" t="str">
        <f>IF(คิดวิเคราะห์รายข้อ!I7="","",คิดวิเคราะห์รายข้อ!I7)</f>
        <v/>
      </c>
      <c r="J8" s="374" t="str">
        <f>IF(คิดวิเคราะห์รายข้อ!N7="","",คิดวิเคราะห์รายข้อ!N7)</f>
        <v/>
      </c>
      <c r="K8" s="374" t="str">
        <f>IF(คิดวิเคราะห์รายข้อ!R7="","",คิดวิเคราะห์รายข้อ!R7)</f>
        <v/>
      </c>
      <c r="L8" s="381" t="str">
        <f>คิดวิเคราะห์!L7</f>
        <v/>
      </c>
      <c r="M8" s="381" t="str">
        <f>คิดวิเคราะห์!N7</f>
        <v/>
      </c>
      <c r="N8" s="376" t="str">
        <f>IF(คุณลักษณะรายข้อ!K7="","",คุณลักษณะรายข้อ!K7)</f>
        <v/>
      </c>
      <c r="O8" s="376" t="str">
        <f>IF(คุณลักษณะรายข้อ!P7="","",คุณลักษณะรายข้อ!P7)</f>
        <v/>
      </c>
      <c r="P8" s="377" t="str">
        <f>IF(คุณลักษณะรายข้อ!T7="","",คุณลักษณะรายข้อ!T7)</f>
        <v/>
      </c>
      <c r="Q8" s="376" t="str">
        <f>IF(คุณลักษณะรายข้อ!Y7="","",คุณลักษณะรายข้อ!Y7)</f>
        <v/>
      </c>
      <c r="R8" s="376" t="str">
        <f>IF(คุณลักษณะรายข้อ!AD7="","",คุณลักษณะรายข้อ!AD7)</f>
        <v/>
      </c>
      <c r="S8" s="376" t="str">
        <f>IF(คุณลักษณะรายข้อ!AI7="","",คุณลักษณะรายข้อ!AI7)</f>
        <v/>
      </c>
      <c r="T8" s="376" t="str">
        <f>IF(คุณลักษณะรายข้อ!AO7="","",คุณลักษณะรายข้อ!AO7)</f>
        <v/>
      </c>
      <c r="U8" s="376" t="str">
        <f>IF(คุณลักษณะรายข้อ!AT7="","",คุณลักษณะรายข้อ!AT7)</f>
        <v/>
      </c>
      <c r="V8" s="376" t="str">
        <f>IF(คุณลักษณะรายข้อ!AY7="","",คุณลักษณะรายข้อ!AY7)</f>
        <v/>
      </c>
      <c r="W8" s="376" t="str">
        <f>IF(คุณลักษณะรายข้อ!BD7="","",คุณลักษณะรายข้อ!BD7)</f>
        <v/>
      </c>
      <c r="X8" s="381" t="str">
        <f>คุณลักษณะ!AC7</f>
        <v/>
      </c>
      <c r="Y8" s="376" t="str">
        <f>IF($Y$1=$AM$5,"",คุณลักษณะ!AE7)</f>
        <v/>
      </c>
      <c r="Z8" s="376" t="str">
        <f>IF(สมรรถนะรายด้าน!K7="","",สมรรถนะรายด้าน!K7)</f>
        <v/>
      </c>
      <c r="AA8" s="376" t="str">
        <f>IF(สมรรถนะรายด้าน!P7="","",สมรรถนะรายด้าน!P7)</f>
        <v/>
      </c>
      <c r="AB8" s="377" t="str">
        <f>IF(สมรรถนะรายด้าน!U7="","",สมรรถนะรายด้าน!U7)</f>
        <v/>
      </c>
      <c r="AC8" s="376" t="str">
        <f>IF(สมรรถนะรายด้าน!AD7="","",สมรรถนะรายด้าน!AD7)</f>
        <v/>
      </c>
      <c r="AD8" s="376" t="str">
        <f>IF(สมรรถนะรายด้าน!AI7="","",สมรรถนะรายด้าน!AI7)</f>
        <v/>
      </c>
      <c r="AE8" s="376" t="str">
        <f>สมรรถนะรายด้าน!AL7</f>
        <v/>
      </c>
      <c r="AF8" s="381" t="str">
        <f>IF($AF$1=$AM$5,"",สมรรถนะรายด้าน!AN7)</f>
        <v/>
      </c>
      <c r="AG8" s="381" t="str">
        <f>IF(เวลาเรียน!LX8="","",เวลาเรียน!LX8)</f>
        <v/>
      </c>
      <c r="AH8" s="510" t="str">
        <f>IF(เวลาเรียน!MB8="","",เวลาเรียน!MB8)</f>
        <v/>
      </c>
      <c r="AI8" s="381" t="str">
        <f>IF(AH8="","",IF(นักเรียน!Q7="ออก","--ย้าย--",VLOOKUP(AH8,gradetime,5)))</f>
        <v/>
      </c>
      <c r="AJ8" s="388"/>
      <c r="AK8" s="435"/>
      <c r="AL8" s="435"/>
      <c r="AM8" s="435"/>
      <c r="AN8" s="435"/>
      <c r="AO8" s="435"/>
      <c r="AP8" s="435"/>
      <c r="AQ8" s="435"/>
    </row>
    <row r="9" spans="1:43" s="1" customFormat="1" ht="15.75" customHeight="1" x14ac:dyDescent="0.5">
      <c r="A9" s="435"/>
      <c r="B9" s="378">
        <v>3</v>
      </c>
      <c r="C9" s="379" t="str">
        <f>IF(นักเรียน!C8="","",นักเรียน!C8)</f>
        <v/>
      </c>
      <c r="D9" s="380" t="str">
        <f>IF(นักเรียน!E8="","",นักเรียน!E8)</f>
        <v/>
      </c>
      <c r="E9" s="379" t="str">
        <f>IF(คะแนน1!BA8="","",IF($E$1=$AM$5,"",คะแนน1!BA8))</f>
        <v/>
      </c>
      <c r="F9" s="379" t="str">
        <f>IF(คะแนน2!BA8="","",IF($F$1=$AM$5,"",คะแนน2!BA8))</f>
        <v/>
      </c>
      <c r="G9" s="381" t="str">
        <f>IF(คะแนน2!BB8="","",IF($G$1=$AM$5,"",คะแนน2!BB8))</f>
        <v/>
      </c>
      <c r="H9" s="381" t="str">
        <f>IF(คะแนน2!BC8="","",IF($H$1=$AM$5,"",คะแนน2!BC8))</f>
        <v/>
      </c>
      <c r="I9" s="374" t="str">
        <f>IF(คิดวิเคราะห์รายข้อ!I8="","",คิดวิเคราะห์รายข้อ!I8)</f>
        <v/>
      </c>
      <c r="J9" s="374" t="str">
        <f>IF(คิดวิเคราะห์รายข้อ!N8="","",คิดวิเคราะห์รายข้อ!N8)</f>
        <v/>
      </c>
      <c r="K9" s="374" t="str">
        <f>IF(คิดวิเคราะห์รายข้อ!R8="","",คิดวิเคราะห์รายข้อ!R8)</f>
        <v/>
      </c>
      <c r="L9" s="381" t="str">
        <f>คิดวิเคราะห์!L8</f>
        <v/>
      </c>
      <c r="M9" s="381" t="str">
        <f>คิดวิเคราะห์!N8</f>
        <v/>
      </c>
      <c r="N9" s="376" t="str">
        <f>IF(คุณลักษณะรายข้อ!K8="","",คุณลักษณะรายข้อ!K8)</f>
        <v/>
      </c>
      <c r="O9" s="376" t="str">
        <f>IF(คุณลักษณะรายข้อ!P8="","",คุณลักษณะรายข้อ!P8)</f>
        <v/>
      </c>
      <c r="P9" s="377" t="str">
        <f>IF(คุณลักษณะรายข้อ!T8="","",คุณลักษณะรายข้อ!T8)</f>
        <v/>
      </c>
      <c r="Q9" s="376" t="str">
        <f>IF(คุณลักษณะรายข้อ!Y8="","",คุณลักษณะรายข้อ!Y8)</f>
        <v/>
      </c>
      <c r="R9" s="376" t="str">
        <f>IF(คุณลักษณะรายข้อ!AD8="","",คุณลักษณะรายข้อ!AD8)</f>
        <v/>
      </c>
      <c r="S9" s="376" t="str">
        <f>IF(คุณลักษณะรายข้อ!AI8="","",คุณลักษณะรายข้อ!AI8)</f>
        <v/>
      </c>
      <c r="T9" s="376" t="str">
        <f>IF(คุณลักษณะรายข้อ!AO8="","",คุณลักษณะรายข้อ!AO8)</f>
        <v/>
      </c>
      <c r="U9" s="376" t="str">
        <f>IF(คุณลักษณะรายข้อ!AT8="","",คุณลักษณะรายข้อ!AT8)</f>
        <v/>
      </c>
      <c r="V9" s="376" t="str">
        <f>IF(คุณลักษณะรายข้อ!AY8="","",คุณลักษณะรายข้อ!AY8)</f>
        <v/>
      </c>
      <c r="W9" s="376" t="str">
        <f>IF(คุณลักษณะรายข้อ!BD8="","",คุณลักษณะรายข้อ!BD8)</f>
        <v/>
      </c>
      <c r="X9" s="381" t="str">
        <f>คุณลักษณะ!AC8</f>
        <v/>
      </c>
      <c r="Y9" s="376" t="str">
        <f>IF($Y$1=$AM$5,"",คุณลักษณะ!AE8)</f>
        <v/>
      </c>
      <c r="Z9" s="376" t="str">
        <f>IF(สมรรถนะรายด้าน!K8="","",สมรรถนะรายด้าน!K8)</f>
        <v/>
      </c>
      <c r="AA9" s="376" t="str">
        <f>IF(สมรรถนะรายด้าน!P8="","",สมรรถนะรายด้าน!P8)</f>
        <v/>
      </c>
      <c r="AB9" s="377" t="str">
        <f>IF(สมรรถนะรายด้าน!U8="","",สมรรถนะรายด้าน!U8)</f>
        <v/>
      </c>
      <c r="AC9" s="376" t="str">
        <f>IF(สมรรถนะรายด้าน!AD8="","",สมรรถนะรายด้าน!AD8)</f>
        <v/>
      </c>
      <c r="AD9" s="376" t="str">
        <f>IF(สมรรถนะรายด้าน!AI8="","",สมรรถนะรายด้าน!AI8)</f>
        <v/>
      </c>
      <c r="AE9" s="376" t="str">
        <f>สมรรถนะรายด้าน!AL8</f>
        <v/>
      </c>
      <c r="AF9" s="381" t="str">
        <f>IF($AF$1=$AM$5,"",สมรรถนะรายด้าน!AN8)</f>
        <v/>
      </c>
      <c r="AG9" s="381" t="str">
        <f>IF(เวลาเรียน!LX9="","",เวลาเรียน!LX9)</f>
        <v/>
      </c>
      <c r="AH9" s="510" t="str">
        <f>IF(เวลาเรียน!MB9="","",เวลาเรียน!MB9)</f>
        <v/>
      </c>
      <c r="AI9" s="381" t="str">
        <f>IF(AH9="","",IF(นักเรียน!Q8="ออก","--ย้าย--",VLOOKUP(AH9,gradetime,5)))</f>
        <v/>
      </c>
      <c r="AJ9" s="388"/>
      <c r="AK9" s="435"/>
      <c r="AL9" s="435"/>
      <c r="AM9" s="435"/>
      <c r="AN9" s="435"/>
      <c r="AO9" s="435"/>
      <c r="AP9" s="435"/>
      <c r="AQ9" s="435"/>
    </row>
    <row r="10" spans="1:43" s="1" customFormat="1" ht="15.75" customHeight="1" x14ac:dyDescent="0.5">
      <c r="A10" s="435"/>
      <c r="B10" s="378">
        <v>4</v>
      </c>
      <c r="C10" s="379" t="str">
        <f>IF(นักเรียน!C9="","",นักเรียน!C9)</f>
        <v/>
      </c>
      <c r="D10" s="380" t="str">
        <f>IF(นักเรียน!E9="","",นักเรียน!E9)</f>
        <v/>
      </c>
      <c r="E10" s="379" t="str">
        <f>IF(คะแนน1!BA9="","",IF($E$1=$AM$5,"",คะแนน1!BA9))</f>
        <v/>
      </c>
      <c r="F10" s="379" t="str">
        <f>IF(คะแนน2!BA9="","",IF($F$1=$AM$5,"",คะแนน2!BA9))</f>
        <v/>
      </c>
      <c r="G10" s="381" t="str">
        <f>IF(คะแนน2!BB9="","",IF($G$1=$AM$5,"",คะแนน2!BB9))</f>
        <v/>
      </c>
      <c r="H10" s="381" t="str">
        <f>IF(คะแนน2!BC9="","",IF($H$1=$AM$5,"",คะแนน2!BC9))</f>
        <v/>
      </c>
      <c r="I10" s="374" t="str">
        <f>IF(คิดวิเคราะห์รายข้อ!I9="","",คิดวิเคราะห์รายข้อ!I9)</f>
        <v/>
      </c>
      <c r="J10" s="374" t="str">
        <f>IF(คิดวิเคราะห์รายข้อ!N9="","",คิดวิเคราะห์รายข้อ!N9)</f>
        <v/>
      </c>
      <c r="K10" s="374" t="str">
        <f>IF(คิดวิเคราะห์รายข้อ!R9="","",คิดวิเคราะห์รายข้อ!R9)</f>
        <v/>
      </c>
      <c r="L10" s="381" t="str">
        <f>คิดวิเคราะห์!L9</f>
        <v/>
      </c>
      <c r="M10" s="381" t="str">
        <f>คิดวิเคราะห์!N9</f>
        <v/>
      </c>
      <c r="N10" s="376" t="str">
        <f>IF(คุณลักษณะรายข้อ!K9="","",คุณลักษณะรายข้อ!K9)</f>
        <v/>
      </c>
      <c r="O10" s="376" t="str">
        <f>IF(คุณลักษณะรายข้อ!P9="","",คุณลักษณะรายข้อ!P9)</f>
        <v/>
      </c>
      <c r="P10" s="377" t="str">
        <f>IF(คุณลักษณะรายข้อ!T9="","",คุณลักษณะรายข้อ!T9)</f>
        <v/>
      </c>
      <c r="Q10" s="376" t="str">
        <f>IF(คุณลักษณะรายข้อ!Y9="","",คุณลักษณะรายข้อ!Y9)</f>
        <v/>
      </c>
      <c r="R10" s="376" t="str">
        <f>IF(คุณลักษณะรายข้อ!AD9="","",คุณลักษณะรายข้อ!AD9)</f>
        <v/>
      </c>
      <c r="S10" s="376" t="str">
        <f>IF(คุณลักษณะรายข้อ!AI9="","",คุณลักษณะรายข้อ!AI9)</f>
        <v/>
      </c>
      <c r="T10" s="376" t="str">
        <f>IF(คุณลักษณะรายข้อ!AO9="","",คุณลักษณะรายข้อ!AO9)</f>
        <v/>
      </c>
      <c r="U10" s="376" t="str">
        <f>IF(คุณลักษณะรายข้อ!AT9="","",คุณลักษณะรายข้อ!AT9)</f>
        <v/>
      </c>
      <c r="V10" s="376" t="str">
        <f>IF(คุณลักษณะรายข้อ!AY9="","",คุณลักษณะรายข้อ!AY9)</f>
        <v/>
      </c>
      <c r="W10" s="376" t="str">
        <f>IF(คุณลักษณะรายข้อ!BD9="","",คุณลักษณะรายข้อ!BD9)</f>
        <v/>
      </c>
      <c r="X10" s="381" t="str">
        <f>คุณลักษณะ!AC9</f>
        <v/>
      </c>
      <c r="Y10" s="376" t="str">
        <f>IF($Y$1=$AM$5,"",คุณลักษณะ!AE9)</f>
        <v/>
      </c>
      <c r="Z10" s="376" t="str">
        <f>IF(สมรรถนะรายด้าน!K9="","",สมรรถนะรายด้าน!K9)</f>
        <v/>
      </c>
      <c r="AA10" s="376" t="str">
        <f>IF(สมรรถนะรายด้าน!P9="","",สมรรถนะรายด้าน!P9)</f>
        <v/>
      </c>
      <c r="AB10" s="377" t="str">
        <f>IF(สมรรถนะรายด้าน!U9="","",สมรรถนะรายด้าน!U9)</f>
        <v/>
      </c>
      <c r="AC10" s="376" t="str">
        <f>IF(สมรรถนะรายด้าน!AD9="","",สมรรถนะรายด้าน!AD9)</f>
        <v/>
      </c>
      <c r="AD10" s="376" t="str">
        <f>IF(สมรรถนะรายด้าน!AI9="","",สมรรถนะรายด้าน!AI9)</f>
        <v/>
      </c>
      <c r="AE10" s="376" t="str">
        <f>สมรรถนะรายด้าน!AL9</f>
        <v/>
      </c>
      <c r="AF10" s="381" t="str">
        <f>IF($AF$1=$AM$5,"",สมรรถนะรายด้าน!AN9)</f>
        <v/>
      </c>
      <c r="AG10" s="381" t="str">
        <f>IF(เวลาเรียน!LX10="","",เวลาเรียน!LX10)</f>
        <v/>
      </c>
      <c r="AH10" s="510" t="str">
        <f>IF(เวลาเรียน!MB10="","",เวลาเรียน!MB10)</f>
        <v/>
      </c>
      <c r="AI10" s="381" t="str">
        <f>IF(AH10="","",IF(นักเรียน!Q9="ออก","--ย้าย--",VLOOKUP(AH10,gradetime,5)))</f>
        <v/>
      </c>
      <c r="AJ10" s="388"/>
      <c r="AK10" s="435"/>
      <c r="AL10" s="435"/>
      <c r="AM10" s="435"/>
      <c r="AN10" s="435"/>
      <c r="AO10" s="435"/>
      <c r="AP10" s="435"/>
      <c r="AQ10" s="435"/>
    </row>
    <row r="11" spans="1:43" s="1" customFormat="1" ht="15.75" customHeight="1" x14ac:dyDescent="0.5">
      <c r="A11" s="435"/>
      <c r="B11" s="378">
        <v>5</v>
      </c>
      <c r="C11" s="379" t="str">
        <f>IF(นักเรียน!C10="","",นักเรียน!C10)</f>
        <v/>
      </c>
      <c r="D11" s="380" t="str">
        <f>IF(นักเรียน!E10="","",นักเรียน!E10)</f>
        <v/>
      </c>
      <c r="E11" s="379" t="str">
        <f>IF(คะแนน1!BA10="","",IF($E$1=$AM$5,"",คะแนน1!BA10))</f>
        <v/>
      </c>
      <c r="F11" s="379" t="str">
        <f>IF(คะแนน2!BA10="","",IF($F$1=$AM$5,"",คะแนน2!BA10))</f>
        <v/>
      </c>
      <c r="G11" s="381" t="str">
        <f>IF(คะแนน2!BB10="","",IF($G$1=$AM$5,"",คะแนน2!BB10))</f>
        <v/>
      </c>
      <c r="H11" s="381" t="str">
        <f>IF(คะแนน2!BC10="","",IF($H$1=$AM$5,"",คะแนน2!BC10))</f>
        <v/>
      </c>
      <c r="I11" s="374" t="str">
        <f>IF(คิดวิเคราะห์รายข้อ!I10="","",คิดวิเคราะห์รายข้อ!I10)</f>
        <v/>
      </c>
      <c r="J11" s="374" t="str">
        <f>IF(คิดวิเคราะห์รายข้อ!N10="","",คิดวิเคราะห์รายข้อ!N10)</f>
        <v/>
      </c>
      <c r="K11" s="374" t="str">
        <f>IF(คิดวิเคราะห์รายข้อ!R10="","",คิดวิเคราะห์รายข้อ!R10)</f>
        <v/>
      </c>
      <c r="L11" s="381" t="str">
        <f>คิดวิเคราะห์!L10</f>
        <v/>
      </c>
      <c r="M11" s="381" t="str">
        <f>คิดวิเคราะห์!N10</f>
        <v/>
      </c>
      <c r="N11" s="376" t="str">
        <f>IF(คุณลักษณะรายข้อ!K10="","",คุณลักษณะรายข้อ!K10)</f>
        <v/>
      </c>
      <c r="O11" s="376" t="str">
        <f>IF(คุณลักษณะรายข้อ!P10="","",คุณลักษณะรายข้อ!P10)</f>
        <v/>
      </c>
      <c r="P11" s="377" t="str">
        <f>IF(คุณลักษณะรายข้อ!T10="","",คุณลักษณะรายข้อ!T10)</f>
        <v/>
      </c>
      <c r="Q11" s="376" t="str">
        <f>IF(คุณลักษณะรายข้อ!Y10="","",คุณลักษณะรายข้อ!Y10)</f>
        <v/>
      </c>
      <c r="R11" s="376" t="str">
        <f>IF(คุณลักษณะรายข้อ!AD10="","",คุณลักษณะรายข้อ!AD10)</f>
        <v/>
      </c>
      <c r="S11" s="376" t="str">
        <f>IF(คุณลักษณะรายข้อ!AI10="","",คุณลักษณะรายข้อ!AI10)</f>
        <v/>
      </c>
      <c r="T11" s="376" t="str">
        <f>IF(คุณลักษณะรายข้อ!AO10="","",คุณลักษณะรายข้อ!AO10)</f>
        <v/>
      </c>
      <c r="U11" s="376" t="str">
        <f>IF(คุณลักษณะรายข้อ!AT10="","",คุณลักษณะรายข้อ!AT10)</f>
        <v/>
      </c>
      <c r="V11" s="376" t="str">
        <f>IF(คุณลักษณะรายข้อ!AY10="","",คุณลักษณะรายข้อ!AY10)</f>
        <v/>
      </c>
      <c r="W11" s="376" t="str">
        <f>IF(คุณลักษณะรายข้อ!BD10="","",คุณลักษณะรายข้อ!BD10)</f>
        <v/>
      </c>
      <c r="X11" s="381" t="str">
        <f>คุณลักษณะ!AC10</f>
        <v/>
      </c>
      <c r="Y11" s="376" t="str">
        <f>IF($Y$1=$AM$5,"",คุณลักษณะ!AE10)</f>
        <v/>
      </c>
      <c r="Z11" s="376" t="str">
        <f>IF(สมรรถนะรายด้าน!K10="","",สมรรถนะรายด้าน!K10)</f>
        <v/>
      </c>
      <c r="AA11" s="376" t="str">
        <f>IF(สมรรถนะรายด้าน!P10="","",สมรรถนะรายด้าน!P10)</f>
        <v/>
      </c>
      <c r="AB11" s="377" t="str">
        <f>IF(สมรรถนะรายด้าน!U10="","",สมรรถนะรายด้าน!U10)</f>
        <v/>
      </c>
      <c r="AC11" s="376" t="str">
        <f>IF(สมรรถนะรายด้าน!AD10="","",สมรรถนะรายด้าน!AD10)</f>
        <v/>
      </c>
      <c r="AD11" s="376" t="str">
        <f>IF(สมรรถนะรายด้าน!AI10="","",สมรรถนะรายด้าน!AI10)</f>
        <v/>
      </c>
      <c r="AE11" s="376" t="str">
        <f>สมรรถนะรายด้าน!AL10</f>
        <v/>
      </c>
      <c r="AF11" s="381" t="str">
        <f>IF($AF$1=$AM$5,"",สมรรถนะรายด้าน!AN10)</f>
        <v/>
      </c>
      <c r="AG11" s="381" t="str">
        <f>IF(เวลาเรียน!LX11="","",เวลาเรียน!LX11)</f>
        <v/>
      </c>
      <c r="AH11" s="510" t="str">
        <f>IF(เวลาเรียน!MB11="","",เวลาเรียน!MB11)</f>
        <v/>
      </c>
      <c r="AI11" s="381" t="str">
        <f>IF(AH11="","",IF(นักเรียน!Q10="ออก","--ย้าย--",VLOOKUP(AH11,gradetime,5)))</f>
        <v/>
      </c>
      <c r="AJ11" s="388"/>
      <c r="AK11" s="435"/>
      <c r="AL11" s="435"/>
      <c r="AM11" s="435"/>
      <c r="AN11" s="435"/>
      <c r="AO11" s="435"/>
      <c r="AP11" s="435"/>
      <c r="AQ11" s="435"/>
    </row>
    <row r="12" spans="1:43" s="1" customFormat="1" ht="15.75" customHeight="1" x14ac:dyDescent="0.5">
      <c r="A12" s="435"/>
      <c r="B12" s="378">
        <v>6</v>
      </c>
      <c r="C12" s="379" t="str">
        <f>IF(นักเรียน!C11="","",นักเรียน!C11)</f>
        <v/>
      </c>
      <c r="D12" s="380" t="str">
        <f>IF(นักเรียน!E11="","",นักเรียน!E11)</f>
        <v/>
      </c>
      <c r="E12" s="379" t="str">
        <f>IF(คะแนน1!BA11="","",IF($E$1=$AM$5,"",คะแนน1!BA11))</f>
        <v/>
      </c>
      <c r="F12" s="379" t="str">
        <f>IF(คะแนน2!BA11="","",IF($F$1=$AM$5,"",คะแนน2!BA11))</f>
        <v/>
      </c>
      <c r="G12" s="381" t="str">
        <f>IF(คะแนน2!BB11="","",IF($G$1=$AM$5,"",คะแนน2!BB11))</f>
        <v/>
      </c>
      <c r="H12" s="381" t="str">
        <f>IF(คะแนน2!BC11="","",IF($H$1=$AM$5,"",คะแนน2!BC11))</f>
        <v/>
      </c>
      <c r="I12" s="374" t="str">
        <f>IF(คิดวิเคราะห์รายข้อ!I11="","",คิดวิเคราะห์รายข้อ!I11)</f>
        <v/>
      </c>
      <c r="J12" s="374" t="str">
        <f>IF(คิดวิเคราะห์รายข้อ!N11="","",คิดวิเคราะห์รายข้อ!N11)</f>
        <v/>
      </c>
      <c r="K12" s="374" t="str">
        <f>IF(คิดวิเคราะห์รายข้อ!R11="","",คิดวิเคราะห์รายข้อ!R11)</f>
        <v/>
      </c>
      <c r="L12" s="381" t="str">
        <f>คิดวิเคราะห์!L11</f>
        <v/>
      </c>
      <c r="M12" s="381" t="str">
        <f>คิดวิเคราะห์!N11</f>
        <v/>
      </c>
      <c r="N12" s="376" t="str">
        <f>IF(คุณลักษณะรายข้อ!K11="","",คุณลักษณะรายข้อ!K11)</f>
        <v/>
      </c>
      <c r="O12" s="376" t="str">
        <f>IF(คุณลักษณะรายข้อ!P11="","",คุณลักษณะรายข้อ!P11)</f>
        <v/>
      </c>
      <c r="P12" s="377" t="str">
        <f>IF(คุณลักษณะรายข้อ!T11="","",คุณลักษณะรายข้อ!T11)</f>
        <v/>
      </c>
      <c r="Q12" s="376" t="str">
        <f>IF(คุณลักษณะรายข้อ!Y11="","",คุณลักษณะรายข้อ!Y11)</f>
        <v/>
      </c>
      <c r="R12" s="376" t="str">
        <f>IF(คุณลักษณะรายข้อ!AD11="","",คุณลักษณะรายข้อ!AD11)</f>
        <v/>
      </c>
      <c r="S12" s="376" t="str">
        <f>IF(คุณลักษณะรายข้อ!AI11="","",คุณลักษณะรายข้อ!AI11)</f>
        <v/>
      </c>
      <c r="T12" s="376" t="str">
        <f>IF(คุณลักษณะรายข้อ!AO11="","",คุณลักษณะรายข้อ!AO11)</f>
        <v/>
      </c>
      <c r="U12" s="376" t="str">
        <f>IF(คุณลักษณะรายข้อ!AT11="","",คุณลักษณะรายข้อ!AT11)</f>
        <v/>
      </c>
      <c r="V12" s="376" t="str">
        <f>IF(คุณลักษณะรายข้อ!AY11="","",คุณลักษณะรายข้อ!AY11)</f>
        <v/>
      </c>
      <c r="W12" s="376" t="str">
        <f>IF(คุณลักษณะรายข้อ!BD11="","",คุณลักษณะรายข้อ!BD11)</f>
        <v/>
      </c>
      <c r="X12" s="381" t="str">
        <f>คุณลักษณะ!AC11</f>
        <v/>
      </c>
      <c r="Y12" s="376" t="str">
        <f>IF($Y$1=$AM$5,"",คุณลักษณะ!AE11)</f>
        <v/>
      </c>
      <c r="Z12" s="376" t="str">
        <f>IF(สมรรถนะรายด้าน!K11="","",สมรรถนะรายด้าน!K11)</f>
        <v/>
      </c>
      <c r="AA12" s="376" t="str">
        <f>IF(สมรรถนะรายด้าน!P11="","",สมรรถนะรายด้าน!P11)</f>
        <v/>
      </c>
      <c r="AB12" s="377" t="str">
        <f>IF(สมรรถนะรายด้าน!U11="","",สมรรถนะรายด้าน!U11)</f>
        <v/>
      </c>
      <c r="AC12" s="376" t="str">
        <f>IF(สมรรถนะรายด้าน!AD11="","",สมรรถนะรายด้าน!AD11)</f>
        <v/>
      </c>
      <c r="AD12" s="376" t="str">
        <f>IF(สมรรถนะรายด้าน!AI11="","",สมรรถนะรายด้าน!AI11)</f>
        <v/>
      </c>
      <c r="AE12" s="376" t="str">
        <f>สมรรถนะรายด้าน!AL11</f>
        <v/>
      </c>
      <c r="AF12" s="381" t="str">
        <f>IF($AF$1=$AM$5,"",สมรรถนะรายด้าน!AN11)</f>
        <v/>
      </c>
      <c r="AG12" s="381" t="str">
        <f>IF(เวลาเรียน!LX12="","",เวลาเรียน!LX12)</f>
        <v/>
      </c>
      <c r="AH12" s="510" t="str">
        <f>IF(เวลาเรียน!MB12="","",เวลาเรียน!MB12)</f>
        <v/>
      </c>
      <c r="AI12" s="381" t="str">
        <f>IF(AH12="","",IF(นักเรียน!Q11="ออก","--ย้าย--",VLOOKUP(AH12,gradetime,5)))</f>
        <v/>
      </c>
      <c r="AJ12" s="388"/>
      <c r="AK12" s="435"/>
      <c r="AL12" s="435"/>
      <c r="AM12" s="435"/>
      <c r="AN12" s="435"/>
      <c r="AO12" s="435"/>
      <c r="AP12" s="435"/>
      <c r="AQ12" s="435"/>
    </row>
    <row r="13" spans="1:43" s="1" customFormat="1" ht="15.75" customHeight="1" x14ac:dyDescent="0.5">
      <c r="A13" s="435"/>
      <c r="B13" s="378">
        <v>7</v>
      </c>
      <c r="C13" s="379" t="str">
        <f>IF(นักเรียน!C12="","",นักเรียน!C12)</f>
        <v/>
      </c>
      <c r="D13" s="380" t="str">
        <f>IF(นักเรียน!E12="","",นักเรียน!E12)</f>
        <v/>
      </c>
      <c r="E13" s="379" t="str">
        <f>IF(คะแนน1!BA12="","",IF($E$1=$AM$5,"",คะแนน1!BA12))</f>
        <v/>
      </c>
      <c r="F13" s="379" t="str">
        <f>IF(คะแนน2!BA12="","",IF($F$1=$AM$5,"",คะแนน2!BA12))</f>
        <v/>
      </c>
      <c r="G13" s="381" t="str">
        <f>IF(คะแนน2!BB12="","",IF($G$1=$AM$5,"",คะแนน2!BB12))</f>
        <v/>
      </c>
      <c r="H13" s="381" t="str">
        <f>IF(คะแนน2!BC12="","",IF($H$1=$AM$5,"",คะแนน2!BC12))</f>
        <v/>
      </c>
      <c r="I13" s="374" t="str">
        <f>IF(คิดวิเคราะห์รายข้อ!I12="","",คิดวิเคราะห์รายข้อ!I12)</f>
        <v/>
      </c>
      <c r="J13" s="374" t="str">
        <f>IF(คิดวิเคราะห์รายข้อ!N12="","",คิดวิเคราะห์รายข้อ!N12)</f>
        <v/>
      </c>
      <c r="K13" s="374" t="str">
        <f>IF(คิดวิเคราะห์รายข้อ!R12="","",คิดวิเคราะห์รายข้อ!R12)</f>
        <v/>
      </c>
      <c r="L13" s="381" t="str">
        <f>คิดวิเคราะห์!L12</f>
        <v/>
      </c>
      <c r="M13" s="381" t="str">
        <f>คิดวิเคราะห์!N12</f>
        <v/>
      </c>
      <c r="N13" s="376" t="str">
        <f>IF(คุณลักษณะรายข้อ!K12="","",คุณลักษณะรายข้อ!K12)</f>
        <v/>
      </c>
      <c r="O13" s="376" t="str">
        <f>IF(คุณลักษณะรายข้อ!P12="","",คุณลักษณะรายข้อ!P12)</f>
        <v/>
      </c>
      <c r="P13" s="377" t="str">
        <f>IF(คุณลักษณะรายข้อ!T12="","",คุณลักษณะรายข้อ!T12)</f>
        <v/>
      </c>
      <c r="Q13" s="376" t="str">
        <f>IF(คุณลักษณะรายข้อ!Y12="","",คุณลักษณะรายข้อ!Y12)</f>
        <v/>
      </c>
      <c r="R13" s="376" t="str">
        <f>IF(คุณลักษณะรายข้อ!AD12="","",คุณลักษณะรายข้อ!AD12)</f>
        <v/>
      </c>
      <c r="S13" s="376" t="str">
        <f>IF(คุณลักษณะรายข้อ!AI12="","",คุณลักษณะรายข้อ!AI12)</f>
        <v/>
      </c>
      <c r="T13" s="376" t="str">
        <f>IF(คุณลักษณะรายข้อ!AO12="","",คุณลักษณะรายข้อ!AO12)</f>
        <v/>
      </c>
      <c r="U13" s="376" t="str">
        <f>IF(คุณลักษณะรายข้อ!AT12="","",คุณลักษณะรายข้อ!AT12)</f>
        <v/>
      </c>
      <c r="V13" s="376" t="str">
        <f>IF(คุณลักษณะรายข้อ!AY12="","",คุณลักษณะรายข้อ!AY12)</f>
        <v/>
      </c>
      <c r="W13" s="376" t="str">
        <f>IF(คุณลักษณะรายข้อ!BD12="","",คุณลักษณะรายข้อ!BD12)</f>
        <v/>
      </c>
      <c r="X13" s="381" t="str">
        <f>คุณลักษณะ!AC12</f>
        <v/>
      </c>
      <c r="Y13" s="376" t="str">
        <f>IF($Y$1=$AM$5,"",คุณลักษณะ!AE12)</f>
        <v/>
      </c>
      <c r="Z13" s="376" t="str">
        <f>IF(สมรรถนะรายด้าน!K12="","",สมรรถนะรายด้าน!K12)</f>
        <v/>
      </c>
      <c r="AA13" s="376" t="str">
        <f>IF(สมรรถนะรายด้าน!P12="","",สมรรถนะรายด้าน!P12)</f>
        <v/>
      </c>
      <c r="AB13" s="377" t="str">
        <f>IF(สมรรถนะรายด้าน!U12="","",สมรรถนะรายด้าน!U12)</f>
        <v/>
      </c>
      <c r="AC13" s="376" t="str">
        <f>IF(สมรรถนะรายด้าน!AD12="","",สมรรถนะรายด้าน!AD12)</f>
        <v/>
      </c>
      <c r="AD13" s="376" t="str">
        <f>IF(สมรรถนะรายด้าน!AI12="","",สมรรถนะรายด้าน!AI12)</f>
        <v/>
      </c>
      <c r="AE13" s="376" t="str">
        <f>สมรรถนะรายด้าน!AL12</f>
        <v/>
      </c>
      <c r="AF13" s="381" t="str">
        <f>IF($AF$1=$AM$5,"",สมรรถนะรายด้าน!AN12)</f>
        <v/>
      </c>
      <c r="AG13" s="381" t="str">
        <f>IF(เวลาเรียน!LX13="","",เวลาเรียน!LX13)</f>
        <v/>
      </c>
      <c r="AH13" s="510" t="str">
        <f>IF(เวลาเรียน!MB13="","",เวลาเรียน!MB13)</f>
        <v/>
      </c>
      <c r="AI13" s="381" t="str">
        <f>IF(AH13="","",IF(นักเรียน!Q12="ออก","--ย้าย--",VLOOKUP(AH13,gradetime,5)))</f>
        <v/>
      </c>
      <c r="AJ13" s="388"/>
      <c r="AK13" s="435"/>
      <c r="AL13" s="435"/>
      <c r="AM13" s="435"/>
      <c r="AN13" s="435"/>
      <c r="AO13" s="435"/>
      <c r="AP13" s="435"/>
      <c r="AQ13" s="435"/>
    </row>
    <row r="14" spans="1:43" s="1" customFormat="1" ht="15.75" customHeight="1" x14ac:dyDescent="0.5">
      <c r="A14" s="435"/>
      <c r="B14" s="378">
        <v>8</v>
      </c>
      <c r="C14" s="379" t="str">
        <f>IF(นักเรียน!C13="","",นักเรียน!C13)</f>
        <v/>
      </c>
      <c r="D14" s="380" t="str">
        <f>IF(นักเรียน!E13="","",นักเรียน!E13)</f>
        <v/>
      </c>
      <c r="E14" s="379" t="str">
        <f>IF(คะแนน1!BA13="","",IF($E$1=$AM$5,"",คะแนน1!BA13))</f>
        <v/>
      </c>
      <c r="F14" s="379" t="str">
        <f>IF(คะแนน2!BA13="","",IF($F$1=$AM$5,"",คะแนน2!BA13))</f>
        <v/>
      </c>
      <c r="G14" s="381" t="str">
        <f>IF(คะแนน2!BB13="","",IF($G$1=$AM$5,"",คะแนน2!BB13))</f>
        <v/>
      </c>
      <c r="H14" s="381" t="str">
        <f>IF(คะแนน2!BC13="","",IF($H$1=$AM$5,"",คะแนน2!BC13))</f>
        <v/>
      </c>
      <c r="I14" s="374" t="str">
        <f>IF(คิดวิเคราะห์รายข้อ!I13="","",คิดวิเคราะห์รายข้อ!I13)</f>
        <v/>
      </c>
      <c r="J14" s="374" t="str">
        <f>IF(คิดวิเคราะห์รายข้อ!N13="","",คิดวิเคราะห์รายข้อ!N13)</f>
        <v/>
      </c>
      <c r="K14" s="374" t="str">
        <f>IF(คิดวิเคราะห์รายข้อ!R13="","",คิดวิเคราะห์รายข้อ!R13)</f>
        <v/>
      </c>
      <c r="L14" s="381" t="str">
        <f>คิดวิเคราะห์!L13</f>
        <v/>
      </c>
      <c r="M14" s="381" t="str">
        <f>คิดวิเคราะห์!N13</f>
        <v/>
      </c>
      <c r="N14" s="376" t="str">
        <f>IF(คุณลักษณะรายข้อ!K13="","",คุณลักษณะรายข้อ!K13)</f>
        <v/>
      </c>
      <c r="O14" s="376" t="str">
        <f>IF(คุณลักษณะรายข้อ!P13="","",คุณลักษณะรายข้อ!P13)</f>
        <v/>
      </c>
      <c r="P14" s="377" t="str">
        <f>IF(คุณลักษณะรายข้อ!T13="","",คุณลักษณะรายข้อ!T13)</f>
        <v/>
      </c>
      <c r="Q14" s="376" t="str">
        <f>IF(คุณลักษณะรายข้อ!Y13="","",คุณลักษณะรายข้อ!Y13)</f>
        <v/>
      </c>
      <c r="R14" s="376" t="str">
        <f>IF(คุณลักษณะรายข้อ!AD13="","",คุณลักษณะรายข้อ!AD13)</f>
        <v/>
      </c>
      <c r="S14" s="376" t="str">
        <f>IF(คุณลักษณะรายข้อ!AI13="","",คุณลักษณะรายข้อ!AI13)</f>
        <v/>
      </c>
      <c r="T14" s="376" t="str">
        <f>IF(คุณลักษณะรายข้อ!AO13="","",คุณลักษณะรายข้อ!AO13)</f>
        <v/>
      </c>
      <c r="U14" s="376" t="str">
        <f>IF(คุณลักษณะรายข้อ!AT13="","",คุณลักษณะรายข้อ!AT13)</f>
        <v/>
      </c>
      <c r="V14" s="376" t="str">
        <f>IF(คุณลักษณะรายข้อ!AY13="","",คุณลักษณะรายข้อ!AY13)</f>
        <v/>
      </c>
      <c r="W14" s="376" t="str">
        <f>IF(คุณลักษณะรายข้อ!BD13="","",คุณลักษณะรายข้อ!BD13)</f>
        <v/>
      </c>
      <c r="X14" s="381" t="str">
        <f>คุณลักษณะ!AC13</f>
        <v/>
      </c>
      <c r="Y14" s="376" t="str">
        <f>IF($Y$1=$AM$5,"",คุณลักษณะ!AE13)</f>
        <v/>
      </c>
      <c r="Z14" s="376" t="str">
        <f>IF(สมรรถนะรายด้าน!K13="","",สมรรถนะรายด้าน!K13)</f>
        <v/>
      </c>
      <c r="AA14" s="376" t="str">
        <f>IF(สมรรถนะรายด้าน!P13="","",สมรรถนะรายด้าน!P13)</f>
        <v/>
      </c>
      <c r="AB14" s="377" t="str">
        <f>IF(สมรรถนะรายด้าน!U13="","",สมรรถนะรายด้าน!U13)</f>
        <v/>
      </c>
      <c r="AC14" s="376" t="str">
        <f>IF(สมรรถนะรายด้าน!AD13="","",สมรรถนะรายด้าน!AD13)</f>
        <v/>
      </c>
      <c r="AD14" s="376" t="str">
        <f>IF(สมรรถนะรายด้าน!AI13="","",สมรรถนะรายด้าน!AI13)</f>
        <v/>
      </c>
      <c r="AE14" s="376" t="str">
        <f>สมรรถนะรายด้าน!AL13</f>
        <v/>
      </c>
      <c r="AF14" s="381" t="str">
        <f>IF($AF$1=$AM$5,"",สมรรถนะรายด้าน!AN13)</f>
        <v/>
      </c>
      <c r="AG14" s="381" t="str">
        <f>IF(เวลาเรียน!LX14="","",เวลาเรียน!LX14)</f>
        <v/>
      </c>
      <c r="AH14" s="510" t="str">
        <f>IF(เวลาเรียน!MB14="","",เวลาเรียน!MB14)</f>
        <v/>
      </c>
      <c r="AI14" s="381" t="str">
        <f>IF(AH14="","",IF(นักเรียน!Q13="ออก","--ย้าย--",VLOOKUP(AH14,gradetime,5)))</f>
        <v/>
      </c>
      <c r="AJ14" s="388"/>
      <c r="AK14" s="435"/>
      <c r="AL14" s="435"/>
      <c r="AM14" s="435"/>
      <c r="AN14" s="435"/>
      <c r="AO14" s="435"/>
      <c r="AP14" s="435"/>
      <c r="AQ14" s="435"/>
    </row>
    <row r="15" spans="1:43" s="1" customFormat="1" ht="15.75" customHeight="1" x14ac:dyDescent="0.5">
      <c r="A15" s="435"/>
      <c r="B15" s="378">
        <v>9</v>
      </c>
      <c r="C15" s="379" t="str">
        <f>IF(นักเรียน!C14="","",นักเรียน!C14)</f>
        <v/>
      </c>
      <c r="D15" s="380" t="str">
        <f>IF(นักเรียน!E14="","",นักเรียน!E14)</f>
        <v/>
      </c>
      <c r="E15" s="379" t="str">
        <f>IF(คะแนน1!BA14="","",IF($E$1=$AM$5,"",คะแนน1!BA14))</f>
        <v/>
      </c>
      <c r="F15" s="379" t="str">
        <f>IF(คะแนน2!BA14="","",IF($F$1=$AM$5,"",คะแนน2!BA14))</f>
        <v/>
      </c>
      <c r="G15" s="381" t="str">
        <f>IF(คะแนน2!BB14="","",IF($G$1=$AM$5,"",คะแนน2!BB14))</f>
        <v/>
      </c>
      <c r="H15" s="381" t="str">
        <f>IF(คะแนน2!BC14="","",IF($H$1=$AM$5,"",คะแนน2!BC14))</f>
        <v/>
      </c>
      <c r="I15" s="374" t="str">
        <f>IF(คิดวิเคราะห์รายข้อ!I14="","",คิดวิเคราะห์รายข้อ!I14)</f>
        <v/>
      </c>
      <c r="J15" s="374" t="str">
        <f>IF(คิดวิเคราะห์รายข้อ!N14="","",คิดวิเคราะห์รายข้อ!N14)</f>
        <v/>
      </c>
      <c r="K15" s="374" t="str">
        <f>IF(คิดวิเคราะห์รายข้อ!R14="","",คิดวิเคราะห์รายข้อ!R14)</f>
        <v/>
      </c>
      <c r="L15" s="381" t="str">
        <f>คิดวิเคราะห์!L14</f>
        <v/>
      </c>
      <c r="M15" s="381" t="str">
        <f>คิดวิเคราะห์!N14</f>
        <v/>
      </c>
      <c r="N15" s="376" t="str">
        <f>IF(คุณลักษณะรายข้อ!K14="","",คุณลักษณะรายข้อ!K14)</f>
        <v/>
      </c>
      <c r="O15" s="376" t="str">
        <f>IF(คุณลักษณะรายข้อ!P14="","",คุณลักษณะรายข้อ!P14)</f>
        <v/>
      </c>
      <c r="P15" s="377" t="str">
        <f>IF(คุณลักษณะรายข้อ!T14="","",คุณลักษณะรายข้อ!T14)</f>
        <v/>
      </c>
      <c r="Q15" s="376" t="str">
        <f>IF(คุณลักษณะรายข้อ!Y14="","",คุณลักษณะรายข้อ!Y14)</f>
        <v/>
      </c>
      <c r="R15" s="376" t="str">
        <f>IF(คุณลักษณะรายข้อ!AD14="","",คุณลักษณะรายข้อ!AD14)</f>
        <v/>
      </c>
      <c r="S15" s="376" t="str">
        <f>IF(คุณลักษณะรายข้อ!AI14="","",คุณลักษณะรายข้อ!AI14)</f>
        <v/>
      </c>
      <c r="T15" s="376" t="str">
        <f>IF(คุณลักษณะรายข้อ!AO14="","",คุณลักษณะรายข้อ!AO14)</f>
        <v/>
      </c>
      <c r="U15" s="376" t="str">
        <f>IF(คุณลักษณะรายข้อ!AT14="","",คุณลักษณะรายข้อ!AT14)</f>
        <v/>
      </c>
      <c r="V15" s="376" t="str">
        <f>IF(คุณลักษณะรายข้อ!AY14="","",คุณลักษณะรายข้อ!AY14)</f>
        <v/>
      </c>
      <c r="W15" s="376" t="str">
        <f>IF(คุณลักษณะรายข้อ!BD14="","",คุณลักษณะรายข้อ!BD14)</f>
        <v/>
      </c>
      <c r="X15" s="381" t="str">
        <f>คุณลักษณะ!AC14</f>
        <v/>
      </c>
      <c r="Y15" s="376" t="str">
        <f>IF($Y$1=$AM$5,"",คุณลักษณะ!AE14)</f>
        <v/>
      </c>
      <c r="Z15" s="376" t="str">
        <f>IF(สมรรถนะรายด้าน!K14="","",สมรรถนะรายด้าน!K14)</f>
        <v/>
      </c>
      <c r="AA15" s="376" t="str">
        <f>IF(สมรรถนะรายด้าน!P14="","",สมรรถนะรายด้าน!P14)</f>
        <v/>
      </c>
      <c r="AB15" s="377" t="str">
        <f>IF(สมรรถนะรายด้าน!U14="","",สมรรถนะรายด้าน!U14)</f>
        <v/>
      </c>
      <c r="AC15" s="376" t="str">
        <f>IF(สมรรถนะรายด้าน!AD14="","",สมรรถนะรายด้าน!AD14)</f>
        <v/>
      </c>
      <c r="AD15" s="376" t="str">
        <f>IF(สมรรถนะรายด้าน!AI14="","",สมรรถนะรายด้าน!AI14)</f>
        <v/>
      </c>
      <c r="AE15" s="376" t="str">
        <f>สมรรถนะรายด้าน!AL14</f>
        <v/>
      </c>
      <c r="AF15" s="381" t="str">
        <f>IF($AF$1=$AM$5,"",สมรรถนะรายด้าน!AN14)</f>
        <v/>
      </c>
      <c r="AG15" s="381" t="str">
        <f>IF(เวลาเรียน!LX15="","",เวลาเรียน!LX15)</f>
        <v/>
      </c>
      <c r="AH15" s="510" t="str">
        <f>IF(เวลาเรียน!MB15="","",เวลาเรียน!MB15)</f>
        <v/>
      </c>
      <c r="AI15" s="381" t="str">
        <f>IF(AH15="","",IF(นักเรียน!Q14="ออก","--ย้าย--",VLOOKUP(AH15,gradetime,5)))</f>
        <v/>
      </c>
      <c r="AJ15" s="388"/>
      <c r="AK15" s="435"/>
      <c r="AL15" s="435"/>
      <c r="AM15" s="435"/>
      <c r="AN15" s="435"/>
      <c r="AO15" s="435"/>
      <c r="AP15" s="435"/>
      <c r="AQ15" s="435"/>
    </row>
    <row r="16" spans="1:43" s="1" customFormat="1" ht="15.75" customHeight="1" x14ac:dyDescent="0.5">
      <c r="A16" s="435"/>
      <c r="B16" s="378">
        <v>10</v>
      </c>
      <c r="C16" s="379" t="str">
        <f>IF(นักเรียน!C15="","",นักเรียน!C15)</f>
        <v/>
      </c>
      <c r="D16" s="380" t="str">
        <f>IF(นักเรียน!E15="","",นักเรียน!E15)</f>
        <v/>
      </c>
      <c r="E16" s="379" t="str">
        <f>IF(คะแนน1!BA15="","",IF($E$1=$AM$5,"",คะแนน1!BA15))</f>
        <v/>
      </c>
      <c r="F16" s="379" t="str">
        <f>IF(คะแนน2!BA15="","",IF($F$1=$AM$5,"",คะแนน2!BA15))</f>
        <v/>
      </c>
      <c r="G16" s="381" t="str">
        <f>IF(คะแนน2!BB15="","",IF($G$1=$AM$5,"",คะแนน2!BB15))</f>
        <v/>
      </c>
      <c r="H16" s="381" t="str">
        <f>IF(คะแนน2!BC15="","",IF($H$1=$AM$5,"",คะแนน2!BC15))</f>
        <v/>
      </c>
      <c r="I16" s="374" t="str">
        <f>IF(คิดวิเคราะห์รายข้อ!I15="","",คิดวิเคราะห์รายข้อ!I15)</f>
        <v/>
      </c>
      <c r="J16" s="374" t="str">
        <f>IF(คิดวิเคราะห์รายข้อ!N15="","",คิดวิเคราะห์รายข้อ!N15)</f>
        <v/>
      </c>
      <c r="K16" s="374" t="str">
        <f>IF(คิดวิเคราะห์รายข้อ!R15="","",คิดวิเคราะห์รายข้อ!R15)</f>
        <v/>
      </c>
      <c r="L16" s="381" t="str">
        <f>คิดวิเคราะห์!L15</f>
        <v/>
      </c>
      <c r="M16" s="381" t="str">
        <f>คิดวิเคราะห์!N15</f>
        <v/>
      </c>
      <c r="N16" s="376" t="str">
        <f>IF(คุณลักษณะรายข้อ!K15="","",คุณลักษณะรายข้อ!K15)</f>
        <v/>
      </c>
      <c r="O16" s="376" t="str">
        <f>IF(คุณลักษณะรายข้อ!P15="","",คุณลักษณะรายข้อ!P15)</f>
        <v/>
      </c>
      <c r="P16" s="377" t="str">
        <f>IF(คุณลักษณะรายข้อ!T15="","",คุณลักษณะรายข้อ!T15)</f>
        <v/>
      </c>
      <c r="Q16" s="376" t="str">
        <f>IF(คุณลักษณะรายข้อ!Y15="","",คุณลักษณะรายข้อ!Y15)</f>
        <v/>
      </c>
      <c r="R16" s="376" t="str">
        <f>IF(คุณลักษณะรายข้อ!AD15="","",คุณลักษณะรายข้อ!AD15)</f>
        <v/>
      </c>
      <c r="S16" s="376" t="str">
        <f>IF(คุณลักษณะรายข้อ!AI15="","",คุณลักษณะรายข้อ!AI15)</f>
        <v/>
      </c>
      <c r="T16" s="376" t="str">
        <f>IF(คุณลักษณะรายข้อ!AO15="","",คุณลักษณะรายข้อ!AO15)</f>
        <v/>
      </c>
      <c r="U16" s="376" t="str">
        <f>IF(คุณลักษณะรายข้อ!AT15="","",คุณลักษณะรายข้อ!AT15)</f>
        <v/>
      </c>
      <c r="V16" s="376" t="str">
        <f>IF(คุณลักษณะรายข้อ!AY15="","",คุณลักษณะรายข้อ!AY15)</f>
        <v/>
      </c>
      <c r="W16" s="376" t="str">
        <f>IF(คุณลักษณะรายข้อ!BD15="","",คุณลักษณะรายข้อ!BD15)</f>
        <v/>
      </c>
      <c r="X16" s="381" t="str">
        <f>คุณลักษณะ!AC15</f>
        <v/>
      </c>
      <c r="Y16" s="376" t="str">
        <f>IF($Y$1=$AM$5,"",คุณลักษณะ!AE15)</f>
        <v/>
      </c>
      <c r="Z16" s="376" t="str">
        <f>IF(สมรรถนะรายด้าน!K15="","",สมรรถนะรายด้าน!K15)</f>
        <v/>
      </c>
      <c r="AA16" s="376" t="str">
        <f>IF(สมรรถนะรายด้าน!P15="","",สมรรถนะรายด้าน!P15)</f>
        <v/>
      </c>
      <c r="AB16" s="377" t="str">
        <f>IF(สมรรถนะรายด้าน!U15="","",สมรรถนะรายด้าน!U15)</f>
        <v/>
      </c>
      <c r="AC16" s="376" t="str">
        <f>IF(สมรรถนะรายด้าน!AD15="","",สมรรถนะรายด้าน!AD15)</f>
        <v/>
      </c>
      <c r="AD16" s="376" t="str">
        <f>IF(สมรรถนะรายด้าน!AI15="","",สมรรถนะรายด้าน!AI15)</f>
        <v/>
      </c>
      <c r="AE16" s="376" t="str">
        <f>สมรรถนะรายด้าน!AL15</f>
        <v/>
      </c>
      <c r="AF16" s="381" t="str">
        <f>IF($AF$1=$AM$5,"",สมรรถนะรายด้าน!AN15)</f>
        <v/>
      </c>
      <c r="AG16" s="381" t="str">
        <f>IF(เวลาเรียน!LX16="","",เวลาเรียน!LX16)</f>
        <v/>
      </c>
      <c r="AH16" s="510" t="str">
        <f>IF(เวลาเรียน!MB16="","",เวลาเรียน!MB16)</f>
        <v/>
      </c>
      <c r="AI16" s="381" t="str">
        <f>IF(AH16="","",IF(นักเรียน!Q15="ออก","--ย้าย--",VLOOKUP(AH16,gradetime,5)))</f>
        <v/>
      </c>
      <c r="AJ16" s="388"/>
      <c r="AK16" s="435"/>
      <c r="AL16" s="435"/>
      <c r="AM16" s="435"/>
      <c r="AN16" s="435"/>
      <c r="AO16" s="435"/>
      <c r="AP16" s="435"/>
      <c r="AQ16" s="435"/>
    </row>
    <row r="17" spans="1:43" s="1" customFormat="1" ht="15.75" customHeight="1" x14ac:dyDescent="0.5">
      <c r="A17" s="435"/>
      <c r="B17" s="378">
        <v>11</v>
      </c>
      <c r="C17" s="379" t="str">
        <f>IF(นักเรียน!C16="","",นักเรียน!C16)</f>
        <v/>
      </c>
      <c r="D17" s="380" t="str">
        <f>IF(นักเรียน!E16="","",นักเรียน!E16)</f>
        <v/>
      </c>
      <c r="E17" s="379" t="str">
        <f>IF(คะแนน1!BA16="","",IF($E$1=$AM$5,"",คะแนน1!BA16))</f>
        <v/>
      </c>
      <c r="F17" s="379" t="str">
        <f>IF(คะแนน2!BA16="","",IF($F$1=$AM$5,"",คะแนน2!BA16))</f>
        <v/>
      </c>
      <c r="G17" s="381" t="str">
        <f>IF(คะแนน2!BB16="","",IF($G$1=$AM$5,"",คะแนน2!BB16))</f>
        <v/>
      </c>
      <c r="H17" s="381" t="str">
        <f>IF(คะแนน2!BC16="","",IF($H$1=$AM$5,"",คะแนน2!BC16))</f>
        <v/>
      </c>
      <c r="I17" s="374" t="str">
        <f>IF(คิดวิเคราะห์รายข้อ!I16="","",คิดวิเคราะห์รายข้อ!I16)</f>
        <v/>
      </c>
      <c r="J17" s="374" t="str">
        <f>IF(คิดวิเคราะห์รายข้อ!N16="","",คิดวิเคราะห์รายข้อ!N16)</f>
        <v/>
      </c>
      <c r="K17" s="374" t="str">
        <f>IF(คิดวิเคราะห์รายข้อ!R16="","",คิดวิเคราะห์รายข้อ!R16)</f>
        <v/>
      </c>
      <c r="L17" s="381" t="str">
        <f>คิดวิเคราะห์!L16</f>
        <v/>
      </c>
      <c r="M17" s="381" t="str">
        <f>คิดวิเคราะห์!N16</f>
        <v/>
      </c>
      <c r="N17" s="376" t="str">
        <f>IF(คุณลักษณะรายข้อ!K16="","",คุณลักษณะรายข้อ!K16)</f>
        <v/>
      </c>
      <c r="O17" s="376" t="str">
        <f>IF(คุณลักษณะรายข้อ!P16="","",คุณลักษณะรายข้อ!P16)</f>
        <v/>
      </c>
      <c r="P17" s="377" t="str">
        <f>IF(คุณลักษณะรายข้อ!T16="","",คุณลักษณะรายข้อ!T16)</f>
        <v/>
      </c>
      <c r="Q17" s="376" t="str">
        <f>IF(คุณลักษณะรายข้อ!Y16="","",คุณลักษณะรายข้อ!Y16)</f>
        <v/>
      </c>
      <c r="R17" s="376" t="str">
        <f>IF(คุณลักษณะรายข้อ!AD16="","",คุณลักษณะรายข้อ!AD16)</f>
        <v/>
      </c>
      <c r="S17" s="376" t="str">
        <f>IF(คุณลักษณะรายข้อ!AI16="","",คุณลักษณะรายข้อ!AI16)</f>
        <v/>
      </c>
      <c r="T17" s="376" t="str">
        <f>IF(คุณลักษณะรายข้อ!AO16="","",คุณลักษณะรายข้อ!AO16)</f>
        <v/>
      </c>
      <c r="U17" s="376" t="str">
        <f>IF(คุณลักษณะรายข้อ!AT16="","",คุณลักษณะรายข้อ!AT16)</f>
        <v/>
      </c>
      <c r="V17" s="376" t="str">
        <f>IF(คุณลักษณะรายข้อ!AY16="","",คุณลักษณะรายข้อ!AY16)</f>
        <v/>
      </c>
      <c r="W17" s="376" t="str">
        <f>IF(คุณลักษณะรายข้อ!BD16="","",คุณลักษณะรายข้อ!BD16)</f>
        <v/>
      </c>
      <c r="X17" s="381" t="str">
        <f>คุณลักษณะ!AC16</f>
        <v/>
      </c>
      <c r="Y17" s="376" t="str">
        <f>IF($Y$1=$AM$5,"",คุณลักษณะ!AE16)</f>
        <v/>
      </c>
      <c r="Z17" s="376" t="str">
        <f>IF(สมรรถนะรายด้าน!K16="","",สมรรถนะรายด้าน!K16)</f>
        <v/>
      </c>
      <c r="AA17" s="376" t="str">
        <f>IF(สมรรถนะรายด้าน!P16="","",สมรรถนะรายด้าน!P16)</f>
        <v/>
      </c>
      <c r="AB17" s="377" t="str">
        <f>IF(สมรรถนะรายด้าน!U16="","",สมรรถนะรายด้าน!U16)</f>
        <v/>
      </c>
      <c r="AC17" s="376" t="str">
        <f>IF(สมรรถนะรายด้าน!AD16="","",สมรรถนะรายด้าน!AD16)</f>
        <v/>
      </c>
      <c r="AD17" s="376" t="str">
        <f>IF(สมรรถนะรายด้าน!AI16="","",สมรรถนะรายด้าน!AI16)</f>
        <v/>
      </c>
      <c r="AE17" s="376" t="str">
        <f>สมรรถนะรายด้าน!AL16</f>
        <v/>
      </c>
      <c r="AF17" s="381" t="str">
        <f>IF($AF$1=$AM$5,"",สมรรถนะรายด้าน!AN16)</f>
        <v/>
      </c>
      <c r="AG17" s="381" t="str">
        <f>IF(เวลาเรียน!LX17="","",เวลาเรียน!LX17)</f>
        <v/>
      </c>
      <c r="AH17" s="510" t="str">
        <f>IF(เวลาเรียน!MB17="","",เวลาเรียน!MB17)</f>
        <v/>
      </c>
      <c r="AI17" s="381" t="str">
        <f>IF(AH17="","",IF(นักเรียน!Q16="ออก","--ย้าย--",VLOOKUP(AH17,gradetime,5)))</f>
        <v/>
      </c>
      <c r="AJ17" s="388"/>
      <c r="AK17" s="435"/>
      <c r="AL17" s="435"/>
      <c r="AM17" s="435"/>
      <c r="AN17" s="435"/>
      <c r="AO17" s="435"/>
      <c r="AP17" s="435"/>
      <c r="AQ17" s="435"/>
    </row>
    <row r="18" spans="1:43" s="1" customFormat="1" ht="15.75" customHeight="1" x14ac:dyDescent="0.5">
      <c r="A18" s="435"/>
      <c r="B18" s="378">
        <v>12</v>
      </c>
      <c r="C18" s="379" t="str">
        <f>IF(นักเรียน!C17="","",นักเรียน!C17)</f>
        <v/>
      </c>
      <c r="D18" s="380" t="str">
        <f>IF(นักเรียน!E17="","",นักเรียน!E17)</f>
        <v/>
      </c>
      <c r="E18" s="379" t="str">
        <f>IF(คะแนน1!BA17="","",IF($E$1=$AM$5,"",คะแนน1!BA17))</f>
        <v/>
      </c>
      <c r="F18" s="379" t="str">
        <f>IF(คะแนน2!BA17="","",IF($F$1=$AM$5,"",คะแนน2!BA17))</f>
        <v/>
      </c>
      <c r="G18" s="381" t="str">
        <f>IF(คะแนน2!BB17="","",IF($G$1=$AM$5,"",คะแนน2!BB17))</f>
        <v/>
      </c>
      <c r="H18" s="381" t="str">
        <f>IF(คะแนน2!BC17="","",IF($H$1=$AM$5,"",คะแนน2!BC17))</f>
        <v/>
      </c>
      <c r="I18" s="374" t="str">
        <f>IF(คิดวิเคราะห์รายข้อ!I17="","",คิดวิเคราะห์รายข้อ!I17)</f>
        <v/>
      </c>
      <c r="J18" s="374" t="str">
        <f>IF(คิดวิเคราะห์รายข้อ!N17="","",คิดวิเคราะห์รายข้อ!N17)</f>
        <v/>
      </c>
      <c r="K18" s="374" t="str">
        <f>IF(คิดวิเคราะห์รายข้อ!R17="","",คิดวิเคราะห์รายข้อ!R17)</f>
        <v/>
      </c>
      <c r="L18" s="381" t="str">
        <f>คิดวิเคราะห์!L17</f>
        <v/>
      </c>
      <c r="M18" s="381" t="str">
        <f>คิดวิเคราะห์!N17</f>
        <v/>
      </c>
      <c r="N18" s="376" t="str">
        <f>IF(คุณลักษณะรายข้อ!K17="","",คุณลักษณะรายข้อ!K17)</f>
        <v/>
      </c>
      <c r="O18" s="376" t="str">
        <f>IF(คุณลักษณะรายข้อ!P17="","",คุณลักษณะรายข้อ!P17)</f>
        <v/>
      </c>
      <c r="P18" s="377" t="str">
        <f>IF(คุณลักษณะรายข้อ!T17="","",คุณลักษณะรายข้อ!T17)</f>
        <v/>
      </c>
      <c r="Q18" s="376" t="str">
        <f>IF(คุณลักษณะรายข้อ!Y17="","",คุณลักษณะรายข้อ!Y17)</f>
        <v/>
      </c>
      <c r="R18" s="376" t="str">
        <f>IF(คุณลักษณะรายข้อ!AD17="","",คุณลักษณะรายข้อ!AD17)</f>
        <v/>
      </c>
      <c r="S18" s="376" t="str">
        <f>IF(คุณลักษณะรายข้อ!AI17="","",คุณลักษณะรายข้อ!AI17)</f>
        <v/>
      </c>
      <c r="T18" s="376" t="str">
        <f>IF(คุณลักษณะรายข้อ!AO17="","",คุณลักษณะรายข้อ!AO17)</f>
        <v/>
      </c>
      <c r="U18" s="376" t="str">
        <f>IF(คุณลักษณะรายข้อ!AT17="","",คุณลักษณะรายข้อ!AT17)</f>
        <v/>
      </c>
      <c r="V18" s="376" t="str">
        <f>IF(คุณลักษณะรายข้อ!AY17="","",คุณลักษณะรายข้อ!AY17)</f>
        <v/>
      </c>
      <c r="W18" s="376" t="str">
        <f>IF(คุณลักษณะรายข้อ!BD17="","",คุณลักษณะรายข้อ!BD17)</f>
        <v/>
      </c>
      <c r="X18" s="381" t="str">
        <f>คุณลักษณะ!AC17</f>
        <v/>
      </c>
      <c r="Y18" s="376" t="str">
        <f>IF($Y$1=$AM$5,"",คุณลักษณะ!AE17)</f>
        <v/>
      </c>
      <c r="Z18" s="376" t="str">
        <f>IF(สมรรถนะรายด้าน!K17="","",สมรรถนะรายด้าน!K17)</f>
        <v/>
      </c>
      <c r="AA18" s="376" t="str">
        <f>IF(สมรรถนะรายด้าน!P17="","",สมรรถนะรายด้าน!P17)</f>
        <v/>
      </c>
      <c r="AB18" s="377" t="str">
        <f>IF(สมรรถนะรายด้าน!U17="","",สมรรถนะรายด้าน!U17)</f>
        <v/>
      </c>
      <c r="AC18" s="376" t="str">
        <f>IF(สมรรถนะรายด้าน!AD17="","",สมรรถนะรายด้าน!AD17)</f>
        <v/>
      </c>
      <c r="AD18" s="376" t="str">
        <f>IF(สมรรถนะรายด้าน!AI17="","",สมรรถนะรายด้าน!AI17)</f>
        <v/>
      </c>
      <c r="AE18" s="376" t="str">
        <f>สมรรถนะรายด้าน!AL17</f>
        <v/>
      </c>
      <c r="AF18" s="381" t="str">
        <f>IF($AF$1=$AM$5,"",สมรรถนะรายด้าน!AN17)</f>
        <v/>
      </c>
      <c r="AG18" s="381" t="str">
        <f>IF(เวลาเรียน!LX18="","",เวลาเรียน!LX18)</f>
        <v/>
      </c>
      <c r="AH18" s="510" t="str">
        <f>IF(เวลาเรียน!MB18="","",เวลาเรียน!MB18)</f>
        <v/>
      </c>
      <c r="AI18" s="381" t="str">
        <f>IF(AH18="","",IF(นักเรียน!Q17="ออก","--ย้าย--",VLOOKUP(AH18,gradetime,5)))</f>
        <v/>
      </c>
      <c r="AJ18" s="388"/>
      <c r="AK18" s="435"/>
      <c r="AL18" s="435"/>
      <c r="AM18" s="435"/>
      <c r="AN18" s="435"/>
      <c r="AO18" s="435"/>
      <c r="AP18" s="435"/>
      <c r="AQ18" s="435"/>
    </row>
    <row r="19" spans="1:43" s="1" customFormat="1" ht="15.75" customHeight="1" x14ac:dyDescent="0.5">
      <c r="A19" s="435"/>
      <c r="B19" s="378">
        <v>13</v>
      </c>
      <c r="C19" s="379" t="str">
        <f>IF(นักเรียน!C18="","",นักเรียน!C18)</f>
        <v/>
      </c>
      <c r="D19" s="380" t="str">
        <f>IF(นักเรียน!E18="","",นักเรียน!E18)</f>
        <v/>
      </c>
      <c r="E19" s="379" t="str">
        <f>IF(คะแนน1!BA18="","",IF($E$1=$AM$5,"",คะแนน1!BA18))</f>
        <v/>
      </c>
      <c r="F19" s="379" t="str">
        <f>IF(คะแนน2!BA18="","",IF($F$1=$AM$5,"",คะแนน2!BA18))</f>
        <v/>
      </c>
      <c r="G19" s="381" t="str">
        <f>IF(คะแนน2!BB18="","",IF($G$1=$AM$5,"",คะแนน2!BB18))</f>
        <v/>
      </c>
      <c r="H19" s="381" t="str">
        <f>IF(คะแนน2!BC18="","",IF($H$1=$AM$5,"",คะแนน2!BC18))</f>
        <v/>
      </c>
      <c r="I19" s="374" t="str">
        <f>IF(คิดวิเคราะห์รายข้อ!I18="","",คิดวิเคราะห์รายข้อ!I18)</f>
        <v/>
      </c>
      <c r="J19" s="374" t="str">
        <f>IF(คิดวิเคราะห์รายข้อ!N18="","",คิดวิเคราะห์รายข้อ!N18)</f>
        <v/>
      </c>
      <c r="K19" s="374" t="str">
        <f>IF(คิดวิเคราะห์รายข้อ!R18="","",คิดวิเคราะห์รายข้อ!R18)</f>
        <v/>
      </c>
      <c r="L19" s="381" t="str">
        <f>คิดวิเคราะห์!L18</f>
        <v/>
      </c>
      <c r="M19" s="381" t="str">
        <f>คิดวิเคราะห์!N18</f>
        <v/>
      </c>
      <c r="N19" s="376" t="str">
        <f>IF(คุณลักษณะรายข้อ!K18="","",คุณลักษณะรายข้อ!K18)</f>
        <v/>
      </c>
      <c r="O19" s="376" t="str">
        <f>IF(คุณลักษณะรายข้อ!P18="","",คุณลักษณะรายข้อ!P18)</f>
        <v/>
      </c>
      <c r="P19" s="377" t="str">
        <f>IF(คุณลักษณะรายข้อ!T18="","",คุณลักษณะรายข้อ!T18)</f>
        <v/>
      </c>
      <c r="Q19" s="376" t="str">
        <f>IF(คุณลักษณะรายข้อ!Y18="","",คุณลักษณะรายข้อ!Y18)</f>
        <v/>
      </c>
      <c r="R19" s="376" t="str">
        <f>IF(คุณลักษณะรายข้อ!AD18="","",คุณลักษณะรายข้อ!AD18)</f>
        <v/>
      </c>
      <c r="S19" s="376" t="str">
        <f>IF(คุณลักษณะรายข้อ!AI18="","",คุณลักษณะรายข้อ!AI18)</f>
        <v/>
      </c>
      <c r="T19" s="376" t="str">
        <f>IF(คุณลักษณะรายข้อ!AO18="","",คุณลักษณะรายข้อ!AO18)</f>
        <v/>
      </c>
      <c r="U19" s="376" t="str">
        <f>IF(คุณลักษณะรายข้อ!AT18="","",คุณลักษณะรายข้อ!AT18)</f>
        <v/>
      </c>
      <c r="V19" s="376" t="str">
        <f>IF(คุณลักษณะรายข้อ!AY18="","",คุณลักษณะรายข้อ!AY18)</f>
        <v/>
      </c>
      <c r="W19" s="376" t="str">
        <f>IF(คุณลักษณะรายข้อ!BD18="","",คุณลักษณะรายข้อ!BD18)</f>
        <v/>
      </c>
      <c r="X19" s="381" t="str">
        <f>คุณลักษณะ!AC18</f>
        <v/>
      </c>
      <c r="Y19" s="376" t="str">
        <f>IF($Y$1=$AM$5,"",คุณลักษณะ!AE18)</f>
        <v/>
      </c>
      <c r="Z19" s="376" t="str">
        <f>IF(สมรรถนะรายด้าน!K18="","",สมรรถนะรายด้าน!K18)</f>
        <v/>
      </c>
      <c r="AA19" s="376" t="str">
        <f>IF(สมรรถนะรายด้าน!P18="","",สมรรถนะรายด้าน!P18)</f>
        <v/>
      </c>
      <c r="AB19" s="377" t="str">
        <f>IF(สมรรถนะรายด้าน!U18="","",สมรรถนะรายด้าน!U18)</f>
        <v/>
      </c>
      <c r="AC19" s="376" t="str">
        <f>IF(สมรรถนะรายด้าน!AD18="","",สมรรถนะรายด้าน!AD18)</f>
        <v/>
      </c>
      <c r="AD19" s="376" t="str">
        <f>IF(สมรรถนะรายด้าน!AI18="","",สมรรถนะรายด้าน!AI18)</f>
        <v/>
      </c>
      <c r="AE19" s="376" t="str">
        <f>สมรรถนะรายด้าน!AL18</f>
        <v/>
      </c>
      <c r="AF19" s="381" t="str">
        <f>IF($AF$1=$AM$5,"",สมรรถนะรายด้าน!AN18)</f>
        <v/>
      </c>
      <c r="AG19" s="381" t="str">
        <f>IF(เวลาเรียน!LX19="","",เวลาเรียน!LX19)</f>
        <v/>
      </c>
      <c r="AH19" s="510" t="str">
        <f>IF(เวลาเรียน!MB19="","",เวลาเรียน!MB19)</f>
        <v/>
      </c>
      <c r="AI19" s="381" t="str">
        <f>IF(AH19="","",IF(นักเรียน!Q18="ออก","--ย้าย--",VLOOKUP(AH19,gradetime,5)))</f>
        <v/>
      </c>
      <c r="AJ19" s="388"/>
      <c r="AK19" s="435"/>
      <c r="AL19" s="435"/>
      <c r="AM19" s="435"/>
      <c r="AN19" s="435"/>
      <c r="AO19" s="435"/>
      <c r="AP19" s="435"/>
      <c r="AQ19" s="435"/>
    </row>
    <row r="20" spans="1:43" s="1" customFormat="1" ht="15.75" customHeight="1" x14ac:dyDescent="0.5">
      <c r="A20" s="435"/>
      <c r="B20" s="378">
        <v>14</v>
      </c>
      <c r="C20" s="379" t="str">
        <f>IF(นักเรียน!C19="","",นักเรียน!C19)</f>
        <v/>
      </c>
      <c r="D20" s="380" t="str">
        <f>IF(นักเรียน!E19="","",นักเรียน!E19)</f>
        <v/>
      </c>
      <c r="E20" s="379" t="str">
        <f>IF(คะแนน1!BA19="","",IF($E$1=$AM$5,"",คะแนน1!BA19))</f>
        <v/>
      </c>
      <c r="F20" s="379" t="str">
        <f>IF(คะแนน2!BA19="","",IF($F$1=$AM$5,"",คะแนน2!BA19))</f>
        <v/>
      </c>
      <c r="G20" s="381" t="str">
        <f>IF(คะแนน2!BB19="","",IF($G$1=$AM$5,"",คะแนน2!BB19))</f>
        <v/>
      </c>
      <c r="H20" s="381" t="str">
        <f>IF(คะแนน2!BC19="","",IF($H$1=$AM$5,"",คะแนน2!BC19))</f>
        <v/>
      </c>
      <c r="I20" s="374" t="str">
        <f>IF(คิดวิเคราะห์รายข้อ!I19="","",คิดวิเคราะห์รายข้อ!I19)</f>
        <v/>
      </c>
      <c r="J20" s="374" t="str">
        <f>IF(คิดวิเคราะห์รายข้อ!N19="","",คิดวิเคราะห์รายข้อ!N19)</f>
        <v/>
      </c>
      <c r="K20" s="374" t="str">
        <f>IF(คิดวิเคราะห์รายข้อ!R19="","",คิดวิเคราะห์รายข้อ!R19)</f>
        <v/>
      </c>
      <c r="L20" s="381" t="str">
        <f>คิดวิเคราะห์!L19</f>
        <v/>
      </c>
      <c r="M20" s="381" t="str">
        <f>คิดวิเคราะห์!N19</f>
        <v/>
      </c>
      <c r="N20" s="376" t="str">
        <f>IF(คุณลักษณะรายข้อ!K19="","",คุณลักษณะรายข้อ!K19)</f>
        <v/>
      </c>
      <c r="O20" s="376" t="str">
        <f>IF(คุณลักษณะรายข้อ!P19="","",คุณลักษณะรายข้อ!P19)</f>
        <v/>
      </c>
      <c r="P20" s="377" t="str">
        <f>IF(คุณลักษณะรายข้อ!T19="","",คุณลักษณะรายข้อ!T19)</f>
        <v/>
      </c>
      <c r="Q20" s="376" t="str">
        <f>IF(คุณลักษณะรายข้อ!Y19="","",คุณลักษณะรายข้อ!Y19)</f>
        <v/>
      </c>
      <c r="R20" s="376" t="str">
        <f>IF(คุณลักษณะรายข้อ!AD19="","",คุณลักษณะรายข้อ!AD19)</f>
        <v/>
      </c>
      <c r="S20" s="376" t="str">
        <f>IF(คุณลักษณะรายข้อ!AI19="","",คุณลักษณะรายข้อ!AI19)</f>
        <v/>
      </c>
      <c r="T20" s="376" t="str">
        <f>IF(คุณลักษณะรายข้อ!AO19="","",คุณลักษณะรายข้อ!AO19)</f>
        <v/>
      </c>
      <c r="U20" s="376" t="str">
        <f>IF(คุณลักษณะรายข้อ!AT19="","",คุณลักษณะรายข้อ!AT19)</f>
        <v/>
      </c>
      <c r="V20" s="376" t="str">
        <f>IF(คุณลักษณะรายข้อ!AY19="","",คุณลักษณะรายข้อ!AY19)</f>
        <v/>
      </c>
      <c r="W20" s="376" t="str">
        <f>IF(คุณลักษณะรายข้อ!BD19="","",คุณลักษณะรายข้อ!BD19)</f>
        <v/>
      </c>
      <c r="X20" s="381" t="str">
        <f>คุณลักษณะ!AC19</f>
        <v/>
      </c>
      <c r="Y20" s="376" t="str">
        <f>IF($Y$1=$AM$5,"",คุณลักษณะ!AE19)</f>
        <v/>
      </c>
      <c r="Z20" s="376" t="str">
        <f>IF(สมรรถนะรายด้าน!K19="","",สมรรถนะรายด้าน!K19)</f>
        <v/>
      </c>
      <c r="AA20" s="376" t="str">
        <f>IF(สมรรถนะรายด้าน!P19="","",สมรรถนะรายด้าน!P19)</f>
        <v/>
      </c>
      <c r="AB20" s="377" t="str">
        <f>IF(สมรรถนะรายด้าน!U19="","",สมรรถนะรายด้าน!U19)</f>
        <v/>
      </c>
      <c r="AC20" s="376" t="str">
        <f>IF(สมรรถนะรายด้าน!AD19="","",สมรรถนะรายด้าน!AD19)</f>
        <v/>
      </c>
      <c r="AD20" s="376" t="str">
        <f>IF(สมรรถนะรายด้าน!AI19="","",สมรรถนะรายด้าน!AI19)</f>
        <v/>
      </c>
      <c r="AE20" s="376" t="str">
        <f>สมรรถนะรายด้าน!AL19</f>
        <v/>
      </c>
      <c r="AF20" s="381" t="str">
        <f>IF($AF$1=$AM$5,"",สมรรถนะรายด้าน!AN19)</f>
        <v/>
      </c>
      <c r="AG20" s="381" t="str">
        <f>IF(เวลาเรียน!LX20="","",เวลาเรียน!LX20)</f>
        <v/>
      </c>
      <c r="AH20" s="510" t="str">
        <f>IF(เวลาเรียน!MB20="","",เวลาเรียน!MB20)</f>
        <v/>
      </c>
      <c r="AI20" s="381" t="str">
        <f>IF(AH20="","",IF(นักเรียน!Q19="ออก","--ย้าย--",VLOOKUP(AH20,gradetime,5)))</f>
        <v/>
      </c>
      <c r="AJ20" s="388"/>
      <c r="AK20" s="435"/>
      <c r="AL20" s="435"/>
      <c r="AM20" s="435"/>
      <c r="AN20" s="435"/>
      <c r="AO20" s="435"/>
      <c r="AP20" s="435"/>
      <c r="AQ20" s="435"/>
    </row>
    <row r="21" spans="1:43" s="1" customFormat="1" ht="15.75" customHeight="1" x14ac:dyDescent="0.5">
      <c r="A21" s="435"/>
      <c r="B21" s="378">
        <v>15</v>
      </c>
      <c r="C21" s="379" t="str">
        <f>IF(นักเรียน!C20="","",นักเรียน!C20)</f>
        <v/>
      </c>
      <c r="D21" s="380" t="str">
        <f>IF(นักเรียน!E20="","",นักเรียน!E20)</f>
        <v/>
      </c>
      <c r="E21" s="379" t="str">
        <f>IF(คะแนน1!BA20="","",IF($E$1=$AM$5,"",คะแนน1!BA20))</f>
        <v/>
      </c>
      <c r="F21" s="379" t="str">
        <f>IF(คะแนน2!BA20="","",IF($F$1=$AM$5,"",คะแนน2!BA20))</f>
        <v/>
      </c>
      <c r="G21" s="381" t="str">
        <f>IF(คะแนน2!BB20="","",IF($G$1=$AM$5,"",คะแนน2!BB20))</f>
        <v/>
      </c>
      <c r="H21" s="381" t="str">
        <f>IF(คะแนน2!BC20="","",IF($H$1=$AM$5,"",คะแนน2!BC20))</f>
        <v/>
      </c>
      <c r="I21" s="374" t="str">
        <f>IF(คิดวิเคราะห์รายข้อ!I20="","",คิดวิเคราะห์รายข้อ!I20)</f>
        <v/>
      </c>
      <c r="J21" s="374" t="str">
        <f>IF(คิดวิเคราะห์รายข้อ!N20="","",คิดวิเคราะห์รายข้อ!N20)</f>
        <v/>
      </c>
      <c r="K21" s="374" t="str">
        <f>IF(คิดวิเคราะห์รายข้อ!R20="","",คิดวิเคราะห์รายข้อ!R20)</f>
        <v/>
      </c>
      <c r="L21" s="381" t="str">
        <f>คิดวิเคราะห์!L20</f>
        <v/>
      </c>
      <c r="M21" s="381" t="str">
        <f>คิดวิเคราะห์!N20</f>
        <v/>
      </c>
      <c r="N21" s="376" t="str">
        <f>IF(คุณลักษณะรายข้อ!K20="","",คุณลักษณะรายข้อ!K20)</f>
        <v/>
      </c>
      <c r="O21" s="376" t="str">
        <f>IF(คุณลักษณะรายข้อ!P20="","",คุณลักษณะรายข้อ!P20)</f>
        <v/>
      </c>
      <c r="P21" s="377" t="str">
        <f>IF(คุณลักษณะรายข้อ!T20="","",คุณลักษณะรายข้อ!T20)</f>
        <v/>
      </c>
      <c r="Q21" s="376" t="str">
        <f>IF(คุณลักษณะรายข้อ!Y20="","",คุณลักษณะรายข้อ!Y20)</f>
        <v/>
      </c>
      <c r="R21" s="376" t="str">
        <f>IF(คุณลักษณะรายข้อ!AD20="","",คุณลักษณะรายข้อ!AD20)</f>
        <v/>
      </c>
      <c r="S21" s="376" t="str">
        <f>IF(คุณลักษณะรายข้อ!AI20="","",คุณลักษณะรายข้อ!AI20)</f>
        <v/>
      </c>
      <c r="T21" s="376" t="str">
        <f>IF(คุณลักษณะรายข้อ!AO20="","",คุณลักษณะรายข้อ!AO20)</f>
        <v/>
      </c>
      <c r="U21" s="376" t="str">
        <f>IF(คุณลักษณะรายข้อ!AT20="","",คุณลักษณะรายข้อ!AT20)</f>
        <v/>
      </c>
      <c r="V21" s="376" t="str">
        <f>IF(คุณลักษณะรายข้อ!AY20="","",คุณลักษณะรายข้อ!AY20)</f>
        <v/>
      </c>
      <c r="W21" s="376" t="str">
        <f>IF(คุณลักษณะรายข้อ!BD20="","",คุณลักษณะรายข้อ!BD20)</f>
        <v/>
      </c>
      <c r="X21" s="381" t="str">
        <f>คุณลักษณะ!AC20</f>
        <v/>
      </c>
      <c r="Y21" s="376" t="str">
        <f>IF($Y$1=$AM$5,"",คุณลักษณะ!AE20)</f>
        <v/>
      </c>
      <c r="Z21" s="376" t="str">
        <f>IF(สมรรถนะรายด้าน!K20="","",สมรรถนะรายด้าน!K20)</f>
        <v/>
      </c>
      <c r="AA21" s="376" t="str">
        <f>IF(สมรรถนะรายด้าน!P20="","",สมรรถนะรายด้าน!P20)</f>
        <v/>
      </c>
      <c r="AB21" s="377" t="str">
        <f>IF(สมรรถนะรายด้าน!U20="","",สมรรถนะรายด้าน!U20)</f>
        <v/>
      </c>
      <c r="AC21" s="376" t="str">
        <f>IF(สมรรถนะรายด้าน!AD20="","",สมรรถนะรายด้าน!AD20)</f>
        <v/>
      </c>
      <c r="AD21" s="376" t="str">
        <f>IF(สมรรถนะรายด้าน!AI20="","",สมรรถนะรายด้าน!AI20)</f>
        <v/>
      </c>
      <c r="AE21" s="376" t="str">
        <f>สมรรถนะรายด้าน!AL20</f>
        <v/>
      </c>
      <c r="AF21" s="381" t="str">
        <f>IF($AF$1=$AM$5,"",สมรรถนะรายด้าน!AN20)</f>
        <v/>
      </c>
      <c r="AG21" s="381" t="str">
        <f>IF(เวลาเรียน!LX21="","",เวลาเรียน!LX21)</f>
        <v/>
      </c>
      <c r="AH21" s="510" t="str">
        <f>IF(เวลาเรียน!MB21="","",เวลาเรียน!MB21)</f>
        <v/>
      </c>
      <c r="AI21" s="381" t="str">
        <f>IF(AH21="","",IF(นักเรียน!Q20="ออก","--ย้าย--",VLOOKUP(AH21,gradetime,5)))</f>
        <v/>
      </c>
      <c r="AJ21" s="388"/>
      <c r="AK21" s="435"/>
      <c r="AL21" s="435"/>
      <c r="AM21" s="435"/>
      <c r="AN21" s="435"/>
      <c r="AO21" s="435"/>
      <c r="AP21" s="435"/>
      <c r="AQ21" s="435"/>
    </row>
    <row r="22" spans="1:43" s="1" customFormat="1" ht="15.75" customHeight="1" x14ac:dyDescent="0.5">
      <c r="A22" s="435"/>
      <c r="B22" s="378">
        <v>16</v>
      </c>
      <c r="C22" s="379" t="str">
        <f>IF(นักเรียน!C21="","",นักเรียน!C21)</f>
        <v/>
      </c>
      <c r="D22" s="380" t="str">
        <f>IF(นักเรียน!E21="","",นักเรียน!E21)</f>
        <v/>
      </c>
      <c r="E22" s="379" t="str">
        <f>IF(คะแนน1!BA21="","",IF($E$1=$AM$5,"",คะแนน1!BA21))</f>
        <v/>
      </c>
      <c r="F22" s="379" t="str">
        <f>IF(คะแนน2!BA21="","",IF($F$1=$AM$5,"",คะแนน2!BA21))</f>
        <v/>
      </c>
      <c r="G22" s="381" t="str">
        <f>IF(คะแนน2!BB21="","",IF($G$1=$AM$5,"",คะแนน2!BB21))</f>
        <v/>
      </c>
      <c r="H22" s="381" t="str">
        <f>IF(คะแนน2!BC21="","",IF($H$1=$AM$5,"",คะแนน2!BC21))</f>
        <v/>
      </c>
      <c r="I22" s="374" t="str">
        <f>IF(คิดวิเคราะห์รายข้อ!I21="","",คิดวิเคราะห์รายข้อ!I21)</f>
        <v/>
      </c>
      <c r="J22" s="374" t="str">
        <f>IF(คิดวิเคราะห์รายข้อ!N21="","",คิดวิเคราะห์รายข้อ!N21)</f>
        <v/>
      </c>
      <c r="K22" s="374" t="str">
        <f>IF(คิดวิเคราะห์รายข้อ!R21="","",คิดวิเคราะห์รายข้อ!R21)</f>
        <v/>
      </c>
      <c r="L22" s="381" t="str">
        <f>คิดวิเคราะห์!L21</f>
        <v/>
      </c>
      <c r="M22" s="381" t="str">
        <f>คิดวิเคราะห์!N21</f>
        <v/>
      </c>
      <c r="N22" s="376" t="str">
        <f>IF(คุณลักษณะรายข้อ!K21="","",คุณลักษณะรายข้อ!K21)</f>
        <v/>
      </c>
      <c r="O22" s="376" t="str">
        <f>IF(คุณลักษณะรายข้อ!P21="","",คุณลักษณะรายข้อ!P21)</f>
        <v/>
      </c>
      <c r="P22" s="377" t="str">
        <f>IF(คุณลักษณะรายข้อ!T21="","",คุณลักษณะรายข้อ!T21)</f>
        <v/>
      </c>
      <c r="Q22" s="376" t="str">
        <f>IF(คุณลักษณะรายข้อ!Y21="","",คุณลักษณะรายข้อ!Y21)</f>
        <v/>
      </c>
      <c r="R22" s="376" t="str">
        <f>IF(คุณลักษณะรายข้อ!AD21="","",คุณลักษณะรายข้อ!AD21)</f>
        <v/>
      </c>
      <c r="S22" s="376" t="str">
        <f>IF(คุณลักษณะรายข้อ!AI21="","",คุณลักษณะรายข้อ!AI21)</f>
        <v/>
      </c>
      <c r="T22" s="376" t="str">
        <f>IF(คุณลักษณะรายข้อ!AO21="","",คุณลักษณะรายข้อ!AO21)</f>
        <v/>
      </c>
      <c r="U22" s="376" t="str">
        <f>IF(คุณลักษณะรายข้อ!AT21="","",คุณลักษณะรายข้อ!AT21)</f>
        <v/>
      </c>
      <c r="V22" s="376" t="str">
        <f>IF(คุณลักษณะรายข้อ!AY21="","",คุณลักษณะรายข้อ!AY21)</f>
        <v/>
      </c>
      <c r="W22" s="376" t="str">
        <f>IF(คุณลักษณะรายข้อ!BD21="","",คุณลักษณะรายข้อ!BD21)</f>
        <v/>
      </c>
      <c r="X22" s="381" t="str">
        <f>คุณลักษณะ!AC21</f>
        <v/>
      </c>
      <c r="Y22" s="376" t="str">
        <f>IF($Y$1=$AM$5,"",คุณลักษณะ!AE21)</f>
        <v/>
      </c>
      <c r="Z22" s="376" t="str">
        <f>IF(สมรรถนะรายด้าน!K21="","",สมรรถนะรายด้าน!K21)</f>
        <v/>
      </c>
      <c r="AA22" s="376" t="str">
        <f>IF(สมรรถนะรายด้าน!P21="","",สมรรถนะรายด้าน!P21)</f>
        <v/>
      </c>
      <c r="AB22" s="377" t="str">
        <f>IF(สมรรถนะรายด้าน!U21="","",สมรรถนะรายด้าน!U21)</f>
        <v/>
      </c>
      <c r="AC22" s="376" t="str">
        <f>IF(สมรรถนะรายด้าน!AD21="","",สมรรถนะรายด้าน!AD21)</f>
        <v/>
      </c>
      <c r="AD22" s="376" t="str">
        <f>IF(สมรรถนะรายด้าน!AI21="","",สมรรถนะรายด้าน!AI21)</f>
        <v/>
      </c>
      <c r="AE22" s="376" t="str">
        <f>สมรรถนะรายด้าน!AL21</f>
        <v/>
      </c>
      <c r="AF22" s="381" t="str">
        <f>IF($AF$1=$AM$5,"",สมรรถนะรายด้าน!AN21)</f>
        <v/>
      </c>
      <c r="AG22" s="381" t="str">
        <f>IF(เวลาเรียน!LX22="","",เวลาเรียน!LX22)</f>
        <v/>
      </c>
      <c r="AH22" s="510" t="str">
        <f>IF(เวลาเรียน!MB22="","",เวลาเรียน!MB22)</f>
        <v/>
      </c>
      <c r="AI22" s="381" t="str">
        <f>IF(AH22="","",IF(นักเรียน!Q21="ออก","--ย้าย--",VLOOKUP(AH22,gradetime,5)))</f>
        <v/>
      </c>
      <c r="AJ22" s="388"/>
      <c r="AK22" s="435"/>
      <c r="AL22" s="435"/>
      <c r="AM22" s="435"/>
      <c r="AN22" s="435"/>
      <c r="AO22" s="435"/>
      <c r="AP22" s="435"/>
      <c r="AQ22" s="435"/>
    </row>
    <row r="23" spans="1:43" s="1" customFormat="1" ht="15.75" customHeight="1" x14ac:dyDescent="0.5">
      <c r="A23" s="435"/>
      <c r="B23" s="378">
        <v>17</v>
      </c>
      <c r="C23" s="379" t="str">
        <f>IF(นักเรียน!C22="","",นักเรียน!C22)</f>
        <v/>
      </c>
      <c r="D23" s="380" t="str">
        <f>IF(นักเรียน!E22="","",นักเรียน!E22)</f>
        <v/>
      </c>
      <c r="E23" s="379" t="str">
        <f>IF(คะแนน1!BA22="","",IF($E$1=$AM$5,"",คะแนน1!BA22))</f>
        <v/>
      </c>
      <c r="F23" s="379" t="str">
        <f>IF(คะแนน2!BA22="","",IF($F$1=$AM$5,"",คะแนน2!BA22))</f>
        <v/>
      </c>
      <c r="G23" s="381" t="str">
        <f>IF(คะแนน2!BB22="","",IF($G$1=$AM$5,"",คะแนน2!BB22))</f>
        <v/>
      </c>
      <c r="H23" s="381" t="str">
        <f>IF(คะแนน2!BC22="","",IF($H$1=$AM$5,"",คะแนน2!BC22))</f>
        <v/>
      </c>
      <c r="I23" s="374" t="str">
        <f>IF(คิดวิเคราะห์รายข้อ!I22="","",คิดวิเคราะห์รายข้อ!I22)</f>
        <v/>
      </c>
      <c r="J23" s="374" t="str">
        <f>IF(คิดวิเคราะห์รายข้อ!N22="","",คิดวิเคราะห์รายข้อ!N22)</f>
        <v/>
      </c>
      <c r="K23" s="374" t="str">
        <f>IF(คิดวิเคราะห์รายข้อ!R22="","",คิดวิเคราะห์รายข้อ!R22)</f>
        <v/>
      </c>
      <c r="L23" s="381" t="str">
        <f>คิดวิเคราะห์!L22</f>
        <v/>
      </c>
      <c r="M23" s="381" t="str">
        <f>คิดวิเคราะห์!N22</f>
        <v/>
      </c>
      <c r="N23" s="376" t="str">
        <f>IF(คุณลักษณะรายข้อ!K22="","",คุณลักษณะรายข้อ!K22)</f>
        <v/>
      </c>
      <c r="O23" s="376" t="str">
        <f>IF(คุณลักษณะรายข้อ!P22="","",คุณลักษณะรายข้อ!P22)</f>
        <v/>
      </c>
      <c r="P23" s="377" t="str">
        <f>IF(คุณลักษณะรายข้อ!T22="","",คุณลักษณะรายข้อ!T22)</f>
        <v/>
      </c>
      <c r="Q23" s="376" t="str">
        <f>IF(คุณลักษณะรายข้อ!Y22="","",คุณลักษณะรายข้อ!Y22)</f>
        <v/>
      </c>
      <c r="R23" s="376" t="str">
        <f>IF(คุณลักษณะรายข้อ!AD22="","",คุณลักษณะรายข้อ!AD22)</f>
        <v/>
      </c>
      <c r="S23" s="376" t="str">
        <f>IF(คุณลักษณะรายข้อ!AI22="","",คุณลักษณะรายข้อ!AI22)</f>
        <v/>
      </c>
      <c r="T23" s="376" t="str">
        <f>IF(คุณลักษณะรายข้อ!AO22="","",คุณลักษณะรายข้อ!AO22)</f>
        <v/>
      </c>
      <c r="U23" s="376" t="str">
        <f>IF(คุณลักษณะรายข้อ!AT22="","",คุณลักษณะรายข้อ!AT22)</f>
        <v/>
      </c>
      <c r="V23" s="376" t="str">
        <f>IF(คุณลักษณะรายข้อ!AY22="","",คุณลักษณะรายข้อ!AY22)</f>
        <v/>
      </c>
      <c r="W23" s="376" t="str">
        <f>IF(คุณลักษณะรายข้อ!BD22="","",คุณลักษณะรายข้อ!BD22)</f>
        <v/>
      </c>
      <c r="X23" s="381" t="str">
        <f>คุณลักษณะ!AC22</f>
        <v/>
      </c>
      <c r="Y23" s="376" t="str">
        <f>IF($Y$1=$AM$5,"",คุณลักษณะ!AE22)</f>
        <v/>
      </c>
      <c r="Z23" s="376" t="str">
        <f>IF(สมรรถนะรายด้าน!K22="","",สมรรถนะรายด้าน!K22)</f>
        <v/>
      </c>
      <c r="AA23" s="376" t="str">
        <f>IF(สมรรถนะรายด้าน!P22="","",สมรรถนะรายด้าน!P22)</f>
        <v/>
      </c>
      <c r="AB23" s="377" t="str">
        <f>IF(สมรรถนะรายด้าน!U22="","",สมรรถนะรายด้าน!U22)</f>
        <v/>
      </c>
      <c r="AC23" s="376" t="str">
        <f>IF(สมรรถนะรายด้าน!AD22="","",สมรรถนะรายด้าน!AD22)</f>
        <v/>
      </c>
      <c r="AD23" s="376" t="str">
        <f>IF(สมรรถนะรายด้าน!AI22="","",สมรรถนะรายด้าน!AI22)</f>
        <v/>
      </c>
      <c r="AE23" s="376" t="str">
        <f>สมรรถนะรายด้าน!AL22</f>
        <v/>
      </c>
      <c r="AF23" s="381" t="str">
        <f>IF($AF$1=$AM$5,"",สมรรถนะรายด้าน!AN22)</f>
        <v/>
      </c>
      <c r="AG23" s="381" t="str">
        <f>IF(เวลาเรียน!LX23="","",เวลาเรียน!LX23)</f>
        <v/>
      </c>
      <c r="AH23" s="510" t="str">
        <f>IF(เวลาเรียน!MB23="","",เวลาเรียน!MB23)</f>
        <v/>
      </c>
      <c r="AI23" s="381" t="str">
        <f>IF(AH23="","",IF(นักเรียน!Q22="ออก","--ย้าย--",VLOOKUP(AH23,gradetime,5)))</f>
        <v/>
      </c>
      <c r="AJ23" s="388"/>
      <c r="AK23" s="435"/>
      <c r="AL23" s="435"/>
      <c r="AM23" s="435"/>
      <c r="AN23" s="435"/>
      <c r="AO23" s="435"/>
      <c r="AP23" s="435"/>
      <c r="AQ23" s="435"/>
    </row>
    <row r="24" spans="1:43" s="1" customFormat="1" ht="15.75" customHeight="1" x14ac:dyDescent="0.5">
      <c r="A24" s="435"/>
      <c r="B24" s="378">
        <v>18</v>
      </c>
      <c r="C24" s="379" t="str">
        <f>IF(นักเรียน!C23="","",นักเรียน!C23)</f>
        <v/>
      </c>
      <c r="D24" s="380" t="str">
        <f>IF(นักเรียน!E23="","",นักเรียน!E23)</f>
        <v/>
      </c>
      <c r="E24" s="379" t="str">
        <f>IF(คะแนน1!BA23="","",IF($E$1=$AM$5,"",คะแนน1!BA23))</f>
        <v/>
      </c>
      <c r="F24" s="379" t="str">
        <f>IF(คะแนน2!BA23="","",IF($F$1=$AM$5,"",คะแนน2!BA23))</f>
        <v/>
      </c>
      <c r="G24" s="381" t="str">
        <f>IF(คะแนน2!BB23="","",IF($G$1=$AM$5,"",คะแนน2!BB23))</f>
        <v/>
      </c>
      <c r="H24" s="381" t="str">
        <f>IF(คะแนน2!BC23="","",IF($H$1=$AM$5,"",คะแนน2!BC23))</f>
        <v/>
      </c>
      <c r="I24" s="374" t="str">
        <f>IF(คิดวิเคราะห์รายข้อ!I23="","",คิดวิเคราะห์รายข้อ!I23)</f>
        <v/>
      </c>
      <c r="J24" s="374" t="str">
        <f>IF(คิดวิเคราะห์รายข้อ!N23="","",คิดวิเคราะห์รายข้อ!N23)</f>
        <v/>
      </c>
      <c r="K24" s="374" t="str">
        <f>IF(คิดวิเคราะห์รายข้อ!R23="","",คิดวิเคราะห์รายข้อ!R23)</f>
        <v/>
      </c>
      <c r="L24" s="381" t="str">
        <f>คิดวิเคราะห์!L23</f>
        <v/>
      </c>
      <c r="M24" s="381" t="str">
        <f>คิดวิเคราะห์!N23</f>
        <v/>
      </c>
      <c r="N24" s="376" t="str">
        <f>IF(คุณลักษณะรายข้อ!K23="","",คุณลักษณะรายข้อ!K23)</f>
        <v/>
      </c>
      <c r="O24" s="376" t="str">
        <f>IF(คุณลักษณะรายข้อ!P23="","",คุณลักษณะรายข้อ!P23)</f>
        <v/>
      </c>
      <c r="P24" s="377" t="str">
        <f>IF(คุณลักษณะรายข้อ!T23="","",คุณลักษณะรายข้อ!T23)</f>
        <v/>
      </c>
      <c r="Q24" s="376" t="str">
        <f>IF(คุณลักษณะรายข้อ!Y23="","",คุณลักษณะรายข้อ!Y23)</f>
        <v/>
      </c>
      <c r="R24" s="376" t="str">
        <f>IF(คุณลักษณะรายข้อ!AD23="","",คุณลักษณะรายข้อ!AD23)</f>
        <v/>
      </c>
      <c r="S24" s="376" t="str">
        <f>IF(คุณลักษณะรายข้อ!AI23="","",คุณลักษณะรายข้อ!AI23)</f>
        <v/>
      </c>
      <c r="T24" s="376" t="str">
        <f>IF(คุณลักษณะรายข้อ!AO23="","",คุณลักษณะรายข้อ!AO23)</f>
        <v/>
      </c>
      <c r="U24" s="376" t="str">
        <f>IF(คุณลักษณะรายข้อ!AT23="","",คุณลักษณะรายข้อ!AT23)</f>
        <v/>
      </c>
      <c r="V24" s="376" t="str">
        <f>IF(คุณลักษณะรายข้อ!AY23="","",คุณลักษณะรายข้อ!AY23)</f>
        <v/>
      </c>
      <c r="W24" s="376" t="str">
        <f>IF(คุณลักษณะรายข้อ!BD23="","",คุณลักษณะรายข้อ!BD23)</f>
        <v/>
      </c>
      <c r="X24" s="381" t="str">
        <f>คุณลักษณะ!AC23</f>
        <v/>
      </c>
      <c r="Y24" s="376" t="str">
        <f>IF($Y$1=$AM$5,"",คุณลักษณะ!AE23)</f>
        <v/>
      </c>
      <c r="Z24" s="376" t="str">
        <f>IF(สมรรถนะรายด้าน!K23="","",สมรรถนะรายด้าน!K23)</f>
        <v/>
      </c>
      <c r="AA24" s="376" t="str">
        <f>IF(สมรรถนะรายด้าน!P23="","",สมรรถนะรายด้าน!P23)</f>
        <v/>
      </c>
      <c r="AB24" s="377" t="str">
        <f>IF(สมรรถนะรายด้าน!U23="","",สมรรถนะรายด้าน!U23)</f>
        <v/>
      </c>
      <c r="AC24" s="376" t="str">
        <f>IF(สมรรถนะรายด้าน!AD23="","",สมรรถนะรายด้าน!AD23)</f>
        <v/>
      </c>
      <c r="AD24" s="376" t="str">
        <f>IF(สมรรถนะรายด้าน!AI23="","",สมรรถนะรายด้าน!AI23)</f>
        <v/>
      </c>
      <c r="AE24" s="376" t="str">
        <f>สมรรถนะรายด้าน!AL23</f>
        <v/>
      </c>
      <c r="AF24" s="381" t="str">
        <f>IF($AF$1=$AM$5,"",สมรรถนะรายด้าน!AN23)</f>
        <v/>
      </c>
      <c r="AG24" s="381" t="str">
        <f>IF(เวลาเรียน!LX24="","",เวลาเรียน!LX24)</f>
        <v/>
      </c>
      <c r="AH24" s="510" t="str">
        <f>IF(เวลาเรียน!MB24="","",เวลาเรียน!MB24)</f>
        <v/>
      </c>
      <c r="AI24" s="381" t="str">
        <f>IF(AH24="","",IF(นักเรียน!Q23="ออก","--ย้าย--",VLOOKUP(AH24,gradetime,5)))</f>
        <v/>
      </c>
      <c r="AJ24" s="388"/>
      <c r="AK24" s="435"/>
      <c r="AL24" s="435"/>
      <c r="AM24" s="435"/>
      <c r="AN24" s="435"/>
      <c r="AO24" s="435"/>
      <c r="AP24" s="435"/>
      <c r="AQ24" s="435"/>
    </row>
    <row r="25" spans="1:43" s="1" customFormat="1" ht="15.75" customHeight="1" x14ac:dyDescent="0.5">
      <c r="A25" s="435"/>
      <c r="B25" s="378">
        <v>19</v>
      </c>
      <c r="C25" s="379" t="str">
        <f>IF(นักเรียน!C24="","",นักเรียน!C24)</f>
        <v/>
      </c>
      <c r="D25" s="380" t="str">
        <f>IF(นักเรียน!E24="","",นักเรียน!E24)</f>
        <v/>
      </c>
      <c r="E25" s="379" t="str">
        <f>IF(คะแนน1!BA24="","",IF($E$1=$AM$5,"",คะแนน1!BA24))</f>
        <v/>
      </c>
      <c r="F25" s="379" t="str">
        <f>IF(คะแนน2!BA24="","",IF($F$1=$AM$5,"",คะแนน2!BA24))</f>
        <v/>
      </c>
      <c r="G25" s="381" t="str">
        <f>IF(คะแนน2!BB24="","",IF($G$1=$AM$5,"",คะแนน2!BB24))</f>
        <v/>
      </c>
      <c r="H25" s="381" t="str">
        <f>IF(คะแนน2!BC24="","",IF($H$1=$AM$5,"",คะแนน2!BC24))</f>
        <v/>
      </c>
      <c r="I25" s="374" t="str">
        <f>IF(คิดวิเคราะห์รายข้อ!I24="","",คิดวิเคราะห์รายข้อ!I24)</f>
        <v/>
      </c>
      <c r="J25" s="374" t="str">
        <f>IF(คิดวิเคราะห์รายข้อ!N24="","",คิดวิเคราะห์รายข้อ!N24)</f>
        <v/>
      </c>
      <c r="K25" s="374" t="str">
        <f>IF(คิดวิเคราะห์รายข้อ!R24="","",คิดวิเคราะห์รายข้อ!R24)</f>
        <v/>
      </c>
      <c r="L25" s="381" t="str">
        <f>คิดวิเคราะห์!L24</f>
        <v/>
      </c>
      <c r="M25" s="381" t="str">
        <f>คิดวิเคราะห์!N24</f>
        <v/>
      </c>
      <c r="N25" s="376" t="str">
        <f>IF(คุณลักษณะรายข้อ!K24="","",คุณลักษณะรายข้อ!K24)</f>
        <v/>
      </c>
      <c r="O25" s="376" t="str">
        <f>IF(คุณลักษณะรายข้อ!P24="","",คุณลักษณะรายข้อ!P24)</f>
        <v/>
      </c>
      <c r="P25" s="377" t="str">
        <f>IF(คุณลักษณะรายข้อ!T24="","",คุณลักษณะรายข้อ!T24)</f>
        <v/>
      </c>
      <c r="Q25" s="376" t="str">
        <f>IF(คุณลักษณะรายข้อ!Y24="","",คุณลักษณะรายข้อ!Y24)</f>
        <v/>
      </c>
      <c r="R25" s="376" t="str">
        <f>IF(คุณลักษณะรายข้อ!AD24="","",คุณลักษณะรายข้อ!AD24)</f>
        <v/>
      </c>
      <c r="S25" s="376" t="str">
        <f>IF(คุณลักษณะรายข้อ!AI24="","",คุณลักษณะรายข้อ!AI24)</f>
        <v/>
      </c>
      <c r="T25" s="376" t="str">
        <f>IF(คุณลักษณะรายข้อ!AO24="","",คุณลักษณะรายข้อ!AO24)</f>
        <v/>
      </c>
      <c r="U25" s="376" t="str">
        <f>IF(คุณลักษณะรายข้อ!AT24="","",คุณลักษณะรายข้อ!AT24)</f>
        <v/>
      </c>
      <c r="V25" s="376" t="str">
        <f>IF(คุณลักษณะรายข้อ!AY24="","",คุณลักษณะรายข้อ!AY24)</f>
        <v/>
      </c>
      <c r="W25" s="376" t="str">
        <f>IF(คุณลักษณะรายข้อ!BD24="","",คุณลักษณะรายข้อ!BD24)</f>
        <v/>
      </c>
      <c r="X25" s="381" t="str">
        <f>คุณลักษณะ!AC24</f>
        <v/>
      </c>
      <c r="Y25" s="376" t="str">
        <f>IF($Y$1=$AM$5,"",คุณลักษณะ!AE24)</f>
        <v/>
      </c>
      <c r="Z25" s="376" t="str">
        <f>IF(สมรรถนะรายด้าน!K24="","",สมรรถนะรายด้าน!K24)</f>
        <v/>
      </c>
      <c r="AA25" s="376" t="str">
        <f>IF(สมรรถนะรายด้าน!P24="","",สมรรถนะรายด้าน!P24)</f>
        <v/>
      </c>
      <c r="AB25" s="377" t="str">
        <f>IF(สมรรถนะรายด้าน!U24="","",สมรรถนะรายด้าน!U24)</f>
        <v/>
      </c>
      <c r="AC25" s="376" t="str">
        <f>IF(สมรรถนะรายด้าน!AD24="","",สมรรถนะรายด้าน!AD24)</f>
        <v/>
      </c>
      <c r="AD25" s="376" t="str">
        <f>IF(สมรรถนะรายด้าน!AI24="","",สมรรถนะรายด้าน!AI24)</f>
        <v/>
      </c>
      <c r="AE25" s="376" t="str">
        <f>สมรรถนะรายด้าน!AL24</f>
        <v/>
      </c>
      <c r="AF25" s="381" t="str">
        <f>IF($AF$1=$AM$5,"",สมรรถนะรายด้าน!AN24)</f>
        <v/>
      </c>
      <c r="AG25" s="381" t="str">
        <f>IF(เวลาเรียน!LX25="","",เวลาเรียน!LX25)</f>
        <v/>
      </c>
      <c r="AH25" s="510" t="str">
        <f>IF(เวลาเรียน!MB25="","",เวลาเรียน!MB25)</f>
        <v/>
      </c>
      <c r="AI25" s="381" t="str">
        <f>IF(AH25="","",IF(นักเรียน!Q24="ออก","--ย้าย--",VLOOKUP(AH25,gradetime,5)))</f>
        <v/>
      </c>
      <c r="AJ25" s="388"/>
      <c r="AK25" s="435"/>
      <c r="AL25" s="435"/>
      <c r="AM25" s="435"/>
      <c r="AN25" s="435"/>
      <c r="AO25" s="435"/>
      <c r="AP25" s="435"/>
      <c r="AQ25" s="435"/>
    </row>
    <row r="26" spans="1:43" s="1" customFormat="1" ht="15.75" customHeight="1" x14ac:dyDescent="0.5">
      <c r="A26" s="435"/>
      <c r="B26" s="378">
        <v>20</v>
      </c>
      <c r="C26" s="379" t="str">
        <f>IF(นักเรียน!C25="","",นักเรียน!C25)</f>
        <v/>
      </c>
      <c r="D26" s="380" t="str">
        <f>IF(นักเรียน!E25="","",นักเรียน!E25)</f>
        <v/>
      </c>
      <c r="E26" s="379" t="str">
        <f>IF(คะแนน1!BA25="","",IF($E$1=$AM$5,"",คะแนน1!BA25))</f>
        <v/>
      </c>
      <c r="F26" s="379" t="str">
        <f>IF(คะแนน2!BA25="","",IF($F$1=$AM$5,"",คะแนน2!BA25))</f>
        <v/>
      </c>
      <c r="G26" s="381" t="str">
        <f>IF(คะแนน2!BB25="","",IF($G$1=$AM$5,"",คะแนน2!BB25))</f>
        <v/>
      </c>
      <c r="H26" s="381" t="str">
        <f>IF(คะแนน2!BC25="","",IF($H$1=$AM$5,"",คะแนน2!BC25))</f>
        <v/>
      </c>
      <c r="I26" s="374" t="str">
        <f>IF(คิดวิเคราะห์รายข้อ!I25="","",คิดวิเคราะห์รายข้อ!I25)</f>
        <v/>
      </c>
      <c r="J26" s="374" t="str">
        <f>IF(คิดวิเคราะห์รายข้อ!N25="","",คิดวิเคราะห์รายข้อ!N25)</f>
        <v/>
      </c>
      <c r="K26" s="374" t="str">
        <f>IF(คิดวิเคราะห์รายข้อ!R25="","",คิดวิเคราะห์รายข้อ!R25)</f>
        <v/>
      </c>
      <c r="L26" s="381" t="str">
        <f>คิดวิเคราะห์!L25</f>
        <v/>
      </c>
      <c r="M26" s="381" t="str">
        <f>คิดวิเคราะห์!N25</f>
        <v/>
      </c>
      <c r="N26" s="376" t="str">
        <f>IF(คุณลักษณะรายข้อ!K25="","",คุณลักษณะรายข้อ!K25)</f>
        <v/>
      </c>
      <c r="O26" s="376" t="str">
        <f>IF(คุณลักษณะรายข้อ!P25="","",คุณลักษณะรายข้อ!P25)</f>
        <v/>
      </c>
      <c r="P26" s="377" t="str">
        <f>IF(คุณลักษณะรายข้อ!T25="","",คุณลักษณะรายข้อ!T25)</f>
        <v/>
      </c>
      <c r="Q26" s="376" t="str">
        <f>IF(คุณลักษณะรายข้อ!Y25="","",คุณลักษณะรายข้อ!Y25)</f>
        <v/>
      </c>
      <c r="R26" s="376" t="str">
        <f>IF(คุณลักษณะรายข้อ!AD25="","",คุณลักษณะรายข้อ!AD25)</f>
        <v/>
      </c>
      <c r="S26" s="376" t="str">
        <f>IF(คุณลักษณะรายข้อ!AI25="","",คุณลักษณะรายข้อ!AI25)</f>
        <v/>
      </c>
      <c r="T26" s="376" t="str">
        <f>IF(คุณลักษณะรายข้อ!AO25="","",คุณลักษณะรายข้อ!AO25)</f>
        <v/>
      </c>
      <c r="U26" s="376" t="str">
        <f>IF(คุณลักษณะรายข้อ!AT25="","",คุณลักษณะรายข้อ!AT25)</f>
        <v/>
      </c>
      <c r="V26" s="376" t="str">
        <f>IF(คุณลักษณะรายข้อ!AY25="","",คุณลักษณะรายข้อ!AY25)</f>
        <v/>
      </c>
      <c r="W26" s="376" t="str">
        <f>IF(คุณลักษณะรายข้อ!BD25="","",คุณลักษณะรายข้อ!BD25)</f>
        <v/>
      </c>
      <c r="X26" s="381" t="str">
        <f>คุณลักษณะ!AC25</f>
        <v/>
      </c>
      <c r="Y26" s="376" t="str">
        <f>IF($Y$1=$AM$5,"",คุณลักษณะ!AE25)</f>
        <v/>
      </c>
      <c r="Z26" s="376" t="str">
        <f>IF(สมรรถนะรายด้าน!K25="","",สมรรถนะรายด้าน!K25)</f>
        <v/>
      </c>
      <c r="AA26" s="376" t="str">
        <f>IF(สมรรถนะรายด้าน!P25="","",สมรรถนะรายด้าน!P25)</f>
        <v/>
      </c>
      <c r="AB26" s="377" t="str">
        <f>IF(สมรรถนะรายด้าน!U25="","",สมรรถนะรายด้าน!U25)</f>
        <v/>
      </c>
      <c r="AC26" s="376" t="str">
        <f>IF(สมรรถนะรายด้าน!AD25="","",สมรรถนะรายด้าน!AD25)</f>
        <v/>
      </c>
      <c r="AD26" s="376" t="str">
        <f>IF(สมรรถนะรายด้าน!AI25="","",สมรรถนะรายด้าน!AI25)</f>
        <v/>
      </c>
      <c r="AE26" s="376" t="str">
        <f>สมรรถนะรายด้าน!AL25</f>
        <v/>
      </c>
      <c r="AF26" s="381" t="str">
        <f>IF($AF$1=$AM$5,"",สมรรถนะรายด้าน!AN25)</f>
        <v/>
      </c>
      <c r="AG26" s="381" t="str">
        <f>IF(เวลาเรียน!LX26="","",เวลาเรียน!LX26)</f>
        <v/>
      </c>
      <c r="AH26" s="510" t="str">
        <f>IF(เวลาเรียน!MB26="","",เวลาเรียน!MB26)</f>
        <v/>
      </c>
      <c r="AI26" s="381" t="str">
        <f>IF(AH26="","",IF(นักเรียน!Q25="ออก","--ย้าย--",VLOOKUP(AH26,gradetime,5)))</f>
        <v/>
      </c>
      <c r="AJ26" s="388"/>
      <c r="AK26" s="435"/>
      <c r="AL26" s="435"/>
      <c r="AM26" s="435"/>
      <c r="AN26" s="435"/>
      <c r="AO26" s="435"/>
      <c r="AP26" s="435"/>
      <c r="AQ26" s="435"/>
    </row>
    <row r="27" spans="1:43" s="1" customFormat="1" ht="15.75" customHeight="1" x14ac:dyDescent="0.5">
      <c r="A27" s="435"/>
      <c r="B27" s="378">
        <v>21</v>
      </c>
      <c r="C27" s="379" t="str">
        <f>IF(นักเรียน!C26="","",นักเรียน!C26)</f>
        <v/>
      </c>
      <c r="D27" s="380" t="str">
        <f>IF(นักเรียน!E26="","",นักเรียน!E26)</f>
        <v/>
      </c>
      <c r="E27" s="379" t="str">
        <f>IF(คะแนน1!BA26="","",IF($E$1=$AM$5,"",คะแนน1!BA26))</f>
        <v/>
      </c>
      <c r="F27" s="379" t="str">
        <f>IF(คะแนน2!BA26="","",IF($F$1=$AM$5,"",คะแนน2!BA26))</f>
        <v/>
      </c>
      <c r="G27" s="381" t="str">
        <f>IF(คะแนน2!BB26="","",IF($G$1=$AM$5,"",คะแนน2!BB26))</f>
        <v/>
      </c>
      <c r="H27" s="381" t="str">
        <f>IF(คะแนน2!BC26="","",IF($H$1=$AM$5,"",คะแนน2!BC26))</f>
        <v/>
      </c>
      <c r="I27" s="374" t="str">
        <f>IF(คิดวิเคราะห์รายข้อ!I26="","",คิดวิเคราะห์รายข้อ!I26)</f>
        <v/>
      </c>
      <c r="J27" s="374" t="str">
        <f>IF(คิดวิเคราะห์รายข้อ!N26="","",คิดวิเคราะห์รายข้อ!N26)</f>
        <v/>
      </c>
      <c r="K27" s="374" t="str">
        <f>IF(คิดวิเคราะห์รายข้อ!R26="","",คิดวิเคราะห์รายข้อ!R26)</f>
        <v/>
      </c>
      <c r="L27" s="381" t="str">
        <f>คิดวิเคราะห์!L26</f>
        <v/>
      </c>
      <c r="M27" s="381" t="str">
        <f>คิดวิเคราะห์!N26</f>
        <v/>
      </c>
      <c r="N27" s="376" t="str">
        <f>IF(คุณลักษณะรายข้อ!K26="","",คุณลักษณะรายข้อ!K26)</f>
        <v/>
      </c>
      <c r="O27" s="376" t="str">
        <f>IF(คุณลักษณะรายข้อ!P26="","",คุณลักษณะรายข้อ!P26)</f>
        <v/>
      </c>
      <c r="P27" s="377" t="str">
        <f>IF(คุณลักษณะรายข้อ!T26="","",คุณลักษณะรายข้อ!T26)</f>
        <v/>
      </c>
      <c r="Q27" s="376" t="str">
        <f>IF(คุณลักษณะรายข้อ!Y26="","",คุณลักษณะรายข้อ!Y26)</f>
        <v/>
      </c>
      <c r="R27" s="376" t="str">
        <f>IF(คุณลักษณะรายข้อ!AD26="","",คุณลักษณะรายข้อ!AD26)</f>
        <v/>
      </c>
      <c r="S27" s="376" t="str">
        <f>IF(คุณลักษณะรายข้อ!AI26="","",คุณลักษณะรายข้อ!AI26)</f>
        <v/>
      </c>
      <c r="T27" s="376" t="str">
        <f>IF(คุณลักษณะรายข้อ!AO26="","",คุณลักษณะรายข้อ!AO26)</f>
        <v/>
      </c>
      <c r="U27" s="376" t="str">
        <f>IF(คุณลักษณะรายข้อ!AT26="","",คุณลักษณะรายข้อ!AT26)</f>
        <v/>
      </c>
      <c r="V27" s="376" t="str">
        <f>IF(คุณลักษณะรายข้อ!AY26="","",คุณลักษณะรายข้อ!AY26)</f>
        <v/>
      </c>
      <c r="W27" s="376" t="str">
        <f>IF(คุณลักษณะรายข้อ!BD26="","",คุณลักษณะรายข้อ!BD26)</f>
        <v/>
      </c>
      <c r="X27" s="381" t="str">
        <f>คุณลักษณะ!AC26</f>
        <v/>
      </c>
      <c r="Y27" s="376" t="str">
        <f>IF($Y$1=$AM$5,"",คุณลักษณะ!AE26)</f>
        <v/>
      </c>
      <c r="Z27" s="376" t="str">
        <f>IF(สมรรถนะรายด้าน!K26="","",สมรรถนะรายด้าน!K26)</f>
        <v/>
      </c>
      <c r="AA27" s="376" t="str">
        <f>IF(สมรรถนะรายด้าน!P26="","",สมรรถนะรายด้าน!P26)</f>
        <v/>
      </c>
      <c r="AB27" s="377" t="str">
        <f>IF(สมรรถนะรายด้าน!U26="","",สมรรถนะรายด้าน!U26)</f>
        <v/>
      </c>
      <c r="AC27" s="376" t="str">
        <f>IF(สมรรถนะรายด้าน!AD26="","",สมรรถนะรายด้าน!AD26)</f>
        <v/>
      </c>
      <c r="AD27" s="376" t="str">
        <f>IF(สมรรถนะรายด้าน!AI26="","",สมรรถนะรายด้าน!AI26)</f>
        <v/>
      </c>
      <c r="AE27" s="376" t="str">
        <f>สมรรถนะรายด้าน!AL26</f>
        <v/>
      </c>
      <c r="AF27" s="381" t="str">
        <f>IF($AF$1=$AM$5,"",สมรรถนะรายด้าน!AN26)</f>
        <v/>
      </c>
      <c r="AG27" s="381" t="str">
        <f>IF(เวลาเรียน!LX27="","",เวลาเรียน!LX27)</f>
        <v/>
      </c>
      <c r="AH27" s="510" t="str">
        <f>IF(เวลาเรียน!MB27="","",เวลาเรียน!MB27)</f>
        <v/>
      </c>
      <c r="AI27" s="381" t="str">
        <f>IF(AH27="","",IF(นักเรียน!Q26="ออก","--ย้าย--",VLOOKUP(AH27,gradetime,5)))</f>
        <v/>
      </c>
      <c r="AJ27" s="388"/>
      <c r="AK27" s="435"/>
      <c r="AL27" s="435"/>
      <c r="AM27" s="435"/>
      <c r="AN27" s="435"/>
      <c r="AO27" s="435"/>
      <c r="AP27" s="435"/>
      <c r="AQ27" s="435"/>
    </row>
    <row r="28" spans="1:43" s="1" customFormat="1" ht="15.75" customHeight="1" x14ac:dyDescent="0.5">
      <c r="A28" s="435"/>
      <c r="B28" s="378">
        <v>22</v>
      </c>
      <c r="C28" s="379" t="str">
        <f>IF(นักเรียน!C27="","",นักเรียน!C27)</f>
        <v/>
      </c>
      <c r="D28" s="380" t="str">
        <f>IF(นักเรียน!E27="","",นักเรียน!E27)</f>
        <v/>
      </c>
      <c r="E28" s="379" t="str">
        <f>IF(คะแนน1!BA27="","",IF($E$1=$AM$5,"",คะแนน1!BA27))</f>
        <v/>
      </c>
      <c r="F28" s="379" t="str">
        <f>IF(คะแนน2!BA27="","",IF($F$1=$AM$5,"",คะแนน2!BA27))</f>
        <v/>
      </c>
      <c r="G28" s="381" t="str">
        <f>IF(คะแนน2!BB27="","",IF($G$1=$AM$5,"",คะแนน2!BB27))</f>
        <v/>
      </c>
      <c r="H28" s="381" t="str">
        <f>IF(คะแนน2!BC27="","",IF($H$1=$AM$5,"",คะแนน2!BC27))</f>
        <v/>
      </c>
      <c r="I28" s="374" t="str">
        <f>IF(คิดวิเคราะห์รายข้อ!I27="","",คิดวิเคราะห์รายข้อ!I27)</f>
        <v/>
      </c>
      <c r="J28" s="374" t="str">
        <f>IF(คิดวิเคราะห์รายข้อ!N27="","",คิดวิเคราะห์รายข้อ!N27)</f>
        <v/>
      </c>
      <c r="K28" s="374" t="str">
        <f>IF(คิดวิเคราะห์รายข้อ!R27="","",คิดวิเคราะห์รายข้อ!R27)</f>
        <v/>
      </c>
      <c r="L28" s="381" t="str">
        <f>คิดวิเคราะห์!L27</f>
        <v/>
      </c>
      <c r="M28" s="381" t="str">
        <f>คิดวิเคราะห์!N27</f>
        <v/>
      </c>
      <c r="N28" s="376" t="str">
        <f>IF(คุณลักษณะรายข้อ!K27="","",คุณลักษณะรายข้อ!K27)</f>
        <v/>
      </c>
      <c r="O28" s="376" t="str">
        <f>IF(คุณลักษณะรายข้อ!P27="","",คุณลักษณะรายข้อ!P27)</f>
        <v/>
      </c>
      <c r="P28" s="377" t="str">
        <f>IF(คุณลักษณะรายข้อ!T27="","",คุณลักษณะรายข้อ!T27)</f>
        <v/>
      </c>
      <c r="Q28" s="376" t="str">
        <f>IF(คุณลักษณะรายข้อ!Y27="","",คุณลักษณะรายข้อ!Y27)</f>
        <v/>
      </c>
      <c r="R28" s="376" t="str">
        <f>IF(คุณลักษณะรายข้อ!AD27="","",คุณลักษณะรายข้อ!AD27)</f>
        <v/>
      </c>
      <c r="S28" s="376" t="str">
        <f>IF(คุณลักษณะรายข้อ!AI27="","",คุณลักษณะรายข้อ!AI27)</f>
        <v/>
      </c>
      <c r="T28" s="376" t="str">
        <f>IF(คุณลักษณะรายข้อ!AO27="","",คุณลักษณะรายข้อ!AO27)</f>
        <v/>
      </c>
      <c r="U28" s="376" t="str">
        <f>IF(คุณลักษณะรายข้อ!AT27="","",คุณลักษณะรายข้อ!AT27)</f>
        <v/>
      </c>
      <c r="V28" s="376" t="str">
        <f>IF(คุณลักษณะรายข้อ!AY27="","",คุณลักษณะรายข้อ!AY27)</f>
        <v/>
      </c>
      <c r="W28" s="376" t="str">
        <f>IF(คุณลักษณะรายข้อ!BD27="","",คุณลักษณะรายข้อ!BD27)</f>
        <v/>
      </c>
      <c r="X28" s="381" t="str">
        <f>คุณลักษณะ!AC27</f>
        <v/>
      </c>
      <c r="Y28" s="376" t="str">
        <f>IF($Y$1=$AM$5,"",คุณลักษณะ!AE27)</f>
        <v/>
      </c>
      <c r="Z28" s="376" t="str">
        <f>IF(สมรรถนะรายด้าน!K27="","",สมรรถนะรายด้าน!K27)</f>
        <v/>
      </c>
      <c r="AA28" s="376" t="str">
        <f>IF(สมรรถนะรายด้าน!P27="","",สมรรถนะรายด้าน!P27)</f>
        <v/>
      </c>
      <c r="AB28" s="377" t="str">
        <f>IF(สมรรถนะรายด้าน!U27="","",สมรรถนะรายด้าน!U27)</f>
        <v/>
      </c>
      <c r="AC28" s="376" t="str">
        <f>IF(สมรรถนะรายด้าน!AD27="","",สมรรถนะรายด้าน!AD27)</f>
        <v/>
      </c>
      <c r="AD28" s="376" t="str">
        <f>IF(สมรรถนะรายด้าน!AI27="","",สมรรถนะรายด้าน!AI27)</f>
        <v/>
      </c>
      <c r="AE28" s="376" t="str">
        <f>สมรรถนะรายด้าน!AL27</f>
        <v/>
      </c>
      <c r="AF28" s="381" t="str">
        <f>IF($AF$1=$AM$5,"",สมรรถนะรายด้าน!AN27)</f>
        <v/>
      </c>
      <c r="AG28" s="381" t="str">
        <f>IF(เวลาเรียน!LX28="","",เวลาเรียน!LX28)</f>
        <v/>
      </c>
      <c r="AH28" s="510" t="str">
        <f>IF(เวลาเรียน!MB28="","",เวลาเรียน!MB28)</f>
        <v/>
      </c>
      <c r="AI28" s="381" t="str">
        <f>IF(AH28="","",IF(นักเรียน!Q27="ออก","--ย้าย--",VLOOKUP(AH28,gradetime,5)))</f>
        <v/>
      </c>
      <c r="AJ28" s="388"/>
      <c r="AK28" s="435"/>
      <c r="AL28" s="435"/>
      <c r="AM28" s="435"/>
      <c r="AN28" s="435"/>
      <c r="AO28" s="435"/>
      <c r="AP28" s="435"/>
      <c r="AQ28" s="435"/>
    </row>
    <row r="29" spans="1:43" s="1" customFormat="1" ht="15.75" customHeight="1" x14ac:dyDescent="0.5">
      <c r="A29" s="435"/>
      <c r="B29" s="378">
        <v>23</v>
      </c>
      <c r="C29" s="379" t="str">
        <f>IF(นักเรียน!C28="","",นักเรียน!C28)</f>
        <v/>
      </c>
      <c r="D29" s="380" t="str">
        <f>IF(นักเรียน!E28="","",นักเรียน!E28)</f>
        <v/>
      </c>
      <c r="E29" s="379" t="str">
        <f>IF(คะแนน1!BA28="","",IF($E$1=$AM$5,"",คะแนน1!BA28))</f>
        <v/>
      </c>
      <c r="F29" s="379" t="str">
        <f>IF(คะแนน2!BA28="","",IF($F$1=$AM$5,"",คะแนน2!BA28))</f>
        <v/>
      </c>
      <c r="G29" s="381" t="str">
        <f>IF(คะแนน2!BB28="","",IF($G$1=$AM$5,"",คะแนน2!BB28))</f>
        <v/>
      </c>
      <c r="H29" s="381" t="str">
        <f>IF(คะแนน2!BC28="","",IF($H$1=$AM$5,"",คะแนน2!BC28))</f>
        <v/>
      </c>
      <c r="I29" s="374" t="str">
        <f>IF(คิดวิเคราะห์รายข้อ!I28="","",คิดวิเคราะห์รายข้อ!I28)</f>
        <v/>
      </c>
      <c r="J29" s="374" t="str">
        <f>IF(คิดวิเคราะห์รายข้อ!N28="","",คิดวิเคราะห์รายข้อ!N28)</f>
        <v/>
      </c>
      <c r="K29" s="374" t="str">
        <f>IF(คิดวิเคราะห์รายข้อ!R28="","",คิดวิเคราะห์รายข้อ!R28)</f>
        <v/>
      </c>
      <c r="L29" s="381" t="str">
        <f>คิดวิเคราะห์!L28</f>
        <v/>
      </c>
      <c r="M29" s="381" t="str">
        <f>คิดวิเคราะห์!N28</f>
        <v/>
      </c>
      <c r="N29" s="376" t="str">
        <f>IF(คุณลักษณะรายข้อ!K28="","",คุณลักษณะรายข้อ!K28)</f>
        <v/>
      </c>
      <c r="O29" s="376" t="str">
        <f>IF(คุณลักษณะรายข้อ!P28="","",คุณลักษณะรายข้อ!P28)</f>
        <v/>
      </c>
      <c r="P29" s="377" t="str">
        <f>IF(คุณลักษณะรายข้อ!T28="","",คุณลักษณะรายข้อ!T28)</f>
        <v/>
      </c>
      <c r="Q29" s="376" t="str">
        <f>IF(คุณลักษณะรายข้อ!Y28="","",คุณลักษณะรายข้อ!Y28)</f>
        <v/>
      </c>
      <c r="R29" s="376" t="str">
        <f>IF(คุณลักษณะรายข้อ!AD28="","",คุณลักษณะรายข้อ!AD28)</f>
        <v/>
      </c>
      <c r="S29" s="376" t="str">
        <f>IF(คุณลักษณะรายข้อ!AI28="","",คุณลักษณะรายข้อ!AI28)</f>
        <v/>
      </c>
      <c r="T29" s="376" t="str">
        <f>IF(คุณลักษณะรายข้อ!AO28="","",คุณลักษณะรายข้อ!AO28)</f>
        <v/>
      </c>
      <c r="U29" s="376" t="str">
        <f>IF(คุณลักษณะรายข้อ!AT28="","",คุณลักษณะรายข้อ!AT28)</f>
        <v/>
      </c>
      <c r="V29" s="376" t="str">
        <f>IF(คุณลักษณะรายข้อ!AY28="","",คุณลักษณะรายข้อ!AY28)</f>
        <v/>
      </c>
      <c r="W29" s="376" t="str">
        <f>IF(คุณลักษณะรายข้อ!BD28="","",คุณลักษณะรายข้อ!BD28)</f>
        <v/>
      </c>
      <c r="X29" s="381" t="str">
        <f>คุณลักษณะ!AC28</f>
        <v/>
      </c>
      <c r="Y29" s="376" t="str">
        <f>IF($Y$1=$AM$5,"",คุณลักษณะ!AE28)</f>
        <v/>
      </c>
      <c r="Z29" s="376" t="str">
        <f>IF(สมรรถนะรายด้าน!K28="","",สมรรถนะรายด้าน!K28)</f>
        <v/>
      </c>
      <c r="AA29" s="376" t="str">
        <f>IF(สมรรถนะรายด้าน!P28="","",สมรรถนะรายด้าน!P28)</f>
        <v/>
      </c>
      <c r="AB29" s="377" t="str">
        <f>IF(สมรรถนะรายด้าน!U28="","",สมรรถนะรายด้าน!U28)</f>
        <v/>
      </c>
      <c r="AC29" s="376" t="str">
        <f>IF(สมรรถนะรายด้าน!AD28="","",สมรรถนะรายด้าน!AD28)</f>
        <v/>
      </c>
      <c r="AD29" s="376" t="str">
        <f>IF(สมรรถนะรายด้าน!AI28="","",สมรรถนะรายด้าน!AI28)</f>
        <v/>
      </c>
      <c r="AE29" s="376" t="str">
        <f>สมรรถนะรายด้าน!AL28</f>
        <v/>
      </c>
      <c r="AF29" s="381" t="str">
        <f>IF($AF$1=$AM$5,"",สมรรถนะรายด้าน!AN28)</f>
        <v/>
      </c>
      <c r="AG29" s="381" t="str">
        <f>IF(เวลาเรียน!LX29="","",เวลาเรียน!LX29)</f>
        <v/>
      </c>
      <c r="AH29" s="510" t="str">
        <f>IF(เวลาเรียน!MB29="","",เวลาเรียน!MB29)</f>
        <v/>
      </c>
      <c r="AI29" s="381" t="str">
        <f>IF(AH29="","",IF(นักเรียน!Q28="ออก","--ย้าย--",VLOOKUP(AH29,gradetime,5)))</f>
        <v/>
      </c>
      <c r="AJ29" s="388"/>
      <c r="AK29" s="435"/>
      <c r="AL29" s="435"/>
      <c r="AM29" s="435"/>
      <c r="AN29" s="435"/>
      <c r="AO29" s="435"/>
      <c r="AP29" s="435"/>
      <c r="AQ29" s="435"/>
    </row>
    <row r="30" spans="1:43" s="1" customFormat="1" ht="15.75" customHeight="1" x14ac:dyDescent="0.5">
      <c r="A30" s="435"/>
      <c r="B30" s="378">
        <v>24</v>
      </c>
      <c r="C30" s="379" t="str">
        <f>IF(นักเรียน!C29="","",นักเรียน!C29)</f>
        <v/>
      </c>
      <c r="D30" s="380" t="str">
        <f>IF(นักเรียน!E29="","",นักเรียน!E29)</f>
        <v/>
      </c>
      <c r="E30" s="379" t="str">
        <f>IF(คะแนน1!BA29="","",IF($E$1=$AM$5,"",คะแนน1!BA29))</f>
        <v/>
      </c>
      <c r="F30" s="379" t="str">
        <f>IF(คะแนน2!BA29="","",IF($F$1=$AM$5,"",คะแนน2!BA29))</f>
        <v/>
      </c>
      <c r="G30" s="381" t="str">
        <f>IF(คะแนน2!BB29="","",IF($G$1=$AM$5,"",คะแนน2!BB29))</f>
        <v/>
      </c>
      <c r="H30" s="381" t="str">
        <f>IF(คะแนน2!BC29="","",IF($H$1=$AM$5,"",คะแนน2!BC29))</f>
        <v/>
      </c>
      <c r="I30" s="374" t="str">
        <f>IF(คิดวิเคราะห์รายข้อ!I29="","",คิดวิเคราะห์รายข้อ!I29)</f>
        <v/>
      </c>
      <c r="J30" s="374" t="str">
        <f>IF(คิดวิเคราะห์รายข้อ!N29="","",คิดวิเคราะห์รายข้อ!N29)</f>
        <v/>
      </c>
      <c r="K30" s="374" t="str">
        <f>IF(คิดวิเคราะห์รายข้อ!R29="","",คิดวิเคราะห์รายข้อ!R29)</f>
        <v/>
      </c>
      <c r="L30" s="381" t="str">
        <f>คิดวิเคราะห์!L29</f>
        <v/>
      </c>
      <c r="M30" s="381" t="str">
        <f>คิดวิเคราะห์!N29</f>
        <v/>
      </c>
      <c r="N30" s="376" t="str">
        <f>IF(คุณลักษณะรายข้อ!K29="","",คุณลักษณะรายข้อ!K29)</f>
        <v/>
      </c>
      <c r="O30" s="376" t="str">
        <f>IF(คุณลักษณะรายข้อ!P29="","",คุณลักษณะรายข้อ!P29)</f>
        <v/>
      </c>
      <c r="P30" s="377" t="str">
        <f>IF(คุณลักษณะรายข้อ!T29="","",คุณลักษณะรายข้อ!T29)</f>
        <v/>
      </c>
      <c r="Q30" s="376" t="str">
        <f>IF(คุณลักษณะรายข้อ!Y29="","",คุณลักษณะรายข้อ!Y29)</f>
        <v/>
      </c>
      <c r="R30" s="376" t="str">
        <f>IF(คุณลักษณะรายข้อ!AD29="","",คุณลักษณะรายข้อ!AD29)</f>
        <v/>
      </c>
      <c r="S30" s="376" t="str">
        <f>IF(คุณลักษณะรายข้อ!AI29="","",คุณลักษณะรายข้อ!AI29)</f>
        <v/>
      </c>
      <c r="T30" s="376" t="str">
        <f>IF(คุณลักษณะรายข้อ!AO29="","",คุณลักษณะรายข้อ!AO29)</f>
        <v/>
      </c>
      <c r="U30" s="376" t="str">
        <f>IF(คุณลักษณะรายข้อ!AT29="","",คุณลักษณะรายข้อ!AT29)</f>
        <v/>
      </c>
      <c r="V30" s="376" t="str">
        <f>IF(คุณลักษณะรายข้อ!AY29="","",คุณลักษณะรายข้อ!AY29)</f>
        <v/>
      </c>
      <c r="W30" s="376" t="str">
        <f>IF(คุณลักษณะรายข้อ!BD29="","",คุณลักษณะรายข้อ!BD29)</f>
        <v/>
      </c>
      <c r="X30" s="381" t="str">
        <f>คุณลักษณะ!AC29</f>
        <v/>
      </c>
      <c r="Y30" s="376" t="str">
        <f>IF($Y$1=$AM$5,"",คุณลักษณะ!AE29)</f>
        <v/>
      </c>
      <c r="Z30" s="376" t="str">
        <f>IF(สมรรถนะรายด้าน!K29="","",สมรรถนะรายด้าน!K29)</f>
        <v/>
      </c>
      <c r="AA30" s="376" t="str">
        <f>IF(สมรรถนะรายด้าน!P29="","",สมรรถนะรายด้าน!P29)</f>
        <v/>
      </c>
      <c r="AB30" s="377" t="str">
        <f>IF(สมรรถนะรายด้าน!U29="","",สมรรถนะรายด้าน!U29)</f>
        <v/>
      </c>
      <c r="AC30" s="376" t="str">
        <f>IF(สมรรถนะรายด้าน!AD29="","",สมรรถนะรายด้าน!AD29)</f>
        <v/>
      </c>
      <c r="AD30" s="376" t="str">
        <f>IF(สมรรถนะรายด้าน!AI29="","",สมรรถนะรายด้าน!AI29)</f>
        <v/>
      </c>
      <c r="AE30" s="376" t="str">
        <f>สมรรถนะรายด้าน!AL29</f>
        <v/>
      </c>
      <c r="AF30" s="381" t="str">
        <f>IF($AF$1=$AM$5,"",สมรรถนะรายด้าน!AN29)</f>
        <v/>
      </c>
      <c r="AG30" s="381" t="str">
        <f>IF(เวลาเรียน!LX30="","",เวลาเรียน!LX30)</f>
        <v/>
      </c>
      <c r="AH30" s="510" t="str">
        <f>IF(เวลาเรียน!MB30="","",เวลาเรียน!MB30)</f>
        <v/>
      </c>
      <c r="AI30" s="381" t="str">
        <f>IF(AH30="","",IF(นักเรียน!Q29="ออก","--ย้าย--",VLOOKUP(AH30,gradetime,5)))</f>
        <v/>
      </c>
      <c r="AJ30" s="388"/>
      <c r="AK30" s="435"/>
      <c r="AL30" s="435"/>
      <c r="AM30" s="435"/>
      <c r="AN30" s="435"/>
      <c r="AO30" s="435"/>
      <c r="AP30" s="435"/>
      <c r="AQ30" s="435"/>
    </row>
    <row r="31" spans="1:43" s="1" customFormat="1" ht="15.75" customHeight="1" x14ac:dyDescent="0.5">
      <c r="A31" s="435"/>
      <c r="B31" s="378">
        <v>25</v>
      </c>
      <c r="C31" s="379" t="str">
        <f>IF(นักเรียน!C30="","",นักเรียน!C30)</f>
        <v/>
      </c>
      <c r="D31" s="380" t="str">
        <f>IF(นักเรียน!E30="","",นักเรียน!E30)</f>
        <v/>
      </c>
      <c r="E31" s="379" t="str">
        <f>IF(คะแนน1!BA30="","",IF($E$1=$AM$5,"",คะแนน1!BA30))</f>
        <v/>
      </c>
      <c r="F31" s="379" t="str">
        <f>IF(คะแนน2!BA30="","",IF($F$1=$AM$5,"",คะแนน2!BA30))</f>
        <v/>
      </c>
      <c r="G31" s="381" t="str">
        <f>IF(คะแนน2!BB30="","",IF($G$1=$AM$5,"",คะแนน2!BB30))</f>
        <v/>
      </c>
      <c r="H31" s="381" t="str">
        <f>IF(คะแนน2!BC30="","",IF($H$1=$AM$5,"",คะแนน2!BC30))</f>
        <v/>
      </c>
      <c r="I31" s="374" t="str">
        <f>IF(คิดวิเคราะห์รายข้อ!I30="","",คิดวิเคราะห์รายข้อ!I30)</f>
        <v/>
      </c>
      <c r="J31" s="374" t="str">
        <f>IF(คิดวิเคราะห์รายข้อ!N30="","",คิดวิเคราะห์รายข้อ!N30)</f>
        <v/>
      </c>
      <c r="K31" s="374" t="str">
        <f>IF(คิดวิเคราะห์รายข้อ!R30="","",คิดวิเคราะห์รายข้อ!R30)</f>
        <v/>
      </c>
      <c r="L31" s="381" t="str">
        <f>คิดวิเคราะห์!L30</f>
        <v/>
      </c>
      <c r="M31" s="381" t="str">
        <f>คิดวิเคราะห์!N30</f>
        <v/>
      </c>
      <c r="N31" s="376" t="str">
        <f>IF(คุณลักษณะรายข้อ!K30="","",คุณลักษณะรายข้อ!K30)</f>
        <v/>
      </c>
      <c r="O31" s="376" t="str">
        <f>IF(คุณลักษณะรายข้อ!P30="","",คุณลักษณะรายข้อ!P30)</f>
        <v/>
      </c>
      <c r="P31" s="377" t="str">
        <f>IF(คุณลักษณะรายข้อ!T30="","",คุณลักษณะรายข้อ!T30)</f>
        <v/>
      </c>
      <c r="Q31" s="376" t="str">
        <f>IF(คุณลักษณะรายข้อ!Y30="","",คุณลักษณะรายข้อ!Y30)</f>
        <v/>
      </c>
      <c r="R31" s="376" t="str">
        <f>IF(คุณลักษณะรายข้อ!AD30="","",คุณลักษณะรายข้อ!AD30)</f>
        <v/>
      </c>
      <c r="S31" s="376" t="str">
        <f>IF(คุณลักษณะรายข้อ!AI30="","",คุณลักษณะรายข้อ!AI30)</f>
        <v/>
      </c>
      <c r="T31" s="376" t="str">
        <f>IF(คุณลักษณะรายข้อ!AO30="","",คุณลักษณะรายข้อ!AO30)</f>
        <v/>
      </c>
      <c r="U31" s="376" t="str">
        <f>IF(คุณลักษณะรายข้อ!AT30="","",คุณลักษณะรายข้อ!AT30)</f>
        <v/>
      </c>
      <c r="V31" s="376" t="str">
        <f>IF(คุณลักษณะรายข้อ!AY30="","",คุณลักษณะรายข้อ!AY30)</f>
        <v/>
      </c>
      <c r="W31" s="376" t="str">
        <f>IF(คุณลักษณะรายข้อ!BD30="","",คุณลักษณะรายข้อ!BD30)</f>
        <v/>
      </c>
      <c r="X31" s="381" t="str">
        <f>คุณลักษณะ!AC30</f>
        <v/>
      </c>
      <c r="Y31" s="376" t="str">
        <f>IF($Y$1=$AM$5,"",คุณลักษณะ!AE30)</f>
        <v/>
      </c>
      <c r="Z31" s="376" t="str">
        <f>IF(สมรรถนะรายด้าน!K30="","",สมรรถนะรายด้าน!K30)</f>
        <v/>
      </c>
      <c r="AA31" s="376" t="str">
        <f>IF(สมรรถนะรายด้าน!P30="","",สมรรถนะรายด้าน!P30)</f>
        <v/>
      </c>
      <c r="AB31" s="377" t="str">
        <f>IF(สมรรถนะรายด้าน!U30="","",สมรรถนะรายด้าน!U30)</f>
        <v/>
      </c>
      <c r="AC31" s="376" t="str">
        <f>IF(สมรรถนะรายด้าน!AD30="","",สมรรถนะรายด้าน!AD30)</f>
        <v/>
      </c>
      <c r="AD31" s="376" t="str">
        <f>IF(สมรรถนะรายด้าน!AI30="","",สมรรถนะรายด้าน!AI30)</f>
        <v/>
      </c>
      <c r="AE31" s="376" t="str">
        <f>สมรรถนะรายด้าน!AL30</f>
        <v/>
      </c>
      <c r="AF31" s="381" t="str">
        <f>IF($AF$1=$AM$5,"",สมรรถนะรายด้าน!AN30)</f>
        <v/>
      </c>
      <c r="AG31" s="381" t="str">
        <f>IF(เวลาเรียน!LX31="","",เวลาเรียน!LX31)</f>
        <v/>
      </c>
      <c r="AH31" s="510" t="str">
        <f>IF(เวลาเรียน!MB31="","",เวลาเรียน!MB31)</f>
        <v/>
      </c>
      <c r="AI31" s="381" t="str">
        <f>IF(AH31="","",IF(นักเรียน!Q30="ออก","--ย้าย--",VLOOKUP(AH31,gradetime,5)))</f>
        <v/>
      </c>
      <c r="AJ31" s="388"/>
      <c r="AK31" s="435"/>
      <c r="AL31" s="435"/>
      <c r="AM31" s="435"/>
      <c r="AN31" s="435"/>
      <c r="AO31" s="435"/>
      <c r="AP31" s="435"/>
      <c r="AQ31" s="435"/>
    </row>
    <row r="32" spans="1:43" s="1" customFormat="1" ht="15.75" customHeight="1" x14ac:dyDescent="0.5">
      <c r="A32" s="435"/>
      <c r="B32" s="378">
        <v>26</v>
      </c>
      <c r="C32" s="379" t="str">
        <f>IF(นักเรียน!C31="","",นักเรียน!C31)</f>
        <v/>
      </c>
      <c r="D32" s="380" t="str">
        <f>IF(นักเรียน!E31="","",นักเรียน!E31)</f>
        <v/>
      </c>
      <c r="E32" s="379" t="str">
        <f>IF(คะแนน1!BA31="","",IF($E$1=$AM$5,"",คะแนน1!BA31))</f>
        <v/>
      </c>
      <c r="F32" s="379" t="str">
        <f>IF(คะแนน2!BA31="","",IF($F$1=$AM$5,"",คะแนน2!BA31))</f>
        <v/>
      </c>
      <c r="G32" s="381" t="str">
        <f>IF(คะแนน2!BB31="","",IF($G$1=$AM$5,"",คะแนน2!BB31))</f>
        <v/>
      </c>
      <c r="H32" s="381" t="str">
        <f>IF(คะแนน2!BC31="","",IF($H$1=$AM$5,"",คะแนน2!BC31))</f>
        <v/>
      </c>
      <c r="I32" s="374" t="str">
        <f>IF(คิดวิเคราะห์รายข้อ!I31="","",คิดวิเคราะห์รายข้อ!I31)</f>
        <v/>
      </c>
      <c r="J32" s="374" t="str">
        <f>IF(คิดวิเคราะห์รายข้อ!N31="","",คิดวิเคราะห์รายข้อ!N31)</f>
        <v/>
      </c>
      <c r="K32" s="374" t="str">
        <f>IF(คิดวิเคราะห์รายข้อ!R31="","",คิดวิเคราะห์รายข้อ!R31)</f>
        <v/>
      </c>
      <c r="L32" s="381" t="str">
        <f>คิดวิเคราะห์!L31</f>
        <v/>
      </c>
      <c r="M32" s="381" t="str">
        <f>คิดวิเคราะห์!N31</f>
        <v/>
      </c>
      <c r="N32" s="376" t="str">
        <f>IF(คุณลักษณะรายข้อ!K31="","",คุณลักษณะรายข้อ!K31)</f>
        <v/>
      </c>
      <c r="O32" s="376" t="str">
        <f>IF(คุณลักษณะรายข้อ!P31="","",คุณลักษณะรายข้อ!P31)</f>
        <v/>
      </c>
      <c r="P32" s="377" t="str">
        <f>IF(คุณลักษณะรายข้อ!T31="","",คุณลักษณะรายข้อ!T31)</f>
        <v/>
      </c>
      <c r="Q32" s="376" t="str">
        <f>IF(คุณลักษณะรายข้อ!Y31="","",คุณลักษณะรายข้อ!Y31)</f>
        <v/>
      </c>
      <c r="R32" s="376" t="str">
        <f>IF(คุณลักษณะรายข้อ!AD31="","",คุณลักษณะรายข้อ!AD31)</f>
        <v/>
      </c>
      <c r="S32" s="376" t="str">
        <f>IF(คุณลักษณะรายข้อ!AI31="","",คุณลักษณะรายข้อ!AI31)</f>
        <v/>
      </c>
      <c r="T32" s="376" t="str">
        <f>IF(คุณลักษณะรายข้อ!AO31="","",คุณลักษณะรายข้อ!AO31)</f>
        <v/>
      </c>
      <c r="U32" s="376" t="str">
        <f>IF(คุณลักษณะรายข้อ!AT31="","",คุณลักษณะรายข้อ!AT31)</f>
        <v/>
      </c>
      <c r="V32" s="376" t="str">
        <f>IF(คุณลักษณะรายข้อ!AY31="","",คุณลักษณะรายข้อ!AY31)</f>
        <v/>
      </c>
      <c r="W32" s="376" t="str">
        <f>IF(คุณลักษณะรายข้อ!BD31="","",คุณลักษณะรายข้อ!BD31)</f>
        <v/>
      </c>
      <c r="X32" s="381" t="str">
        <f>คุณลักษณะ!AC31</f>
        <v/>
      </c>
      <c r="Y32" s="376" t="str">
        <f>IF($Y$1=$AM$5,"",คุณลักษณะ!AE31)</f>
        <v/>
      </c>
      <c r="Z32" s="376" t="str">
        <f>IF(สมรรถนะรายด้าน!K31="","",สมรรถนะรายด้าน!K31)</f>
        <v/>
      </c>
      <c r="AA32" s="376" t="str">
        <f>IF(สมรรถนะรายด้าน!P31="","",สมรรถนะรายด้าน!P31)</f>
        <v/>
      </c>
      <c r="AB32" s="377" t="str">
        <f>IF(สมรรถนะรายด้าน!U31="","",สมรรถนะรายด้าน!U31)</f>
        <v/>
      </c>
      <c r="AC32" s="376" t="str">
        <f>IF(สมรรถนะรายด้าน!AD31="","",สมรรถนะรายด้าน!AD31)</f>
        <v/>
      </c>
      <c r="AD32" s="376" t="str">
        <f>IF(สมรรถนะรายด้าน!AI31="","",สมรรถนะรายด้าน!AI31)</f>
        <v/>
      </c>
      <c r="AE32" s="376" t="str">
        <f>สมรรถนะรายด้าน!AL31</f>
        <v/>
      </c>
      <c r="AF32" s="381" t="str">
        <f>IF($AF$1=$AM$5,"",สมรรถนะรายด้าน!AN31)</f>
        <v/>
      </c>
      <c r="AG32" s="381" t="str">
        <f>IF(เวลาเรียน!LX32="","",เวลาเรียน!LX32)</f>
        <v/>
      </c>
      <c r="AH32" s="510" t="str">
        <f>IF(เวลาเรียน!MB32="","",เวลาเรียน!MB32)</f>
        <v/>
      </c>
      <c r="AI32" s="381" t="str">
        <f>IF(AH32="","",IF(นักเรียน!Q31="ออก","--ย้าย--",VLOOKUP(AH32,gradetime,5)))</f>
        <v/>
      </c>
      <c r="AJ32" s="388"/>
      <c r="AK32" s="435"/>
      <c r="AL32" s="435"/>
      <c r="AM32" s="435"/>
      <c r="AN32" s="435"/>
      <c r="AO32" s="435"/>
      <c r="AP32" s="435"/>
      <c r="AQ32" s="435"/>
    </row>
    <row r="33" spans="1:43" s="1" customFormat="1" ht="15.75" customHeight="1" x14ac:dyDescent="0.5">
      <c r="A33" s="435"/>
      <c r="B33" s="378">
        <v>27</v>
      </c>
      <c r="C33" s="379" t="str">
        <f>IF(นักเรียน!C32="","",นักเรียน!C32)</f>
        <v/>
      </c>
      <c r="D33" s="380" t="str">
        <f>IF(นักเรียน!E32="","",นักเรียน!E32)</f>
        <v/>
      </c>
      <c r="E33" s="379" t="str">
        <f>IF(คะแนน1!BA32="","",IF($E$1=$AM$5,"",คะแนน1!BA32))</f>
        <v/>
      </c>
      <c r="F33" s="379" t="str">
        <f>IF(คะแนน2!BA32="","",IF($F$1=$AM$5,"",คะแนน2!BA32))</f>
        <v/>
      </c>
      <c r="G33" s="381" t="str">
        <f>IF(คะแนน2!BB32="","",IF($G$1=$AM$5,"",คะแนน2!BB32))</f>
        <v/>
      </c>
      <c r="H33" s="381" t="str">
        <f>IF(คะแนน2!BC32="","",IF($H$1=$AM$5,"",คะแนน2!BC32))</f>
        <v/>
      </c>
      <c r="I33" s="374" t="str">
        <f>IF(คิดวิเคราะห์รายข้อ!I32="","",คิดวิเคราะห์รายข้อ!I32)</f>
        <v/>
      </c>
      <c r="J33" s="374" t="str">
        <f>IF(คิดวิเคราะห์รายข้อ!N32="","",คิดวิเคราะห์รายข้อ!N32)</f>
        <v/>
      </c>
      <c r="K33" s="374" t="str">
        <f>IF(คิดวิเคราะห์รายข้อ!R32="","",คิดวิเคราะห์รายข้อ!R32)</f>
        <v/>
      </c>
      <c r="L33" s="381" t="str">
        <f>คิดวิเคราะห์!L32</f>
        <v/>
      </c>
      <c r="M33" s="381" t="str">
        <f>คิดวิเคราะห์!N32</f>
        <v/>
      </c>
      <c r="N33" s="376" t="str">
        <f>IF(คุณลักษณะรายข้อ!K32="","",คุณลักษณะรายข้อ!K32)</f>
        <v/>
      </c>
      <c r="O33" s="376" t="str">
        <f>IF(คุณลักษณะรายข้อ!P32="","",คุณลักษณะรายข้อ!P32)</f>
        <v/>
      </c>
      <c r="P33" s="377" t="str">
        <f>IF(คุณลักษณะรายข้อ!T32="","",คุณลักษณะรายข้อ!T32)</f>
        <v/>
      </c>
      <c r="Q33" s="376" t="str">
        <f>IF(คุณลักษณะรายข้อ!Y32="","",คุณลักษณะรายข้อ!Y32)</f>
        <v/>
      </c>
      <c r="R33" s="376" t="str">
        <f>IF(คุณลักษณะรายข้อ!AD32="","",คุณลักษณะรายข้อ!AD32)</f>
        <v/>
      </c>
      <c r="S33" s="376" t="str">
        <f>IF(คุณลักษณะรายข้อ!AI32="","",คุณลักษณะรายข้อ!AI32)</f>
        <v/>
      </c>
      <c r="T33" s="376" t="str">
        <f>IF(คุณลักษณะรายข้อ!AO32="","",คุณลักษณะรายข้อ!AO32)</f>
        <v/>
      </c>
      <c r="U33" s="376" t="str">
        <f>IF(คุณลักษณะรายข้อ!AT32="","",คุณลักษณะรายข้อ!AT32)</f>
        <v/>
      </c>
      <c r="V33" s="376" t="str">
        <f>IF(คุณลักษณะรายข้อ!AY32="","",คุณลักษณะรายข้อ!AY32)</f>
        <v/>
      </c>
      <c r="W33" s="376" t="str">
        <f>IF(คุณลักษณะรายข้อ!BD32="","",คุณลักษณะรายข้อ!BD32)</f>
        <v/>
      </c>
      <c r="X33" s="381" t="str">
        <f>คุณลักษณะ!AC32</f>
        <v/>
      </c>
      <c r="Y33" s="376" t="str">
        <f>IF($Y$1=$AM$5,"",คุณลักษณะ!AE32)</f>
        <v/>
      </c>
      <c r="Z33" s="376" t="str">
        <f>IF(สมรรถนะรายด้าน!K32="","",สมรรถนะรายด้าน!K32)</f>
        <v/>
      </c>
      <c r="AA33" s="376" t="str">
        <f>IF(สมรรถนะรายด้าน!P32="","",สมรรถนะรายด้าน!P32)</f>
        <v/>
      </c>
      <c r="AB33" s="377" t="str">
        <f>IF(สมรรถนะรายด้าน!U32="","",สมรรถนะรายด้าน!U32)</f>
        <v/>
      </c>
      <c r="AC33" s="376" t="str">
        <f>IF(สมรรถนะรายด้าน!AD32="","",สมรรถนะรายด้าน!AD32)</f>
        <v/>
      </c>
      <c r="AD33" s="376" t="str">
        <f>IF(สมรรถนะรายด้าน!AI32="","",สมรรถนะรายด้าน!AI32)</f>
        <v/>
      </c>
      <c r="AE33" s="376" t="str">
        <f>สมรรถนะรายด้าน!AL32</f>
        <v/>
      </c>
      <c r="AF33" s="381" t="str">
        <f>IF($AF$1=$AM$5,"",สมรรถนะรายด้าน!AN32)</f>
        <v/>
      </c>
      <c r="AG33" s="381" t="str">
        <f>IF(เวลาเรียน!LX33="","",เวลาเรียน!LX33)</f>
        <v/>
      </c>
      <c r="AH33" s="510" t="str">
        <f>IF(เวลาเรียน!MB33="","",เวลาเรียน!MB33)</f>
        <v/>
      </c>
      <c r="AI33" s="381" t="str">
        <f>IF(AH33="","",IF(นักเรียน!Q32="ออก","--ย้าย--",VLOOKUP(AH33,gradetime,5)))</f>
        <v/>
      </c>
      <c r="AJ33" s="388"/>
      <c r="AK33" s="435"/>
      <c r="AL33" s="435"/>
      <c r="AM33" s="435"/>
      <c r="AN33" s="435"/>
      <c r="AO33" s="435"/>
      <c r="AP33" s="435"/>
      <c r="AQ33" s="435"/>
    </row>
    <row r="34" spans="1:43" s="1" customFormat="1" ht="15.75" customHeight="1" x14ac:dyDescent="0.5">
      <c r="A34" s="435"/>
      <c r="B34" s="378">
        <v>28</v>
      </c>
      <c r="C34" s="379" t="str">
        <f>IF(นักเรียน!C33="","",นักเรียน!C33)</f>
        <v/>
      </c>
      <c r="D34" s="380" t="str">
        <f>IF(นักเรียน!E33="","",นักเรียน!E33)</f>
        <v/>
      </c>
      <c r="E34" s="379" t="str">
        <f>IF(คะแนน1!BA33="","",IF($E$1=$AM$5,"",คะแนน1!BA33))</f>
        <v/>
      </c>
      <c r="F34" s="379" t="str">
        <f>IF(คะแนน2!BA33="","",IF($F$1=$AM$5,"",คะแนน2!BA33))</f>
        <v/>
      </c>
      <c r="G34" s="381" t="str">
        <f>IF(คะแนน2!BB33="","",IF($G$1=$AM$5,"",คะแนน2!BB33))</f>
        <v/>
      </c>
      <c r="H34" s="381" t="str">
        <f>IF(คะแนน2!BC33="","",IF($H$1=$AM$5,"",คะแนน2!BC33))</f>
        <v/>
      </c>
      <c r="I34" s="374" t="str">
        <f>IF(คิดวิเคราะห์รายข้อ!I33="","",คิดวิเคราะห์รายข้อ!I33)</f>
        <v/>
      </c>
      <c r="J34" s="374" t="str">
        <f>IF(คิดวิเคราะห์รายข้อ!N33="","",คิดวิเคราะห์รายข้อ!N33)</f>
        <v/>
      </c>
      <c r="K34" s="374" t="str">
        <f>IF(คิดวิเคราะห์รายข้อ!R33="","",คิดวิเคราะห์รายข้อ!R33)</f>
        <v/>
      </c>
      <c r="L34" s="381" t="str">
        <f>คิดวิเคราะห์!L33</f>
        <v/>
      </c>
      <c r="M34" s="381" t="str">
        <f>คิดวิเคราะห์!N33</f>
        <v/>
      </c>
      <c r="N34" s="376" t="str">
        <f>IF(คุณลักษณะรายข้อ!K33="","",คุณลักษณะรายข้อ!K33)</f>
        <v/>
      </c>
      <c r="O34" s="376" t="str">
        <f>IF(คุณลักษณะรายข้อ!P33="","",คุณลักษณะรายข้อ!P33)</f>
        <v/>
      </c>
      <c r="P34" s="377" t="str">
        <f>IF(คุณลักษณะรายข้อ!T33="","",คุณลักษณะรายข้อ!T33)</f>
        <v/>
      </c>
      <c r="Q34" s="376" t="str">
        <f>IF(คุณลักษณะรายข้อ!Y33="","",คุณลักษณะรายข้อ!Y33)</f>
        <v/>
      </c>
      <c r="R34" s="376" t="str">
        <f>IF(คุณลักษณะรายข้อ!AD33="","",คุณลักษณะรายข้อ!AD33)</f>
        <v/>
      </c>
      <c r="S34" s="376" t="str">
        <f>IF(คุณลักษณะรายข้อ!AI33="","",คุณลักษณะรายข้อ!AI33)</f>
        <v/>
      </c>
      <c r="T34" s="376" t="str">
        <f>IF(คุณลักษณะรายข้อ!AO33="","",คุณลักษณะรายข้อ!AO33)</f>
        <v/>
      </c>
      <c r="U34" s="376" t="str">
        <f>IF(คุณลักษณะรายข้อ!AT33="","",คุณลักษณะรายข้อ!AT33)</f>
        <v/>
      </c>
      <c r="V34" s="376" t="str">
        <f>IF(คุณลักษณะรายข้อ!AY33="","",คุณลักษณะรายข้อ!AY33)</f>
        <v/>
      </c>
      <c r="W34" s="376" t="str">
        <f>IF(คุณลักษณะรายข้อ!BD33="","",คุณลักษณะรายข้อ!BD33)</f>
        <v/>
      </c>
      <c r="X34" s="381" t="str">
        <f>คุณลักษณะ!AC33</f>
        <v/>
      </c>
      <c r="Y34" s="376" t="str">
        <f>IF($Y$1=$AM$5,"",คุณลักษณะ!AE33)</f>
        <v/>
      </c>
      <c r="Z34" s="376" t="str">
        <f>IF(สมรรถนะรายด้าน!K33="","",สมรรถนะรายด้าน!K33)</f>
        <v/>
      </c>
      <c r="AA34" s="376" t="str">
        <f>IF(สมรรถนะรายด้าน!P33="","",สมรรถนะรายด้าน!P33)</f>
        <v/>
      </c>
      <c r="AB34" s="377" t="str">
        <f>IF(สมรรถนะรายด้าน!U33="","",สมรรถนะรายด้าน!U33)</f>
        <v/>
      </c>
      <c r="AC34" s="376" t="str">
        <f>IF(สมรรถนะรายด้าน!AD33="","",สมรรถนะรายด้าน!AD33)</f>
        <v/>
      </c>
      <c r="AD34" s="376" t="str">
        <f>IF(สมรรถนะรายด้าน!AI33="","",สมรรถนะรายด้าน!AI33)</f>
        <v/>
      </c>
      <c r="AE34" s="376" t="str">
        <f>สมรรถนะรายด้าน!AL33</f>
        <v/>
      </c>
      <c r="AF34" s="381" t="str">
        <f>IF($AF$1=$AM$5,"",สมรรถนะรายด้าน!AN33)</f>
        <v/>
      </c>
      <c r="AG34" s="381" t="str">
        <f>IF(เวลาเรียน!LX34="","",เวลาเรียน!LX34)</f>
        <v/>
      </c>
      <c r="AH34" s="510" t="str">
        <f>IF(เวลาเรียน!MB34="","",เวลาเรียน!MB34)</f>
        <v/>
      </c>
      <c r="AI34" s="381" t="str">
        <f>IF(AH34="","",IF(นักเรียน!Q33="ออก","--ย้าย--",VLOOKUP(AH34,gradetime,5)))</f>
        <v/>
      </c>
      <c r="AJ34" s="388"/>
      <c r="AK34" s="435"/>
      <c r="AL34" s="435"/>
      <c r="AM34" s="435"/>
      <c r="AN34" s="435"/>
      <c r="AO34" s="435"/>
      <c r="AP34" s="435"/>
      <c r="AQ34" s="435"/>
    </row>
    <row r="35" spans="1:43" s="1" customFormat="1" ht="15.75" customHeight="1" x14ac:dyDescent="0.5">
      <c r="A35" s="435"/>
      <c r="B35" s="378">
        <v>29</v>
      </c>
      <c r="C35" s="379" t="str">
        <f>IF(นักเรียน!C34="","",นักเรียน!C34)</f>
        <v/>
      </c>
      <c r="D35" s="380" t="str">
        <f>IF(นักเรียน!E34="","",นักเรียน!E34)</f>
        <v/>
      </c>
      <c r="E35" s="379" t="str">
        <f>IF(คะแนน1!BA34="","",IF($E$1=$AM$5,"",คะแนน1!BA34))</f>
        <v/>
      </c>
      <c r="F35" s="379" t="str">
        <f>IF(คะแนน2!BA34="","",IF($F$1=$AM$5,"",คะแนน2!BA34))</f>
        <v/>
      </c>
      <c r="G35" s="381" t="str">
        <f>IF(คะแนน2!BB34="","",IF($G$1=$AM$5,"",คะแนน2!BB34))</f>
        <v/>
      </c>
      <c r="H35" s="381" t="str">
        <f>IF(คะแนน2!BC34="","",IF($H$1=$AM$5,"",คะแนน2!BC34))</f>
        <v/>
      </c>
      <c r="I35" s="374" t="str">
        <f>IF(คิดวิเคราะห์รายข้อ!I34="","",คิดวิเคราะห์รายข้อ!I34)</f>
        <v/>
      </c>
      <c r="J35" s="374" t="str">
        <f>IF(คิดวิเคราะห์รายข้อ!N34="","",คิดวิเคราะห์รายข้อ!N34)</f>
        <v/>
      </c>
      <c r="K35" s="374" t="str">
        <f>IF(คิดวิเคราะห์รายข้อ!R34="","",คิดวิเคราะห์รายข้อ!R34)</f>
        <v/>
      </c>
      <c r="L35" s="381" t="str">
        <f>คิดวิเคราะห์!L34</f>
        <v/>
      </c>
      <c r="M35" s="381" t="str">
        <f>คิดวิเคราะห์!N34</f>
        <v/>
      </c>
      <c r="N35" s="376" t="str">
        <f>IF(คุณลักษณะรายข้อ!K34="","",คุณลักษณะรายข้อ!K34)</f>
        <v/>
      </c>
      <c r="O35" s="376" t="str">
        <f>IF(คุณลักษณะรายข้อ!P34="","",คุณลักษณะรายข้อ!P34)</f>
        <v/>
      </c>
      <c r="P35" s="377" t="str">
        <f>IF(คุณลักษณะรายข้อ!T34="","",คุณลักษณะรายข้อ!T34)</f>
        <v/>
      </c>
      <c r="Q35" s="376" t="str">
        <f>IF(คุณลักษณะรายข้อ!Y34="","",คุณลักษณะรายข้อ!Y34)</f>
        <v/>
      </c>
      <c r="R35" s="376" t="str">
        <f>IF(คุณลักษณะรายข้อ!AD34="","",คุณลักษณะรายข้อ!AD34)</f>
        <v/>
      </c>
      <c r="S35" s="376" t="str">
        <f>IF(คุณลักษณะรายข้อ!AI34="","",คุณลักษณะรายข้อ!AI34)</f>
        <v/>
      </c>
      <c r="T35" s="376" t="str">
        <f>IF(คุณลักษณะรายข้อ!AO34="","",คุณลักษณะรายข้อ!AO34)</f>
        <v/>
      </c>
      <c r="U35" s="376" t="str">
        <f>IF(คุณลักษณะรายข้อ!AT34="","",คุณลักษณะรายข้อ!AT34)</f>
        <v/>
      </c>
      <c r="V35" s="376" t="str">
        <f>IF(คุณลักษณะรายข้อ!AY34="","",คุณลักษณะรายข้อ!AY34)</f>
        <v/>
      </c>
      <c r="W35" s="376" t="str">
        <f>IF(คุณลักษณะรายข้อ!BD34="","",คุณลักษณะรายข้อ!BD34)</f>
        <v/>
      </c>
      <c r="X35" s="381" t="str">
        <f>คุณลักษณะ!AC34</f>
        <v/>
      </c>
      <c r="Y35" s="376" t="str">
        <f>IF($Y$1=$AM$5,"",คุณลักษณะ!AE34)</f>
        <v/>
      </c>
      <c r="Z35" s="376" t="str">
        <f>IF(สมรรถนะรายด้าน!K34="","",สมรรถนะรายด้าน!K34)</f>
        <v/>
      </c>
      <c r="AA35" s="376" t="str">
        <f>IF(สมรรถนะรายด้าน!P34="","",สมรรถนะรายด้าน!P34)</f>
        <v/>
      </c>
      <c r="AB35" s="377" t="str">
        <f>IF(สมรรถนะรายด้าน!U34="","",สมรรถนะรายด้าน!U34)</f>
        <v/>
      </c>
      <c r="AC35" s="376" t="str">
        <f>IF(สมรรถนะรายด้าน!AD34="","",สมรรถนะรายด้าน!AD34)</f>
        <v/>
      </c>
      <c r="AD35" s="376" t="str">
        <f>IF(สมรรถนะรายด้าน!AI34="","",สมรรถนะรายด้าน!AI34)</f>
        <v/>
      </c>
      <c r="AE35" s="376" t="str">
        <f>สมรรถนะรายด้าน!AL34</f>
        <v/>
      </c>
      <c r="AF35" s="381" t="str">
        <f>IF($AF$1=$AM$5,"",สมรรถนะรายด้าน!AN34)</f>
        <v/>
      </c>
      <c r="AG35" s="381" t="str">
        <f>IF(เวลาเรียน!LX35="","",เวลาเรียน!LX35)</f>
        <v/>
      </c>
      <c r="AH35" s="510" t="str">
        <f>IF(เวลาเรียน!MB35="","",เวลาเรียน!MB35)</f>
        <v/>
      </c>
      <c r="AI35" s="381" t="str">
        <f>IF(AH35="","",IF(นักเรียน!Q34="ออก","--ย้าย--",VLOOKUP(AH35,gradetime,5)))</f>
        <v/>
      </c>
      <c r="AJ35" s="388"/>
      <c r="AK35" s="435"/>
      <c r="AL35" s="435"/>
      <c r="AM35" s="435"/>
      <c r="AN35" s="435"/>
      <c r="AO35" s="435"/>
      <c r="AP35" s="435"/>
      <c r="AQ35" s="435"/>
    </row>
    <row r="36" spans="1:43" s="1" customFormat="1" ht="15.75" customHeight="1" x14ac:dyDescent="0.5">
      <c r="A36" s="435"/>
      <c r="B36" s="378">
        <v>30</v>
      </c>
      <c r="C36" s="379" t="str">
        <f>IF(นักเรียน!C35="","",นักเรียน!C35)</f>
        <v/>
      </c>
      <c r="D36" s="380" t="str">
        <f>IF(นักเรียน!E35="","",นักเรียน!E35)</f>
        <v/>
      </c>
      <c r="E36" s="379" t="str">
        <f>IF(คะแนน1!BA35="","",IF($E$1=$AM$5,"",คะแนน1!BA35))</f>
        <v/>
      </c>
      <c r="F36" s="379" t="str">
        <f>IF(คะแนน2!BA35="","",IF($F$1=$AM$5,"",คะแนน2!BA35))</f>
        <v/>
      </c>
      <c r="G36" s="381" t="str">
        <f>IF(คะแนน2!BB35="","",IF($G$1=$AM$5,"",คะแนน2!BB35))</f>
        <v/>
      </c>
      <c r="H36" s="381" t="str">
        <f>IF(คะแนน2!BC35="","",IF($H$1=$AM$5,"",คะแนน2!BC35))</f>
        <v/>
      </c>
      <c r="I36" s="374" t="str">
        <f>IF(คิดวิเคราะห์รายข้อ!I35="","",คิดวิเคราะห์รายข้อ!I35)</f>
        <v/>
      </c>
      <c r="J36" s="374" t="str">
        <f>IF(คิดวิเคราะห์รายข้อ!N35="","",คิดวิเคราะห์รายข้อ!N35)</f>
        <v/>
      </c>
      <c r="K36" s="374" t="str">
        <f>IF(คิดวิเคราะห์รายข้อ!R35="","",คิดวิเคราะห์รายข้อ!R35)</f>
        <v/>
      </c>
      <c r="L36" s="381" t="str">
        <f>คิดวิเคราะห์!L35</f>
        <v/>
      </c>
      <c r="M36" s="381" t="str">
        <f>คิดวิเคราะห์!N35</f>
        <v/>
      </c>
      <c r="N36" s="376" t="str">
        <f>IF(คุณลักษณะรายข้อ!K35="","",คุณลักษณะรายข้อ!K35)</f>
        <v/>
      </c>
      <c r="O36" s="376" t="str">
        <f>IF(คุณลักษณะรายข้อ!P35="","",คุณลักษณะรายข้อ!P35)</f>
        <v/>
      </c>
      <c r="P36" s="377" t="str">
        <f>IF(คุณลักษณะรายข้อ!T35="","",คุณลักษณะรายข้อ!T35)</f>
        <v/>
      </c>
      <c r="Q36" s="376" t="str">
        <f>IF(คุณลักษณะรายข้อ!Y35="","",คุณลักษณะรายข้อ!Y35)</f>
        <v/>
      </c>
      <c r="R36" s="376" t="str">
        <f>IF(คุณลักษณะรายข้อ!AD35="","",คุณลักษณะรายข้อ!AD35)</f>
        <v/>
      </c>
      <c r="S36" s="376" t="str">
        <f>IF(คุณลักษณะรายข้อ!AI35="","",คุณลักษณะรายข้อ!AI35)</f>
        <v/>
      </c>
      <c r="T36" s="376" t="str">
        <f>IF(คุณลักษณะรายข้อ!AO35="","",คุณลักษณะรายข้อ!AO35)</f>
        <v/>
      </c>
      <c r="U36" s="376" t="str">
        <f>IF(คุณลักษณะรายข้อ!AT35="","",คุณลักษณะรายข้อ!AT35)</f>
        <v/>
      </c>
      <c r="V36" s="376" t="str">
        <f>IF(คุณลักษณะรายข้อ!AY35="","",คุณลักษณะรายข้อ!AY35)</f>
        <v/>
      </c>
      <c r="W36" s="376" t="str">
        <f>IF(คุณลักษณะรายข้อ!BD35="","",คุณลักษณะรายข้อ!BD35)</f>
        <v/>
      </c>
      <c r="X36" s="381" t="str">
        <f>คุณลักษณะ!AC35</f>
        <v/>
      </c>
      <c r="Y36" s="376" t="str">
        <f>IF($Y$1=$AM$5,"",คุณลักษณะ!AE35)</f>
        <v/>
      </c>
      <c r="Z36" s="376" t="str">
        <f>IF(สมรรถนะรายด้าน!K35="","",สมรรถนะรายด้าน!K35)</f>
        <v/>
      </c>
      <c r="AA36" s="376" t="str">
        <f>IF(สมรรถนะรายด้าน!P35="","",สมรรถนะรายด้าน!P35)</f>
        <v/>
      </c>
      <c r="AB36" s="377" t="str">
        <f>IF(สมรรถนะรายด้าน!U35="","",สมรรถนะรายด้าน!U35)</f>
        <v/>
      </c>
      <c r="AC36" s="376" t="str">
        <f>IF(สมรรถนะรายด้าน!AD35="","",สมรรถนะรายด้าน!AD35)</f>
        <v/>
      </c>
      <c r="AD36" s="376" t="str">
        <f>IF(สมรรถนะรายด้าน!AI35="","",สมรรถนะรายด้าน!AI35)</f>
        <v/>
      </c>
      <c r="AE36" s="376" t="str">
        <f>สมรรถนะรายด้าน!AL35</f>
        <v/>
      </c>
      <c r="AF36" s="381" t="str">
        <f>IF($AF$1=$AM$5,"",สมรรถนะรายด้าน!AN35)</f>
        <v/>
      </c>
      <c r="AG36" s="381" t="str">
        <f>IF(เวลาเรียน!LX36="","",เวลาเรียน!LX36)</f>
        <v/>
      </c>
      <c r="AH36" s="510" t="str">
        <f>IF(เวลาเรียน!MB36="","",เวลาเรียน!MB36)</f>
        <v/>
      </c>
      <c r="AI36" s="381" t="str">
        <f>IF(AH36="","",IF(นักเรียน!Q35="ออก","--ย้าย--",VLOOKUP(AH36,gradetime,5)))</f>
        <v/>
      </c>
      <c r="AJ36" s="388"/>
      <c r="AK36" s="435"/>
      <c r="AL36" s="435"/>
      <c r="AM36" s="435"/>
      <c r="AN36" s="435"/>
      <c r="AO36" s="435"/>
      <c r="AP36" s="435"/>
      <c r="AQ36" s="435"/>
    </row>
    <row r="37" spans="1:43" s="1" customFormat="1" ht="15.75" customHeight="1" x14ac:dyDescent="0.5">
      <c r="A37" s="435"/>
      <c r="B37" s="378">
        <v>31</v>
      </c>
      <c r="C37" s="379" t="str">
        <f>IF(นักเรียน!C36="","",นักเรียน!C36)</f>
        <v/>
      </c>
      <c r="D37" s="380" t="str">
        <f>IF(นักเรียน!E36="","",นักเรียน!E36)</f>
        <v/>
      </c>
      <c r="E37" s="379" t="str">
        <f>IF(คะแนน1!BA36="","",IF($E$1=$AM$5,"",คะแนน1!BA36))</f>
        <v/>
      </c>
      <c r="F37" s="379" t="str">
        <f>IF(คะแนน2!BA36="","",IF($F$1=$AM$5,"",คะแนน2!BA36))</f>
        <v/>
      </c>
      <c r="G37" s="381" t="str">
        <f>IF(คะแนน2!BB36="","",IF($G$1=$AM$5,"",คะแนน2!BB36))</f>
        <v/>
      </c>
      <c r="H37" s="381" t="str">
        <f>IF(คะแนน2!BC36="","",IF($H$1=$AM$5,"",คะแนน2!BC36))</f>
        <v/>
      </c>
      <c r="I37" s="374" t="str">
        <f>IF(คิดวิเคราะห์รายข้อ!I36="","",คิดวิเคราะห์รายข้อ!I36)</f>
        <v/>
      </c>
      <c r="J37" s="374" t="str">
        <f>IF(คิดวิเคราะห์รายข้อ!N36="","",คิดวิเคราะห์รายข้อ!N36)</f>
        <v/>
      </c>
      <c r="K37" s="374" t="str">
        <f>IF(คิดวิเคราะห์รายข้อ!R36="","",คิดวิเคราะห์รายข้อ!R36)</f>
        <v/>
      </c>
      <c r="L37" s="381" t="str">
        <f>คิดวิเคราะห์!L36</f>
        <v/>
      </c>
      <c r="M37" s="381" t="str">
        <f>คิดวิเคราะห์!N36</f>
        <v/>
      </c>
      <c r="N37" s="376" t="str">
        <f>IF(คุณลักษณะรายข้อ!K36="","",คุณลักษณะรายข้อ!K36)</f>
        <v/>
      </c>
      <c r="O37" s="376" t="str">
        <f>IF(คุณลักษณะรายข้อ!P36="","",คุณลักษณะรายข้อ!P36)</f>
        <v/>
      </c>
      <c r="P37" s="377" t="str">
        <f>IF(คุณลักษณะรายข้อ!T36="","",คุณลักษณะรายข้อ!T36)</f>
        <v/>
      </c>
      <c r="Q37" s="376" t="str">
        <f>IF(คุณลักษณะรายข้อ!Y36="","",คุณลักษณะรายข้อ!Y36)</f>
        <v/>
      </c>
      <c r="R37" s="376" t="str">
        <f>IF(คุณลักษณะรายข้อ!AD36="","",คุณลักษณะรายข้อ!AD36)</f>
        <v/>
      </c>
      <c r="S37" s="376" t="str">
        <f>IF(คุณลักษณะรายข้อ!AI36="","",คุณลักษณะรายข้อ!AI36)</f>
        <v/>
      </c>
      <c r="T37" s="376" t="str">
        <f>IF(คุณลักษณะรายข้อ!AO36="","",คุณลักษณะรายข้อ!AO36)</f>
        <v/>
      </c>
      <c r="U37" s="376" t="str">
        <f>IF(คุณลักษณะรายข้อ!AT36="","",คุณลักษณะรายข้อ!AT36)</f>
        <v/>
      </c>
      <c r="V37" s="376" t="str">
        <f>IF(คุณลักษณะรายข้อ!AY36="","",คุณลักษณะรายข้อ!AY36)</f>
        <v/>
      </c>
      <c r="W37" s="376" t="str">
        <f>IF(คุณลักษณะรายข้อ!BD36="","",คุณลักษณะรายข้อ!BD36)</f>
        <v/>
      </c>
      <c r="X37" s="381" t="str">
        <f>คุณลักษณะ!AC36</f>
        <v/>
      </c>
      <c r="Y37" s="376" t="str">
        <f>IF($Y$1=$AM$5,"",คุณลักษณะ!AE36)</f>
        <v/>
      </c>
      <c r="Z37" s="376" t="str">
        <f>IF(สมรรถนะรายด้าน!K36="","",สมรรถนะรายด้าน!K36)</f>
        <v/>
      </c>
      <c r="AA37" s="376" t="str">
        <f>IF(สมรรถนะรายด้าน!P36="","",สมรรถนะรายด้าน!P36)</f>
        <v/>
      </c>
      <c r="AB37" s="377" t="str">
        <f>IF(สมรรถนะรายด้าน!U36="","",สมรรถนะรายด้าน!U36)</f>
        <v/>
      </c>
      <c r="AC37" s="376" t="str">
        <f>IF(สมรรถนะรายด้าน!AD36="","",สมรรถนะรายด้าน!AD36)</f>
        <v/>
      </c>
      <c r="AD37" s="376" t="str">
        <f>IF(สมรรถนะรายด้าน!AI36="","",สมรรถนะรายด้าน!AI36)</f>
        <v/>
      </c>
      <c r="AE37" s="376" t="str">
        <f>สมรรถนะรายด้าน!AL36</f>
        <v/>
      </c>
      <c r="AF37" s="381" t="str">
        <f>IF($AF$1=$AM$5,"",สมรรถนะรายด้าน!AN36)</f>
        <v/>
      </c>
      <c r="AG37" s="381" t="str">
        <f>IF(เวลาเรียน!LX37="","",เวลาเรียน!LX37)</f>
        <v/>
      </c>
      <c r="AH37" s="510" t="str">
        <f>IF(เวลาเรียน!MB37="","",เวลาเรียน!MB37)</f>
        <v/>
      </c>
      <c r="AI37" s="381" t="str">
        <f>IF(AH37="","",IF(นักเรียน!Q36="ออก","--ย้าย--",VLOOKUP(AH37,gradetime,5)))</f>
        <v/>
      </c>
      <c r="AJ37" s="388"/>
      <c r="AK37" s="435"/>
      <c r="AL37" s="435"/>
      <c r="AM37" s="435"/>
      <c r="AN37" s="435"/>
      <c r="AO37" s="435"/>
      <c r="AP37" s="435"/>
      <c r="AQ37" s="435"/>
    </row>
    <row r="38" spans="1:43" s="1" customFormat="1" ht="15.75" customHeight="1" x14ac:dyDescent="0.5">
      <c r="A38" s="435"/>
      <c r="B38" s="378">
        <v>32</v>
      </c>
      <c r="C38" s="379" t="str">
        <f>IF(นักเรียน!C37="","",นักเรียน!C37)</f>
        <v/>
      </c>
      <c r="D38" s="380" t="str">
        <f>IF(นักเรียน!E37="","",นักเรียน!E37)</f>
        <v/>
      </c>
      <c r="E38" s="379" t="str">
        <f>IF(คะแนน1!BA37="","",IF($E$1=$AM$5,"",คะแนน1!BA37))</f>
        <v/>
      </c>
      <c r="F38" s="379" t="str">
        <f>IF(คะแนน2!BA37="","",IF($F$1=$AM$5,"",คะแนน2!BA37))</f>
        <v/>
      </c>
      <c r="G38" s="381" t="str">
        <f>IF(คะแนน2!BB37="","",IF($G$1=$AM$5,"",คะแนน2!BB37))</f>
        <v/>
      </c>
      <c r="H38" s="381" t="str">
        <f>IF(คะแนน2!BC37="","",IF($H$1=$AM$5,"",คะแนน2!BC37))</f>
        <v/>
      </c>
      <c r="I38" s="374" t="str">
        <f>IF(คิดวิเคราะห์รายข้อ!I37="","",คิดวิเคราะห์รายข้อ!I37)</f>
        <v/>
      </c>
      <c r="J38" s="374" t="str">
        <f>IF(คิดวิเคราะห์รายข้อ!N37="","",คิดวิเคราะห์รายข้อ!N37)</f>
        <v/>
      </c>
      <c r="K38" s="374" t="str">
        <f>IF(คิดวิเคราะห์รายข้อ!R37="","",คิดวิเคราะห์รายข้อ!R37)</f>
        <v/>
      </c>
      <c r="L38" s="381" t="str">
        <f>คิดวิเคราะห์!L37</f>
        <v/>
      </c>
      <c r="M38" s="381" t="str">
        <f>คิดวิเคราะห์!N37</f>
        <v/>
      </c>
      <c r="N38" s="376" t="str">
        <f>IF(คุณลักษณะรายข้อ!K37="","",คุณลักษณะรายข้อ!K37)</f>
        <v/>
      </c>
      <c r="O38" s="376" t="str">
        <f>IF(คุณลักษณะรายข้อ!P37="","",คุณลักษณะรายข้อ!P37)</f>
        <v/>
      </c>
      <c r="P38" s="377" t="str">
        <f>IF(คุณลักษณะรายข้อ!T37="","",คุณลักษณะรายข้อ!T37)</f>
        <v/>
      </c>
      <c r="Q38" s="376" t="str">
        <f>IF(คุณลักษณะรายข้อ!Y37="","",คุณลักษณะรายข้อ!Y37)</f>
        <v/>
      </c>
      <c r="R38" s="376" t="str">
        <f>IF(คุณลักษณะรายข้อ!AD37="","",คุณลักษณะรายข้อ!AD37)</f>
        <v/>
      </c>
      <c r="S38" s="376" t="str">
        <f>IF(คุณลักษณะรายข้อ!AI37="","",คุณลักษณะรายข้อ!AI37)</f>
        <v/>
      </c>
      <c r="T38" s="376" t="str">
        <f>IF(คุณลักษณะรายข้อ!AO37="","",คุณลักษณะรายข้อ!AO37)</f>
        <v/>
      </c>
      <c r="U38" s="376" t="str">
        <f>IF(คุณลักษณะรายข้อ!AT37="","",คุณลักษณะรายข้อ!AT37)</f>
        <v/>
      </c>
      <c r="V38" s="376" t="str">
        <f>IF(คุณลักษณะรายข้อ!AY37="","",คุณลักษณะรายข้อ!AY37)</f>
        <v/>
      </c>
      <c r="W38" s="376" t="str">
        <f>IF(คุณลักษณะรายข้อ!BD37="","",คุณลักษณะรายข้อ!BD37)</f>
        <v/>
      </c>
      <c r="X38" s="381" t="str">
        <f>คุณลักษณะ!AC37</f>
        <v/>
      </c>
      <c r="Y38" s="376" t="str">
        <f>IF($Y$1=$AM$5,"",คุณลักษณะ!AE37)</f>
        <v/>
      </c>
      <c r="Z38" s="376" t="str">
        <f>IF(สมรรถนะรายด้าน!K37="","",สมรรถนะรายด้าน!K37)</f>
        <v/>
      </c>
      <c r="AA38" s="376" t="str">
        <f>IF(สมรรถนะรายด้าน!P37="","",สมรรถนะรายด้าน!P37)</f>
        <v/>
      </c>
      <c r="AB38" s="377" t="str">
        <f>IF(สมรรถนะรายด้าน!U37="","",สมรรถนะรายด้าน!U37)</f>
        <v/>
      </c>
      <c r="AC38" s="376" t="str">
        <f>IF(สมรรถนะรายด้าน!AD37="","",สมรรถนะรายด้าน!AD37)</f>
        <v/>
      </c>
      <c r="AD38" s="376" t="str">
        <f>IF(สมรรถนะรายด้าน!AI37="","",สมรรถนะรายด้าน!AI37)</f>
        <v/>
      </c>
      <c r="AE38" s="376" t="str">
        <f>สมรรถนะรายด้าน!AL37</f>
        <v/>
      </c>
      <c r="AF38" s="381" t="str">
        <f>IF($AF$1=$AM$5,"",สมรรถนะรายด้าน!AN37)</f>
        <v/>
      </c>
      <c r="AG38" s="381" t="str">
        <f>IF(เวลาเรียน!LX38="","",เวลาเรียน!LX38)</f>
        <v/>
      </c>
      <c r="AH38" s="510" t="str">
        <f>IF(เวลาเรียน!MB38="","",เวลาเรียน!MB38)</f>
        <v/>
      </c>
      <c r="AI38" s="381" t="str">
        <f>IF(AH38="","",IF(นักเรียน!Q37="ออก","--ย้าย--",VLOOKUP(AH38,gradetime,5)))</f>
        <v/>
      </c>
      <c r="AJ38" s="388"/>
      <c r="AK38" s="435"/>
      <c r="AL38" s="435"/>
      <c r="AM38" s="435"/>
      <c r="AN38" s="435"/>
      <c r="AO38" s="435"/>
      <c r="AP38" s="435"/>
      <c r="AQ38" s="435"/>
    </row>
    <row r="39" spans="1:43" s="13" customFormat="1" ht="15.75" customHeight="1" x14ac:dyDescent="0.4">
      <c r="A39" s="431"/>
      <c r="B39" s="378">
        <v>33</v>
      </c>
      <c r="C39" s="379" t="str">
        <f>IF(นักเรียน!C38="","",นักเรียน!C38)</f>
        <v/>
      </c>
      <c r="D39" s="380" t="str">
        <f>IF(นักเรียน!E38="","",นักเรียน!E38)</f>
        <v/>
      </c>
      <c r="E39" s="379" t="str">
        <f>IF(คะแนน1!BA38="","",IF($E$1=$AM$5,"",คะแนน1!BA38))</f>
        <v/>
      </c>
      <c r="F39" s="379" t="str">
        <f>IF(คะแนน2!BA38="","",IF($F$1=$AM$5,"",คะแนน2!BA38))</f>
        <v/>
      </c>
      <c r="G39" s="381" t="str">
        <f>IF(คะแนน2!BB38="","",IF($G$1=$AM$5,"",คะแนน2!BB38))</f>
        <v/>
      </c>
      <c r="H39" s="381" t="str">
        <f>IF(คะแนน2!BC38="","",IF($H$1=$AM$5,"",คะแนน2!BC38))</f>
        <v/>
      </c>
      <c r="I39" s="374" t="str">
        <f>IF(คิดวิเคราะห์รายข้อ!I38="","",คิดวิเคราะห์รายข้อ!I38)</f>
        <v/>
      </c>
      <c r="J39" s="374" t="str">
        <f>IF(คิดวิเคราะห์รายข้อ!N38="","",คิดวิเคราะห์รายข้อ!N38)</f>
        <v/>
      </c>
      <c r="K39" s="374" t="str">
        <f>IF(คิดวิเคราะห์รายข้อ!R38="","",คิดวิเคราะห์รายข้อ!R38)</f>
        <v/>
      </c>
      <c r="L39" s="381" t="str">
        <f>คิดวิเคราะห์!L38</f>
        <v/>
      </c>
      <c r="M39" s="381" t="str">
        <f>คิดวิเคราะห์!N38</f>
        <v/>
      </c>
      <c r="N39" s="376" t="str">
        <f>IF(คุณลักษณะรายข้อ!K38="","",คุณลักษณะรายข้อ!K38)</f>
        <v/>
      </c>
      <c r="O39" s="376" t="str">
        <f>IF(คุณลักษณะรายข้อ!P38="","",คุณลักษณะรายข้อ!P38)</f>
        <v/>
      </c>
      <c r="P39" s="377" t="str">
        <f>IF(คุณลักษณะรายข้อ!T38="","",คุณลักษณะรายข้อ!T38)</f>
        <v/>
      </c>
      <c r="Q39" s="376" t="str">
        <f>IF(คุณลักษณะรายข้อ!Y38="","",คุณลักษณะรายข้อ!Y38)</f>
        <v/>
      </c>
      <c r="R39" s="376" t="str">
        <f>IF(คุณลักษณะรายข้อ!AD38="","",คุณลักษณะรายข้อ!AD38)</f>
        <v/>
      </c>
      <c r="S39" s="376" t="str">
        <f>IF(คุณลักษณะรายข้อ!AI38="","",คุณลักษณะรายข้อ!AI38)</f>
        <v/>
      </c>
      <c r="T39" s="376" t="str">
        <f>IF(คุณลักษณะรายข้อ!AO38="","",คุณลักษณะรายข้อ!AO38)</f>
        <v/>
      </c>
      <c r="U39" s="376" t="str">
        <f>IF(คุณลักษณะรายข้อ!AT38="","",คุณลักษณะรายข้อ!AT38)</f>
        <v/>
      </c>
      <c r="V39" s="376" t="str">
        <f>IF(คุณลักษณะรายข้อ!AY38="","",คุณลักษณะรายข้อ!AY38)</f>
        <v/>
      </c>
      <c r="W39" s="376" t="str">
        <f>IF(คุณลักษณะรายข้อ!BD38="","",คุณลักษณะรายข้อ!BD38)</f>
        <v/>
      </c>
      <c r="X39" s="381" t="str">
        <f>คุณลักษณะ!AC38</f>
        <v/>
      </c>
      <c r="Y39" s="376" t="str">
        <f>IF($Y$1=$AM$5,"",คุณลักษณะ!AE38)</f>
        <v/>
      </c>
      <c r="Z39" s="376" t="str">
        <f>IF(สมรรถนะรายด้าน!K38="","",สมรรถนะรายด้าน!K38)</f>
        <v/>
      </c>
      <c r="AA39" s="376" t="str">
        <f>IF(สมรรถนะรายด้าน!P38="","",สมรรถนะรายด้าน!P38)</f>
        <v/>
      </c>
      <c r="AB39" s="377" t="str">
        <f>IF(สมรรถนะรายด้าน!U38="","",สมรรถนะรายด้าน!U38)</f>
        <v/>
      </c>
      <c r="AC39" s="376" t="str">
        <f>IF(สมรรถนะรายด้าน!AD38="","",สมรรถนะรายด้าน!AD38)</f>
        <v/>
      </c>
      <c r="AD39" s="376" t="str">
        <f>IF(สมรรถนะรายด้าน!AI38="","",สมรรถนะรายด้าน!AI38)</f>
        <v/>
      </c>
      <c r="AE39" s="376" t="str">
        <f>สมรรถนะรายด้าน!AL38</f>
        <v/>
      </c>
      <c r="AF39" s="381" t="str">
        <f>IF($AF$1=$AM$5,"",สมรรถนะรายด้าน!AN38)</f>
        <v/>
      </c>
      <c r="AG39" s="381" t="str">
        <f>IF(เวลาเรียน!LX39="","",เวลาเรียน!LX39)</f>
        <v/>
      </c>
      <c r="AH39" s="510" t="str">
        <f>IF(เวลาเรียน!MB39="","",เวลาเรียน!MB39)</f>
        <v/>
      </c>
      <c r="AI39" s="381" t="str">
        <f>IF(AH39="","",IF(นักเรียน!Q38="ออก","--ย้าย--",VLOOKUP(AH39,gradetime,5)))</f>
        <v/>
      </c>
      <c r="AJ39" s="388"/>
      <c r="AK39" s="431"/>
      <c r="AL39" s="431"/>
      <c r="AM39" s="431"/>
      <c r="AN39" s="431"/>
      <c r="AO39" s="431"/>
      <c r="AP39" s="431"/>
      <c r="AQ39" s="431"/>
    </row>
    <row r="40" spans="1:43" s="13" customFormat="1" ht="15.75" customHeight="1" x14ac:dyDescent="0.4">
      <c r="A40" s="431"/>
      <c r="B40" s="378">
        <v>34</v>
      </c>
      <c r="C40" s="379" t="str">
        <f>IF(นักเรียน!C39="","",นักเรียน!C39)</f>
        <v/>
      </c>
      <c r="D40" s="380" t="str">
        <f>IF(นักเรียน!E39="","",นักเรียน!E39)</f>
        <v/>
      </c>
      <c r="E40" s="379" t="str">
        <f>IF(คะแนน1!BA39="","",IF($E$1=$AM$5,"",คะแนน1!BA39))</f>
        <v/>
      </c>
      <c r="F40" s="379" t="str">
        <f>IF(คะแนน2!BA39="","",IF($F$1=$AM$5,"",คะแนน2!BA39))</f>
        <v/>
      </c>
      <c r="G40" s="381" t="str">
        <f>IF(คะแนน2!BB39="","",IF($G$1=$AM$5,"",คะแนน2!BB39))</f>
        <v/>
      </c>
      <c r="H40" s="381" t="str">
        <f>IF(คะแนน2!BC39="","",IF($H$1=$AM$5,"",คะแนน2!BC39))</f>
        <v/>
      </c>
      <c r="I40" s="374" t="str">
        <f>IF(คิดวิเคราะห์รายข้อ!I39="","",คิดวิเคราะห์รายข้อ!I39)</f>
        <v/>
      </c>
      <c r="J40" s="374" t="str">
        <f>IF(คิดวิเคราะห์รายข้อ!N39="","",คิดวิเคราะห์รายข้อ!N39)</f>
        <v/>
      </c>
      <c r="K40" s="374" t="str">
        <f>IF(คิดวิเคราะห์รายข้อ!R39="","",คิดวิเคราะห์รายข้อ!R39)</f>
        <v/>
      </c>
      <c r="L40" s="381" t="str">
        <f>คิดวิเคราะห์!L39</f>
        <v/>
      </c>
      <c r="M40" s="381" t="str">
        <f>คิดวิเคราะห์!N39</f>
        <v/>
      </c>
      <c r="N40" s="376" t="str">
        <f>IF(คุณลักษณะรายข้อ!K39="","",คุณลักษณะรายข้อ!K39)</f>
        <v/>
      </c>
      <c r="O40" s="376" t="str">
        <f>IF(คุณลักษณะรายข้อ!P39="","",คุณลักษณะรายข้อ!P39)</f>
        <v/>
      </c>
      <c r="P40" s="377" t="str">
        <f>IF(คุณลักษณะรายข้อ!T39="","",คุณลักษณะรายข้อ!T39)</f>
        <v/>
      </c>
      <c r="Q40" s="376" t="str">
        <f>IF(คุณลักษณะรายข้อ!Y39="","",คุณลักษณะรายข้อ!Y39)</f>
        <v/>
      </c>
      <c r="R40" s="376" t="str">
        <f>IF(คุณลักษณะรายข้อ!AD39="","",คุณลักษณะรายข้อ!AD39)</f>
        <v/>
      </c>
      <c r="S40" s="376" t="str">
        <f>IF(คุณลักษณะรายข้อ!AI39="","",คุณลักษณะรายข้อ!AI39)</f>
        <v/>
      </c>
      <c r="T40" s="376" t="str">
        <f>IF(คุณลักษณะรายข้อ!AO39="","",คุณลักษณะรายข้อ!AO39)</f>
        <v/>
      </c>
      <c r="U40" s="376" t="str">
        <f>IF(คุณลักษณะรายข้อ!AT39="","",คุณลักษณะรายข้อ!AT39)</f>
        <v/>
      </c>
      <c r="V40" s="376" t="str">
        <f>IF(คุณลักษณะรายข้อ!AY39="","",คุณลักษณะรายข้อ!AY39)</f>
        <v/>
      </c>
      <c r="W40" s="376" t="str">
        <f>IF(คุณลักษณะรายข้อ!BD39="","",คุณลักษณะรายข้อ!BD39)</f>
        <v/>
      </c>
      <c r="X40" s="381" t="str">
        <f>คุณลักษณะ!AC39</f>
        <v/>
      </c>
      <c r="Y40" s="376" t="str">
        <f>IF($Y$1=$AM$5,"",คุณลักษณะ!AE39)</f>
        <v/>
      </c>
      <c r="Z40" s="376" t="str">
        <f>IF(สมรรถนะรายด้าน!K39="","",สมรรถนะรายด้าน!K39)</f>
        <v/>
      </c>
      <c r="AA40" s="376" t="str">
        <f>IF(สมรรถนะรายด้าน!P39="","",สมรรถนะรายด้าน!P39)</f>
        <v/>
      </c>
      <c r="AB40" s="377" t="str">
        <f>IF(สมรรถนะรายด้าน!U39="","",สมรรถนะรายด้าน!U39)</f>
        <v/>
      </c>
      <c r="AC40" s="376" t="str">
        <f>IF(สมรรถนะรายด้าน!AD39="","",สมรรถนะรายด้าน!AD39)</f>
        <v/>
      </c>
      <c r="AD40" s="376" t="str">
        <f>IF(สมรรถนะรายด้าน!AI39="","",สมรรถนะรายด้าน!AI39)</f>
        <v/>
      </c>
      <c r="AE40" s="376" t="str">
        <f>สมรรถนะรายด้าน!AL39</f>
        <v/>
      </c>
      <c r="AF40" s="381" t="str">
        <f>IF($AF$1=$AM$5,"",สมรรถนะรายด้าน!AN39)</f>
        <v/>
      </c>
      <c r="AG40" s="381" t="str">
        <f>IF(เวลาเรียน!LX40="","",เวลาเรียน!LX40)</f>
        <v/>
      </c>
      <c r="AH40" s="510" t="str">
        <f>IF(เวลาเรียน!MB40="","",เวลาเรียน!MB40)</f>
        <v/>
      </c>
      <c r="AI40" s="381" t="str">
        <f>IF(AH40="","",IF(นักเรียน!Q39="ออก","--ย้าย--",VLOOKUP(AH40,gradetime,5)))</f>
        <v/>
      </c>
      <c r="AJ40" s="388"/>
      <c r="AK40" s="431"/>
      <c r="AL40" s="431"/>
      <c r="AM40" s="431"/>
      <c r="AN40" s="431"/>
      <c r="AO40" s="431"/>
      <c r="AP40" s="431"/>
      <c r="AQ40" s="431"/>
    </row>
    <row r="41" spans="1:43" s="13" customFormat="1" ht="15.75" customHeight="1" x14ac:dyDescent="0.4">
      <c r="A41" s="431"/>
      <c r="B41" s="378">
        <v>35</v>
      </c>
      <c r="C41" s="379" t="str">
        <f>IF(นักเรียน!C40="","",นักเรียน!C40)</f>
        <v/>
      </c>
      <c r="D41" s="380" t="str">
        <f>IF(นักเรียน!E40="","",นักเรียน!E40)</f>
        <v/>
      </c>
      <c r="E41" s="379" t="str">
        <f>IF(คะแนน1!BA40="","",IF($E$1=$AM$5,"",คะแนน1!BA40))</f>
        <v/>
      </c>
      <c r="F41" s="379" t="str">
        <f>IF(คะแนน2!BA40="","",IF($F$1=$AM$5,"",คะแนน2!BA40))</f>
        <v/>
      </c>
      <c r="G41" s="381" t="str">
        <f>IF(คะแนน2!BB40="","",IF($G$1=$AM$5,"",คะแนน2!BB40))</f>
        <v/>
      </c>
      <c r="H41" s="381" t="str">
        <f>IF(คะแนน2!BC40="","",IF($H$1=$AM$5,"",คะแนน2!BC40))</f>
        <v/>
      </c>
      <c r="I41" s="374" t="str">
        <f>IF(คิดวิเคราะห์รายข้อ!I40="","",คิดวิเคราะห์รายข้อ!I40)</f>
        <v/>
      </c>
      <c r="J41" s="374" t="str">
        <f>IF(คิดวิเคราะห์รายข้อ!N40="","",คิดวิเคราะห์รายข้อ!N40)</f>
        <v/>
      </c>
      <c r="K41" s="374" t="str">
        <f>IF(คิดวิเคราะห์รายข้อ!R40="","",คิดวิเคราะห์รายข้อ!R40)</f>
        <v/>
      </c>
      <c r="L41" s="381" t="str">
        <f>คิดวิเคราะห์!L40</f>
        <v/>
      </c>
      <c r="M41" s="381" t="str">
        <f>คิดวิเคราะห์!N40</f>
        <v/>
      </c>
      <c r="N41" s="376" t="str">
        <f>IF(คุณลักษณะรายข้อ!K40="","",คุณลักษณะรายข้อ!K40)</f>
        <v/>
      </c>
      <c r="O41" s="376" t="str">
        <f>IF(คุณลักษณะรายข้อ!P40="","",คุณลักษณะรายข้อ!P40)</f>
        <v/>
      </c>
      <c r="P41" s="377" t="str">
        <f>IF(คุณลักษณะรายข้อ!T40="","",คุณลักษณะรายข้อ!T40)</f>
        <v/>
      </c>
      <c r="Q41" s="376" t="str">
        <f>IF(คุณลักษณะรายข้อ!Y40="","",คุณลักษณะรายข้อ!Y40)</f>
        <v/>
      </c>
      <c r="R41" s="376" t="str">
        <f>IF(คุณลักษณะรายข้อ!AD40="","",คุณลักษณะรายข้อ!AD40)</f>
        <v/>
      </c>
      <c r="S41" s="376" t="str">
        <f>IF(คุณลักษณะรายข้อ!AI40="","",คุณลักษณะรายข้อ!AI40)</f>
        <v/>
      </c>
      <c r="T41" s="376" t="str">
        <f>IF(คุณลักษณะรายข้อ!AO40="","",คุณลักษณะรายข้อ!AO40)</f>
        <v/>
      </c>
      <c r="U41" s="376" t="str">
        <f>IF(คุณลักษณะรายข้อ!AT40="","",คุณลักษณะรายข้อ!AT40)</f>
        <v/>
      </c>
      <c r="V41" s="376" t="str">
        <f>IF(คุณลักษณะรายข้อ!AY40="","",คุณลักษณะรายข้อ!AY40)</f>
        <v/>
      </c>
      <c r="W41" s="376" t="str">
        <f>IF(คุณลักษณะรายข้อ!BD40="","",คุณลักษณะรายข้อ!BD40)</f>
        <v/>
      </c>
      <c r="X41" s="381" t="str">
        <f>คุณลักษณะ!AC40</f>
        <v/>
      </c>
      <c r="Y41" s="376" t="str">
        <f>IF($Y$1=$AM$5,"",คุณลักษณะ!AE40)</f>
        <v/>
      </c>
      <c r="Z41" s="376" t="str">
        <f>IF(สมรรถนะรายด้าน!K40="","",สมรรถนะรายด้าน!K40)</f>
        <v/>
      </c>
      <c r="AA41" s="376" t="str">
        <f>IF(สมรรถนะรายด้าน!P40="","",สมรรถนะรายด้าน!P40)</f>
        <v/>
      </c>
      <c r="AB41" s="377" t="str">
        <f>IF(สมรรถนะรายด้าน!U40="","",สมรรถนะรายด้าน!U40)</f>
        <v/>
      </c>
      <c r="AC41" s="376" t="str">
        <f>IF(สมรรถนะรายด้าน!AD40="","",สมรรถนะรายด้าน!AD40)</f>
        <v/>
      </c>
      <c r="AD41" s="376" t="str">
        <f>IF(สมรรถนะรายด้าน!AI40="","",สมรรถนะรายด้าน!AI40)</f>
        <v/>
      </c>
      <c r="AE41" s="376" t="str">
        <f>สมรรถนะรายด้าน!AL40</f>
        <v/>
      </c>
      <c r="AF41" s="381" t="str">
        <f>IF($AF$1=$AM$5,"",สมรรถนะรายด้าน!AN40)</f>
        <v/>
      </c>
      <c r="AG41" s="381" t="str">
        <f>IF(เวลาเรียน!LX41="","",เวลาเรียน!LX41)</f>
        <v/>
      </c>
      <c r="AH41" s="510" t="str">
        <f>IF(เวลาเรียน!MB41="","",เวลาเรียน!MB41)</f>
        <v/>
      </c>
      <c r="AI41" s="381" t="str">
        <f>IF(AH41="","",IF(นักเรียน!Q40="ออก","--ย้าย--",VLOOKUP(AH41,gradetime,5)))</f>
        <v/>
      </c>
      <c r="AJ41" s="388"/>
      <c r="AK41" s="431"/>
      <c r="AL41" s="431"/>
      <c r="AM41" s="431"/>
      <c r="AN41" s="431"/>
      <c r="AO41" s="431"/>
      <c r="AP41" s="431"/>
      <c r="AQ41" s="431"/>
    </row>
    <row r="42" spans="1:43" s="13" customFormat="1" ht="15.75" customHeight="1" x14ac:dyDescent="0.4">
      <c r="A42" s="431"/>
      <c r="B42" s="378">
        <v>36</v>
      </c>
      <c r="C42" s="379" t="str">
        <f>IF(นักเรียน!C41="","",นักเรียน!C41)</f>
        <v/>
      </c>
      <c r="D42" s="380" t="str">
        <f>IF(นักเรียน!E41="","",นักเรียน!E41)</f>
        <v/>
      </c>
      <c r="E42" s="379" t="str">
        <f>IF(คะแนน1!BA41="","",IF($E$1=$AM$5,"",คะแนน1!BA41))</f>
        <v/>
      </c>
      <c r="F42" s="379" t="str">
        <f>IF(คะแนน2!BA41="","",IF($F$1=$AM$5,"",คะแนน2!BA41))</f>
        <v/>
      </c>
      <c r="G42" s="381" t="str">
        <f>IF(คะแนน2!BB41="","",IF($G$1=$AM$5,"",คะแนน2!BB41))</f>
        <v/>
      </c>
      <c r="H42" s="381" t="str">
        <f>IF(คะแนน2!BC41="","",IF($H$1=$AM$5,"",คะแนน2!BC41))</f>
        <v/>
      </c>
      <c r="I42" s="374" t="str">
        <f>IF(คิดวิเคราะห์รายข้อ!I41="","",คิดวิเคราะห์รายข้อ!I41)</f>
        <v/>
      </c>
      <c r="J42" s="374" t="str">
        <f>IF(คิดวิเคราะห์รายข้อ!N41="","",คิดวิเคราะห์รายข้อ!N41)</f>
        <v/>
      </c>
      <c r="K42" s="374" t="str">
        <f>IF(คิดวิเคราะห์รายข้อ!R41="","",คิดวิเคราะห์รายข้อ!R41)</f>
        <v/>
      </c>
      <c r="L42" s="381" t="str">
        <f>คิดวิเคราะห์!L41</f>
        <v/>
      </c>
      <c r="M42" s="381" t="str">
        <f>คิดวิเคราะห์!N41</f>
        <v/>
      </c>
      <c r="N42" s="376" t="str">
        <f>IF(คุณลักษณะรายข้อ!K41="","",คุณลักษณะรายข้อ!K41)</f>
        <v/>
      </c>
      <c r="O42" s="376" t="str">
        <f>IF(คุณลักษณะรายข้อ!P41="","",คุณลักษณะรายข้อ!P41)</f>
        <v/>
      </c>
      <c r="P42" s="377" t="str">
        <f>IF(คุณลักษณะรายข้อ!T41="","",คุณลักษณะรายข้อ!T41)</f>
        <v/>
      </c>
      <c r="Q42" s="376" t="str">
        <f>IF(คุณลักษณะรายข้อ!Y41="","",คุณลักษณะรายข้อ!Y41)</f>
        <v/>
      </c>
      <c r="R42" s="376" t="str">
        <f>IF(คุณลักษณะรายข้อ!AD41="","",คุณลักษณะรายข้อ!AD41)</f>
        <v/>
      </c>
      <c r="S42" s="376" t="str">
        <f>IF(คุณลักษณะรายข้อ!AI41="","",คุณลักษณะรายข้อ!AI41)</f>
        <v/>
      </c>
      <c r="T42" s="376" t="str">
        <f>IF(คุณลักษณะรายข้อ!AO41="","",คุณลักษณะรายข้อ!AO41)</f>
        <v/>
      </c>
      <c r="U42" s="376" t="str">
        <f>IF(คุณลักษณะรายข้อ!AT41="","",คุณลักษณะรายข้อ!AT41)</f>
        <v/>
      </c>
      <c r="V42" s="376" t="str">
        <f>IF(คุณลักษณะรายข้อ!AY41="","",คุณลักษณะรายข้อ!AY41)</f>
        <v/>
      </c>
      <c r="W42" s="376" t="str">
        <f>IF(คุณลักษณะรายข้อ!BD41="","",คุณลักษณะรายข้อ!BD41)</f>
        <v/>
      </c>
      <c r="X42" s="381" t="str">
        <f>คุณลักษณะ!AC41</f>
        <v/>
      </c>
      <c r="Y42" s="376" t="str">
        <f>IF($Y$1=$AM$5,"",คุณลักษณะ!AE41)</f>
        <v/>
      </c>
      <c r="Z42" s="376" t="str">
        <f>IF(สมรรถนะรายด้าน!K41="","",สมรรถนะรายด้าน!K41)</f>
        <v/>
      </c>
      <c r="AA42" s="376" t="str">
        <f>IF(สมรรถนะรายด้าน!P41="","",สมรรถนะรายด้าน!P41)</f>
        <v/>
      </c>
      <c r="AB42" s="377" t="str">
        <f>IF(สมรรถนะรายด้าน!U41="","",สมรรถนะรายด้าน!U41)</f>
        <v/>
      </c>
      <c r="AC42" s="376" t="str">
        <f>IF(สมรรถนะรายด้าน!AD41="","",สมรรถนะรายด้าน!AD41)</f>
        <v/>
      </c>
      <c r="AD42" s="376" t="str">
        <f>IF(สมรรถนะรายด้าน!AI41="","",สมรรถนะรายด้าน!AI41)</f>
        <v/>
      </c>
      <c r="AE42" s="376" t="str">
        <f>สมรรถนะรายด้าน!AL41</f>
        <v/>
      </c>
      <c r="AF42" s="381" t="str">
        <f>IF($AF$1=$AM$5,"",สมรรถนะรายด้าน!AN41)</f>
        <v/>
      </c>
      <c r="AG42" s="381" t="str">
        <f>IF(เวลาเรียน!LX42="","",เวลาเรียน!LX42)</f>
        <v/>
      </c>
      <c r="AH42" s="510" t="str">
        <f>IF(เวลาเรียน!MB42="","",เวลาเรียน!MB42)</f>
        <v/>
      </c>
      <c r="AI42" s="381" t="str">
        <f>IF(AH42="","",IF(นักเรียน!Q41="ออก","--ย้าย--",VLOOKUP(AH42,gradetime,5)))</f>
        <v/>
      </c>
      <c r="AJ42" s="388"/>
      <c r="AK42" s="431"/>
      <c r="AL42" s="431"/>
      <c r="AM42" s="431"/>
      <c r="AN42" s="431"/>
      <c r="AO42" s="431"/>
      <c r="AP42" s="431"/>
      <c r="AQ42" s="431"/>
    </row>
    <row r="43" spans="1:43" s="13" customFormat="1" ht="15.75" customHeight="1" x14ac:dyDescent="0.4">
      <c r="A43" s="431"/>
      <c r="B43" s="378">
        <v>37</v>
      </c>
      <c r="C43" s="379" t="str">
        <f>IF(นักเรียน!C42="","",นักเรียน!C42)</f>
        <v/>
      </c>
      <c r="D43" s="380" t="str">
        <f>IF(นักเรียน!E42="","",นักเรียน!E42)</f>
        <v/>
      </c>
      <c r="E43" s="379" t="str">
        <f>IF(คะแนน1!BA42="","",IF($E$1=$AM$5,"",คะแนน1!BA42))</f>
        <v/>
      </c>
      <c r="F43" s="379" t="str">
        <f>IF(คะแนน2!BA42="","",IF($F$1=$AM$5,"",คะแนน2!BA42))</f>
        <v/>
      </c>
      <c r="G43" s="381" t="str">
        <f>IF(คะแนน2!BB42="","",IF($G$1=$AM$5,"",คะแนน2!BB42))</f>
        <v/>
      </c>
      <c r="H43" s="381" t="str">
        <f>IF(คะแนน2!BC42="","",IF($H$1=$AM$5,"",คะแนน2!BC42))</f>
        <v/>
      </c>
      <c r="I43" s="374" t="str">
        <f>IF(คิดวิเคราะห์รายข้อ!I42="","",คิดวิเคราะห์รายข้อ!I42)</f>
        <v/>
      </c>
      <c r="J43" s="374" t="str">
        <f>IF(คิดวิเคราะห์รายข้อ!N42="","",คิดวิเคราะห์รายข้อ!N42)</f>
        <v/>
      </c>
      <c r="K43" s="374" t="str">
        <f>IF(คิดวิเคราะห์รายข้อ!R42="","",คิดวิเคราะห์รายข้อ!R42)</f>
        <v/>
      </c>
      <c r="L43" s="381" t="str">
        <f>คิดวิเคราะห์!L42</f>
        <v/>
      </c>
      <c r="M43" s="381" t="str">
        <f>คิดวิเคราะห์!N42</f>
        <v/>
      </c>
      <c r="N43" s="376" t="str">
        <f>IF(คุณลักษณะรายข้อ!K42="","",คุณลักษณะรายข้อ!K42)</f>
        <v/>
      </c>
      <c r="O43" s="376" t="str">
        <f>IF(คุณลักษณะรายข้อ!P42="","",คุณลักษณะรายข้อ!P42)</f>
        <v/>
      </c>
      <c r="P43" s="377" t="str">
        <f>IF(คุณลักษณะรายข้อ!T42="","",คุณลักษณะรายข้อ!T42)</f>
        <v/>
      </c>
      <c r="Q43" s="376" t="str">
        <f>IF(คุณลักษณะรายข้อ!Y42="","",คุณลักษณะรายข้อ!Y42)</f>
        <v/>
      </c>
      <c r="R43" s="376" t="str">
        <f>IF(คุณลักษณะรายข้อ!AD42="","",คุณลักษณะรายข้อ!AD42)</f>
        <v/>
      </c>
      <c r="S43" s="376" t="str">
        <f>IF(คุณลักษณะรายข้อ!AI42="","",คุณลักษณะรายข้อ!AI42)</f>
        <v/>
      </c>
      <c r="T43" s="376" t="str">
        <f>IF(คุณลักษณะรายข้อ!AO42="","",คุณลักษณะรายข้อ!AO42)</f>
        <v/>
      </c>
      <c r="U43" s="376" t="str">
        <f>IF(คุณลักษณะรายข้อ!AT42="","",คุณลักษณะรายข้อ!AT42)</f>
        <v/>
      </c>
      <c r="V43" s="376" t="str">
        <f>IF(คุณลักษณะรายข้อ!AY42="","",คุณลักษณะรายข้อ!AY42)</f>
        <v/>
      </c>
      <c r="W43" s="376" t="str">
        <f>IF(คุณลักษณะรายข้อ!BD42="","",คุณลักษณะรายข้อ!BD42)</f>
        <v/>
      </c>
      <c r="X43" s="381" t="str">
        <f>คุณลักษณะ!AC42</f>
        <v/>
      </c>
      <c r="Y43" s="376" t="str">
        <f>IF($Y$1=$AM$5,"",คุณลักษณะ!AE42)</f>
        <v/>
      </c>
      <c r="Z43" s="376" t="str">
        <f>IF(สมรรถนะรายด้าน!K42="","",สมรรถนะรายด้าน!K42)</f>
        <v/>
      </c>
      <c r="AA43" s="376" t="str">
        <f>IF(สมรรถนะรายด้าน!P42="","",สมรรถนะรายด้าน!P42)</f>
        <v/>
      </c>
      <c r="AB43" s="377" t="str">
        <f>IF(สมรรถนะรายด้าน!U42="","",สมรรถนะรายด้าน!U42)</f>
        <v/>
      </c>
      <c r="AC43" s="376" t="str">
        <f>IF(สมรรถนะรายด้าน!AD42="","",สมรรถนะรายด้าน!AD42)</f>
        <v/>
      </c>
      <c r="AD43" s="376" t="str">
        <f>IF(สมรรถนะรายด้าน!AI42="","",สมรรถนะรายด้าน!AI42)</f>
        <v/>
      </c>
      <c r="AE43" s="376" t="str">
        <f>สมรรถนะรายด้าน!AL42</f>
        <v/>
      </c>
      <c r="AF43" s="381" t="str">
        <f>IF($AF$1=$AM$5,"",สมรรถนะรายด้าน!AN42)</f>
        <v/>
      </c>
      <c r="AG43" s="381" t="str">
        <f>IF(เวลาเรียน!LX43="","",เวลาเรียน!LX43)</f>
        <v/>
      </c>
      <c r="AH43" s="510" t="str">
        <f>IF(เวลาเรียน!MB43="","",เวลาเรียน!MB43)</f>
        <v/>
      </c>
      <c r="AI43" s="381" t="str">
        <f>IF(AH43="","",IF(นักเรียน!Q42="ออก","--ย้าย--",VLOOKUP(AH43,gradetime,5)))</f>
        <v/>
      </c>
      <c r="AJ43" s="388"/>
      <c r="AK43" s="431"/>
      <c r="AL43" s="431"/>
      <c r="AM43" s="431"/>
      <c r="AN43" s="431"/>
      <c r="AO43" s="431"/>
      <c r="AP43" s="431"/>
      <c r="AQ43" s="431"/>
    </row>
    <row r="44" spans="1:43" s="13" customFormat="1" ht="15.75" customHeight="1" x14ac:dyDescent="0.4">
      <c r="A44" s="431"/>
      <c r="B44" s="378">
        <v>38</v>
      </c>
      <c r="C44" s="379" t="str">
        <f>IF(นักเรียน!C43="","",นักเรียน!C43)</f>
        <v/>
      </c>
      <c r="D44" s="380" t="str">
        <f>IF(นักเรียน!E43="","",นักเรียน!E43)</f>
        <v/>
      </c>
      <c r="E44" s="379" t="str">
        <f>IF(คะแนน1!BA43="","",IF($E$1=$AM$5,"",คะแนน1!BA43))</f>
        <v/>
      </c>
      <c r="F44" s="379" t="str">
        <f>IF(คะแนน2!BA43="","",IF($F$1=$AM$5,"",คะแนน2!BA43))</f>
        <v/>
      </c>
      <c r="G44" s="381" t="str">
        <f>IF(คะแนน2!BB43="","",IF($G$1=$AM$5,"",คะแนน2!BB43))</f>
        <v/>
      </c>
      <c r="H44" s="381" t="str">
        <f>IF(คะแนน2!BC43="","",IF($H$1=$AM$5,"",คะแนน2!BC43))</f>
        <v/>
      </c>
      <c r="I44" s="374" t="str">
        <f>IF(คิดวิเคราะห์รายข้อ!I43="","",คิดวิเคราะห์รายข้อ!I43)</f>
        <v/>
      </c>
      <c r="J44" s="374" t="str">
        <f>IF(คิดวิเคราะห์รายข้อ!N43="","",คิดวิเคราะห์รายข้อ!N43)</f>
        <v/>
      </c>
      <c r="K44" s="374" t="str">
        <f>IF(คิดวิเคราะห์รายข้อ!R43="","",คิดวิเคราะห์รายข้อ!R43)</f>
        <v/>
      </c>
      <c r="L44" s="381" t="str">
        <f>คิดวิเคราะห์!L43</f>
        <v/>
      </c>
      <c r="M44" s="381" t="str">
        <f>คิดวิเคราะห์!N43</f>
        <v/>
      </c>
      <c r="N44" s="376" t="str">
        <f>IF(คุณลักษณะรายข้อ!K43="","",คุณลักษณะรายข้อ!K43)</f>
        <v/>
      </c>
      <c r="O44" s="376" t="str">
        <f>IF(คุณลักษณะรายข้อ!P43="","",คุณลักษณะรายข้อ!P43)</f>
        <v/>
      </c>
      <c r="P44" s="377" t="str">
        <f>IF(คุณลักษณะรายข้อ!T43="","",คุณลักษณะรายข้อ!T43)</f>
        <v/>
      </c>
      <c r="Q44" s="376" t="str">
        <f>IF(คุณลักษณะรายข้อ!Y43="","",คุณลักษณะรายข้อ!Y43)</f>
        <v/>
      </c>
      <c r="R44" s="376" t="str">
        <f>IF(คุณลักษณะรายข้อ!AD43="","",คุณลักษณะรายข้อ!AD43)</f>
        <v/>
      </c>
      <c r="S44" s="376" t="str">
        <f>IF(คุณลักษณะรายข้อ!AI43="","",คุณลักษณะรายข้อ!AI43)</f>
        <v/>
      </c>
      <c r="T44" s="376" t="str">
        <f>IF(คุณลักษณะรายข้อ!AO43="","",คุณลักษณะรายข้อ!AO43)</f>
        <v/>
      </c>
      <c r="U44" s="376" t="str">
        <f>IF(คุณลักษณะรายข้อ!AT43="","",คุณลักษณะรายข้อ!AT43)</f>
        <v/>
      </c>
      <c r="V44" s="376" t="str">
        <f>IF(คุณลักษณะรายข้อ!AY43="","",คุณลักษณะรายข้อ!AY43)</f>
        <v/>
      </c>
      <c r="W44" s="376" t="str">
        <f>IF(คุณลักษณะรายข้อ!BD43="","",คุณลักษณะรายข้อ!BD43)</f>
        <v/>
      </c>
      <c r="X44" s="381" t="str">
        <f>คุณลักษณะ!AC43</f>
        <v/>
      </c>
      <c r="Y44" s="376" t="str">
        <f>IF($Y$1=$AM$5,"",คุณลักษณะ!AE43)</f>
        <v/>
      </c>
      <c r="Z44" s="376" t="str">
        <f>IF(สมรรถนะรายด้าน!K43="","",สมรรถนะรายด้าน!K43)</f>
        <v/>
      </c>
      <c r="AA44" s="376" t="str">
        <f>IF(สมรรถนะรายด้าน!P43="","",สมรรถนะรายด้าน!P43)</f>
        <v/>
      </c>
      <c r="AB44" s="377" t="str">
        <f>IF(สมรรถนะรายด้าน!U43="","",สมรรถนะรายด้าน!U43)</f>
        <v/>
      </c>
      <c r="AC44" s="376" t="str">
        <f>IF(สมรรถนะรายด้าน!AD43="","",สมรรถนะรายด้าน!AD43)</f>
        <v/>
      </c>
      <c r="AD44" s="376" t="str">
        <f>IF(สมรรถนะรายด้าน!AI43="","",สมรรถนะรายด้าน!AI43)</f>
        <v/>
      </c>
      <c r="AE44" s="376" t="str">
        <f>สมรรถนะรายด้าน!AL43</f>
        <v/>
      </c>
      <c r="AF44" s="381" t="str">
        <f>IF($AF$1=$AM$5,"",สมรรถนะรายด้าน!AN43)</f>
        <v/>
      </c>
      <c r="AG44" s="381" t="str">
        <f>IF(เวลาเรียน!LX44="","",เวลาเรียน!LX44)</f>
        <v/>
      </c>
      <c r="AH44" s="510" t="str">
        <f>IF(เวลาเรียน!MB44="","",เวลาเรียน!MB44)</f>
        <v/>
      </c>
      <c r="AI44" s="381" t="str">
        <f>IF(AH44="","",IF(นักเรียน!Q43="ออก","--ย้าย--",VLOOKUP(AH44,gradetime,5)))</f>
        <v/>
      </c>
      <c r="AJ44" s="388"/>
      <c r="AK44" s="431"/>
      <c r="AL44" s="431"/>
      <c r="AM44" s="431"/>
      <c r="AN44" s="431"/>
      <c r="AO44" s="431"/>
      <c r="AP44" s="431"/>
      <c r="AQ44" s="431"/>
    </row>
    <row r="45" spans="1:43" s="13" customFormat="1" ht="15.75" customHeight="1" x14ac:dyDescent="0.4">
      <c r="A45" s="431"/>
      <c r="B45" s="378">
        <v>39</v>
      </c>
      <c r="C45" s="379" t="str">
        <f>IF(นักเรียน!C44="","",นักเรียน!C44)</f>
        <v/>
      </c>
      <c r="D45" s="380" t="str">
        <f>IF(นักเรียน!E44="","",นักเรียน!E44)</f>
        <v/>
      </c>
      <c r="E45" s="379" t="str">
        <f>IF(คะแนน1!BA44="","",IF($E$1=$AM$5,"",คะแนน1!BA44))</f>
        <v/>
      </c>
      <c r="F45" s="379" t="str">
        <f>IF(คะแนน2!BA44="","",IF($F$1=$AM$5,"",คะแนน2!BA44))</f>
        <v/>
      </c>
      <c r="G45" s="381" t="str">
        <f>IF(คะแนน2!BB44="","",IF($G$1=$AM$5,"",คะแนน2!BB44))</f>
        <v/>
      </c>
      <c r="H45" s="381" t="str">
        <f>IF(คะแนน2!BC44="","",IF($H$1=$AM$5,"",คะแนน2!BC44))</f>
        <v/>
      </c>
      <c r="I45" s="374" t="str">
        <f>IF(คิดวิเคราะห์รายข้อ!I44="","",คิดวิเคราะห์รายข้อ!I44)</f>
        <v/>
      </c>
      <c r="J45" s="374" t="str">
        <f>IF(คิดวิเคราะห์รายข้อ!N44="","",คิดวิเคราะห์รายข้อ!N44)</f>
        <v/>
      </c>
      <c r="K45" s="374" t="str">
        <f>IF(คิดวิเคราะห์รายข้อ!R44="","",คิดวิเคราะห์รายข้อ!R44)</f>
        <v/>
      </c>
      <c r="L45" s="381" t="str">
        <f>คิดวิเคราะห์!L44</f>
        <v/>
      </c>
      <c r="M45" s="381" t="str">
        <f>คิดวิเคราะห์!N44</f>
        <v/>
      </c>
      <c r="N45" s="376" t="str">
        <f>IF(คุณลักษณะรายข้อ!K44="","",คุณลักษณะรายข้อ!K44)</f>
        <v/>
      </c>
      <c r="O45" s="376" t="str">
        <f>IF(คุณลักษณะรายข้อ!P44="","",คุณลักษณะรายข้อ!P44)</f>
        <v/>
      </c>
      <c r="P45" s="377" t="str">
        <f>IF(คุณลักษณะรายข้อ!T44="","",คุณลักษณะรายข้อ!T44)</f>
        <v/>
      </c>
      <c r="Q45" s="376" t="str">
        <f>IF(คุณลักษณะรายข้อ!Y44="","",คุณลักษณะรายข้อ!Y44)</f>
        <v/>
      </c>
      <c r="R45" s="376" t="str">
        <f>IF(คุณลักษณะรายข้อ!AD44="","",คุณลักษณะรายข้อ!AD44)</f>
        <v/>
      </c>
      <c r="S45" s="376" t="str">
        <f>IF(คุณลักษณะรายข้อ!AI44="","",คุณลักษณะรายข้อ!AI44)</f>
        <v/>
      </c>
      <c r="T45" s="376" t="str">
        <f>IF(คุณลักษณะรายข้อ!AO44="","",คุณลักษณะรายข้อ!AO44)</f>
        <v/>
      </c>
      <c r="U45" s="376" t="str">
        <f>IF(คุณลักษณะรายข้อ!AT44="","",คุณลักษณะรายข้อ!AT44)</f>
        <v/>
      </c>
      <c r="V45" s="376" t="str">
        <f>IF(คุณลักษณะรายข้อ!AY44="","",คุณลักษณะรายข้อ!AY44)</f>
        <v/>
      </c>
      <c r="W45" s="376" t="str">
        <f>IF(คุณลักษณะรายข้อ!BD44="","",คุณลักษณะรายข้อ!BD44)</f>
        <v/>
      </c>
      <c r="X45" s="381" t="str">
        <f>คุณลักษณะ!AC44</f>
        <v/>
      </c>
      <c r="Y45" s="376" t="str">
        <f>IF($Y$1=$AM$5,"",คุณลักษณะ!AE44)</f>
        <v/>
      </c>
      <c r="Z45" s="376" t="str">
        <f>IF(สมรรถนะรายด้าน!K44="","",สมรรถนะรายด้าน!K44)</f>
        <v/>
      </c>
      <c r="AA45" s="376" t="str">
        <f>IF(สมรรถนะรายด้าน!P44="","",สมรรถนะรายด้าน!P44)</f>
        <v/>
      </c>
      <c r="AB45" s="377" t="str">
        <f>IF(สมรรถนะรายด้าน!U44="","",สมรรถนะรายด้าน!U44)</f>
        <v/>
      </c>
      <c r="AC45" s="376" t="str">
        <f>IF(สมรรถนะรายด้าน!AD44="","",สมรรถนะรายด้าน!AD44)</f>
        <v/>
      </c>
      <c r="AD45" s="376" t="str">
        <f>IF(สมรรถนะรายด้าน!AI44="","",สมรรถนะรายด้าน!AI44)</f>
        <v/>
      </c>
      <c r="AE45" s="376" t="str">
        <f>สมรรถนะรายด้าน!AL44</f>
        <v/>
      </c>
      <c r="AF45" s="381" t="str">
        <f>IF($AF$1=$AM$5,"",สมรรถนะรายด้าน!AN44)</f>
        <v/>
      </c>
      <c r="AG45" s="381" t="str">
        <f>IF(เวลาเรียน!LX45="","",เวลาเรียน!LX45)</f>
        <v/>
      </c>
      <c r="AH45" s="510" t="str">
        <f>IF(เวลาเรียน!MB45="","",เวลาเรียน!MB45)</f>
        <v/>
      </c>
      <c r="AI45" s="381" t="str">
        <f>IF(AH45="","",IF(นักเรียน!Q44="ออก","--ย้าย--",VLOOKUP(AH45,gradetime,5)))</f>
        <v/>
      </c>
      <c r="AJ45" s="388"/>
      <c r="AK45" s="431"/>
      <c r="AL45" s="431"/>
      <c r="AM45" s="431"/>
      <c r="AN45" s="431"/>
      <c r="AO45" s="431"/>
      <c r="AP45" s="431"/>
      <c r="AQ45" s="431"/>
    </row>
    <row r="46" spans="1:43" s="13" customFormat="1" ht="15.75" customHeight="1" x14ac:dyDescent="0.4">
      <c r="A46" s="431"/>
      <c r="B46" s="378">
        <v>40</v>
      </c>
      <c r="C46" s="379" t="str">
        <f>IF(นักเรียน!C45="","",นักเรียน!C45)</f>
        <v/>
      </c>
      <c r="D46" s="380" t="str">
        <f>IF(นักเรียน!E45="","",นักเรียน!E45)</f>
        <v/>
      </c>
      <c r="E46" s="379" t="str">
        <f>IF(คะแนน1!BA45="","",IF($E$1=$AM$5,"",คะแนน1!BA45))</f>
        <v/>
      </c>
      <c r="F46" s="379" t="str">
        <f>IF(คะแนน2!BA45="","",IF($F$1=$AM$5,"",คะแนน2!BA45))</f>
        <v/>
      </c>
      <c r="G46" s="381" t="str">
        <f>IF(คะแนน2!BB45="","",IF($G$1=$AM$5,"",คะแนน2!BB45))</f>
        <v/>
      </c>
      <c r="H46" s="381" t="str">
        <f>IF(คะแนน2!BC45="","",IF($H$1=$AM$5,"",คะแนน2!BC45))</f>
        <v/>
      </c>
      <c r="I46" s="374" t="str">
        <f>IF(คิดวิเคราะห์รายข้อ!I45="","",คิดวิเคราะห์รายข้อ!I45)</f>
        <v/>
      </c>
      <c r="J46" s="374" t="str">
        <f>IF(คิดวิเคราะห์รายข้อ!N45="","",คิดวิเคราะห์รายข้อ!N45)</f>
        <v/>
      </c>
      <c r="K46" s="374" t="str">
        <f>IF(คิดวิเคราะห์รายข้อ!R45="","",คิดวิเคราะห์รายข้อ!R45)</f>
        <v/>
      </c>
      <c r="L46" s="381" t="str">
        <f>คิดวิเคราะห์!L45</f>
        <v/>
      </c>
      <c r="M46" s="381" t="str">
        <f>คิดวิเคราะห์!N45</f>
        <v/>
      </c>
      <c r="N46" s="376" t="str">
        <f>IF(คุณลักษณะรายข้อ!K45="","",คุณลักษณะรายข้อ!K45)</f>
        <v/>
      </c>
      <c r="O46" s="376" t="str">
        <f>IF(คุณลักษณะรายข้อ!P45="","",คุณลักษณะรายข้อ!P45)</f>
        <v/>
      </c>
      <c r="P46" s="377" t="str">
        <f>IF(คุณลักษณะรายข้อ!T45="","",คุณลักษณะรายข้อ!T45)</f>
        <v/>
      </c>
      <c r="Q46" s="376" t="str">
        <f>IF(คุณลักษณะรายข้อ!Y45="","",คุณลักษณะรายข้อ!Y45)</f>
        <v/>
      </c>
      <c r="R46" s="376" t="str">
        <f>IF(คุณลักษณะรายข้อ!AD45="","",คุณลักษณะรายข้อ!AD45)</f>
        <v/>
      </c>
      <c r="S46" s="376" t="str">
        <f>IF(คุณลักษณะรายข้อ!AI45="","",คุณลักษณะรายข้อ!AI45)</f>
        <v/>
      </c>
      <c r="T46" s="376" t="str">
        <f>IF(คุณลักษณะรายข้อ!AO45="","",คุณลักษณะรายข้อ!AO45)</f>
        <v/>
      </c>
      <c r="U46" s="376" t="str">
        <f>IF(คุณลักษณะรายข้อ!AT45="","",คุณลักษณะรายข้อ!AT45)</f>
        <v/>
      </c>
      <c r="V46" s="376" t="str">
        <f>IF(คุณลักษณะรายข้อ!AY45="","",คุณลักษณะรายข้อ!AY45)</f>
        <v/>
      </c>
      <c r="W46" s="376" t="str">
        <f>IF(คุณลักษณะรายข้อ!BD45="","",คุณลักษณะรายข้อ!BD45)</f>
        <v/>
      </c>
      <c r="X46" s="381" t="str">
        <f>คุณลักษณะ!AC45</f>
        <v/>
      </c>
      <c r="Y46" s="376" t="str">
        <f>IF($Y$1=$AM$5,"",คุณลักษณะ!AE45)</f>
        <v/>
      </c>
      <c r="Z46" s="376" t="str">
        <f>IF(สมรรถนะรายด้าน!K45="","",สมรรถนะรายด้าน!K45)</f>
        <v/>
      </c>
      <c r="AA46" s="376" t="str">
        <f>IF(สมรรถนะรายด้าน!P45="","",สมรรถนะรายด้าน!P45)</f>
        <v/>
      </c>
      <c r="AB46" s="377" t="str">
        <f>IF(สมรรถนะรายด้าน!U45="","",สมรรถนะรายด้าน!U45)</f>
        <v/>
      </c>
      <c r="AC46" s="376" t="str">
        <f>IF(สมรรถนะรายด้าน!AD45="","",สมรรถนะรายด้าน!AD45)</f>
        <v/>
      </c>
      <c r="AD46" s="376" t="str">
        <f>IF(สมรรถนะรายด้าน!AI45="","",สมรรถนะรายด้าน!AI45)</f>
        <v/>
      </c>
      <c r="AE46" s="376" t="str">
        <f>สมรรถนะรายด้าน!AL45</f>
        <v/>
      </c>
      <c r="AF46" s="381" t="str">
        <f>IF($AF$1=$AM$5,"",สมรรถนะรายด้าน!AN45)</f>
        <v/>
      </c>
      <c r="AG46" s="381" t="str">
        <f>IF(เวลาเรียน!LX46="","",เวลาเรียน!LX46)</f>
        <v/>
      </c>
      <c r="AH46" s="510" t="str">
        <f>IF(เวลาเรียน!MB46="","",เวลาเรียน!MB46)</f>
        <v/>
      </c>
      <c r="AI46" s="381" t="str">
        <f>IF(AH46="","",IF(นักเรียน!Q45="ออก","--ย้าย--",VLOOKUP(AH46,gradetime,5)))</f>
        <v/>
      </c>
      <c r="AJ46" s="388"/>
      <c r="AK46" s="431"/>
      <c r="AL46" s="431"/>
      <c r="AM46" s="431"/>
      <c r="AN46" s="431"/>
      <c r="AO46" s="431"/>
      <c r="AP46" s="431"/>
      <c r="AQ46" s="431"/>
    </row>
    <row r="47" spans="1:43" s="13" customFormat="1" ht="15.75" customHeight="1" x14ac:dyDescent="0.4">
      <c r="A47" s="431"/>
      <c r="B47" s="378">
        <v>41</v>
      </c>
      <c r="C47" s="379" t="str">
        <f>IF(นักเรียน!C46="","",นักเรียน!C46)</f>
        <v/>
      </c>
      <c r="D47" s="380" t="str">
        <f>IF(นักเรียน!E46="","",นักเรียน!E46)</f>
        <v/>
      </c>
      <c r="E47" s="379" t="str">
        <f>IF(คะแนน1!BA46="","",IF($E$1=$AM$5,"",คะแนน1!BA46))</f>
        <v/>
      </c>
      <c r="F47" s="379" t="str">
        <f>IF(คะแนน2!BA46="","",IF($F$1=$AM$5,"",คะแนน2!BA46))</f>
        <v/>
      </c>
      <c r="G47" s="381" t="str">
        <f>IF(คะแนน2!BB46="","",IF($G$1=$AM$5,"",คะแนน2!BB46))</f>
        <v/>
      </c>
      <c r="H47" s="381" t="str">
        <f>IF(คะแนน2!BC46="","",IF($H$1=$AM$5,"",คะแนน2!BC46))</f>
        <v/>
      </c>
      <c r="I47" s="374" t="str">
        <f>IF(คิดวิเคราะห์รายข้อ!I46="","",คิดวิเคราะห์รายข้อ!I46)</f>
        <v/>
      </c>
      <c r="J47" s="374" t="str">
        <f>IF(คิดวิเคราะห์รายข้อ!N46="","",คิดวิเคราะห์รายข้อ!N46)</f>
        <v/>
      </c>
      <c r="K47" s="374" t="str">
        <f>IF(คิดวิเคราะห์รายข้อ!R46="","",คิดวิเคราะห์รายข้อ!R46)</f>
        <v/>
      </c>
      <c r="L47" s="381" t="str">
        <f>คิดวิเคราะห์!L46</f>
        <v/>
      </c>
      <c r="M47" s="381" t="str">
        <f>คิดวิเคราะห์!N46</f>
        <v/>
      </c>
      <c r="N47" s="376" t="str">
        <f>IF(คุณลักษณะรายข้อ!K46="","",คุณลักษณะรายข้อ!K46)</f>
        <v/>
      </c>
      <c r="O47" s="376" t="str">
        <f>IF(คุณลักษณะรายข้อ!P46="","",คุณลักษณะรายข้อ!P46)</f>
        <v/>
      </c>
      <c r="P47" s="377" t="str">
        <f>IF(คุณลักษณะรายข้อ!T46="","",คุณลักษณะรายข้อ!T46)</f>
        <v/>
      </c>
      <c r="Q47" s="376" t="str">
        <f>IF(คุณลักษณะรายข้อ!Y46="","",คุณลักษณะรายข้อ!Y46)</f>
        <v/>
      </c>
      <c r="R47" s="376" t="str">
        <f>IF(คุณลักษณะรายข้อ!AD46="","",คุณลักษณะรายข้อ!AD46)</f>
        <v/>
      </c>
      <c r="S47" s="376" t="str">
        <f>IF(คุณลักษณะรายข้อ!AI46="","",คุณลักษณะรายข้อ!AI46)</f>
        <v/>
      </c>
      <c r="T47" s="376" t="str">
        <f>IF(คุณลักษณะรายข้อ!AO46="","",คุณลักษณะรายข้อ!AO46)</f>
        <v/>
      </c>
      <c r="U47" s="376" t="str">
        <f>IF(คุณลักษณะรายข้อ!AT46="","",คุณลักษณะรายข้อ!AT46)</f>
        <v/>
      </c>
      <c r="V47" s="376" t="str">
        <f>IF(คุณลักษณะรายข้อ!AY46="","",คุณลักษณะรายข้อ!AY46)</f>
        <v/>
      </c>
      <c r="W47" s="376" t="str">
        <f>IF(คุณลักษณะรายข้อ!BD46="","",คุณลักษณะรายข้อ!BD46)</f>
        <v/>
      </c>
      <c r="X47" s="381" t="str">
        <f>คุณลักษณะ!AC46</f>
        <v/>
      </c>
      <c r="Y47" s="376" t="str">
        <f>IF($Y$1=$AM$5,"",คุณลักษณะ!AE46)</f>
        <v/>
      </c>
      <c r="Z47" s="376" t="str">
        <f>IF(สมรรถนะรายด้าน!K46="","",สมรรถนะรายด้าน!K46)</f>
        <v/>
      </c>
      <c r="AA47" s="376" t="str">
        <f>IF(สมรรถนะรายด้าน!P46="","",สมรรถนะรายด้าน!P46)</f>
        <v/>
      </c>
      <c r="AB47" s="377" t="str">
        <f>IF(สมรรถนะรายด้าน!U46="","",สมรรถนะรายด้าน!U46)</f>
        <v/>
      </c>
      <c r="AC47" s="376" t="str">
        <f>IF(สมรรถนะรายด้าน!AD46="","",สมรรถนะรายด้าน!AD46)</f>
        <v/>
      </c>
      <c r="AD47" s="376" t="str">
        <f>IF(สมรรถนะรายด้าน!AI46="","",สมรรถนะรายด้าน!AI46)</f>
        <v/>
      </c>
      <c r="AE47" s="376" t="str">
        <f>สมรรถนะรายด้าน!AL46</f>
        <v/>
      </c>
      <c r="AF47" s="381" t="str">
        <f>IF($AF$1=$AM$5,"",สมรรถนะรายด้าน!AN46)</f>
        <v/>
      </c>
      <c r="AG47" s="381" t="str">
        <f>IF(เวลาเรียน!LX47="","",เวลาเรียน!LX47)</f>
        <v/>
      </c>
      <c r="AH47" s="510" t="str">
        <f>IF(เวลาเรียน!MB47="","",เวลาเรียน!MB47)</f>
        <v/>
      </c>
      <c r="AI47" s="381" t="str">
        <f>IF(AH47="","",IF(นักเรียน!Q46="ออก","--ย้าย--",VLOOKUP(AH47,gradetime,5)))</f>
        <v/>
      </c>
      <c r="AJ47" s="388"/>
      <c r="AK47" s="431"/>
      <c r="AL47" s="431"/>
      <c r="AM47" s="431"/>
      <c r="AN47" s="431"/>
      <c r="AO47" s="431"/>
      <c r="AP47" s="431"/>
      <c r="AQ47" s="431"/>
    </row>
    <row r="48" spans="1:43" s="13" customFormat="1" ht="15.75" customHeight="1" x14ac:dyDescent="0.4">
      <c r="A48" s="431"/>
      <c r="B48" s="378">
        <v>42</v>
      </c>
      <c r="C48" s="379" t="str">
        <f>IF(นักเรียน!C47="","",นักเรียน!C47)</f>
        <v/>
      </c>
      <c r="D48" s="380" t="str">
        <f>IF(นักเรียน!E47="","",นักเรียน!E47)</f>
        <v/>
      </c>
      <c r="E48" s="379" t="str">
        <f>IF(คะแนน1!BA47="","",IF($E$1=$AM$5,"",คะแนน1!BA47))</f>
        <v/>
      </c>
      <c r="F48" s="379" t="str">
        <f>IF(คะแนน2!BA47="","",IF($F$1=$AM$5,"",คะแนน2!BA47))</f>
        <v/>
      </c>
      <c r="G48" s="381" t="str">
        <f>IF(คะแนน2!BB47="","",IF($G$1=$AM$5,"",คะแนน2!BB47))</f>
        <v/>
      </c>
      <c r="H48" s="381" t="str">
        <f>IF(คะแนน2!BC47="","",IF($H$1=$AM$5,"",คะแนน2!BC47))</f>
        <v/>
      </c>
      <c r="I48" s="374" t="str">
        <f>IF(คิดวิเคราะห์รายข้อ!I47="","",คิดวิเคราะห์รายข้อ!I47)</f>
        <v/>
      </c>
      <c r="J48" s="374" t="str">
        <f>IF(คิดวิเคราะห์รายข้อ!N47="","",คิดวิเคราะห์รายข้อ!N47)</f>
        <v/>
      </c>
      <c r="K48" s="374" t="str">
        <f>IF(คิดวิเคราะห์รายข้อ!R47="","",คิดวิเคราะห์รายข้อ!R47)</f>
        <v/>
      </c>
      <c r="L48" s="381" t="str">
        <f>คิดวิเคราะห์!L47</f>
        <v/>
      </c>
      <c r="M48" s="381" t="str">
        <f>คิดวิเคราะห์!N47</f>
        <v/>
      </c>
      <c r="N48" s="376" t="str">
        <f>IF(คุณลักษณะรายข้อ!K47="","",คุณลักษณะรายข้อ!K47)</f>
        <v/>
      </c>
      <c r="O48" s="376" t="str">
        <f>IF(คุณลักษณะรายข้อ!P47="","",คุณลักษณะรายข้อ!P47)</f>
        <v/>
      </c>
      <c r="P48" s="377" t="str">
        <f>IF(คุณลักษณะรายข้อ!T47="","",คุณลักษณะรายข้อ!T47)</f>
        <v/>
      </c>
      <c r="Q48" s="376" t="str">
        <f>IF(คุณลักษณะรายข้อ!Y47="","",คุณลักษณะรายข้อ!Y47)</f>
        <v/>
      </c>
      <c r="R48" s="376" t="str">
        <f>IF(คุณลักษณะรายข้อ!AD47="","",คุณลักษณะรายข้อ!AD47)</f>
        <v/>
      </c>
      <c r="S48" s="376" t="str">
        <f>IF(คุณลักษณะรายข้อ!AI47="","",คุณลักษณะรายข้อ!AI47)</f>
        <v/>
      </c>
      <c r="T48" s="376" t="str">
        <f>IF(คุณลักษณะรายข้อ!AO47="","",คุณลักษณะรายข้อ!AO47)</f>
        <v/>
      </c>
      <c r="U48" s="376" t="str">
        <f>IF(คุณลักษณะรายข้อ!AT47="","",คุณลักษณะรายข้อ!AT47)</f>
        <v/>
      </c>
      <c r="V48" s="376" t="str">
        <f>IF(คุณลักษณะรายข้อ!AY47="","",คุณลักษณะรายข้อ!AY47)</f>
        <v/>
      </c>
      <c r="W48" s="376" t="str">
        <f>IF(คุณลักษณะรายข้อ!BD47="","",คุณลักษณะรายข้อ!BD47)</f>
        <v/>
      </c>
      <c r="X48" s="381" t="str">
        <f>คุณลักษณะ!AC47</f>
        <v/>
      </c>
      <c r="Y48" s="376" t="str">
        <f>IF($Y$1=$AM$5,"",คุณลักษณะ!AE47)</f>
        <v/>
      </c>
      <c r="Z48" s="376" t="str">
        <f>IF(สมรรถนะรายด้าน!K47="","",สมรรถนะรายด้าน!K47)</f>
        <v/>
      </c>
      <c r="AA48" s="376" t="str">
        <f>IF(สมรรถนะรายด้าน!P47="","",สมรรถนะรายด้าน!P47)</f>
        <v/>
      </c>
      <c r="AB48" s="377" t="str">
        <f>IF(สมรรถนะรายด้าน!U47="","",สมรรถนะรายด้าน!U47)</f>
        <v/>
      </c>
      <c r="AC48" s="376" t="str">
        <f>IF(สมรรถนะรายด้าน!AD47="","",สมรรถนะรายด้าน!AD47)</f>
        <v/>
      </c>
      <c r="AD48" s="376" t="str">
        <f>IF(สมรรถนะรายด้าน!AI47="","",สมรรถนะรายด้าน!AI47)</f>
        <v/>
      </c>
      <c r="AE48" s="376" t="str">
        <f>สมรรถนะรายด้าน!AL47</f>
        <v/>
      </c>
      <c r="AF48" s="381" t="str">
        <f>IF($AF$1=$AM$5,"",สมรรถนะรายด้าน!AN47)</f>
        <v/>
      </c>
      <c r="AG48" s="381" t="str">
        <f>IF(เวลาเรียน!LX48="","",เวลาเรียน!LX48)</f>
        <v/>
      </c>
      <c r="AH48" s="510" t="str">
        <f>IF(เวลาเรียน!MB48="","",เวลาเรียน!MB48)</f>
        <v/>
      </c>
      <c r="AI48" s="381" t="str">
        <f>IF(AH48="","",IF(นักเรียน!Q47="ออก","--ย้าย--",VLOOKUP(AH48,gradetime,5)))</f>
        <v/>
      </c>
      <c r="AJ48" s="388"/>
      <c r="AK48" s="431"/>
      <c r="AL48" s="431"/>
      <c r="AM48" s="431"/>
      <c r="AN48" s="431"/>
      <c r="AO48" s="431"/>
      <c r="AP48" s="431"/>
      <c r="AQ48" s="431"/>
    </row>
    <row r="49" spans="1:43" s="13" customFormat="1" ht="15.75" customHeight="1" x14ac:dyDescent="0.4">
      <c r="A49" s="431"/>
      <c r="B49" s="378">
        <v>43</v>
      </c>
      <c r="C49" s="379" t="str">
        <f>IF(นักเรียน!C48="","",นักเรียน!C48)</f>
        <v/>
      </c>
      <c r="D49" s="380" t="str">
        <f>IF(นักเรียน!E48="","",นักเรียน!E48)</f>
        <v/>
      </c>
      <c r="E49" s="379" t="str">
        <f>IF(คะแนน1!BA48="","",IF($E$1=$AM$5,"",คะแนน1!BA48))</f>
        <v/>
      </c>
      <c r="F49" s="379" t="str">
        <f>IF(คะแนน2!BA48="","",IF($F$1=$AM$5,"",คะแนน2!BA48))</f>
        <v/>
      </c>
      <c r="G49" s="381" t="str">
        <f>IF(คะแนน2!BB48="","",IF($G$1=$AM$5,"",คะแนน2!BB48))</f>
        <v/>
      </c>
      <c r="H49" s="381" t="str">
        <f>IF(คะแนน2!BC48="","",IF($H$1=$AM$5,"",คะแนน2!BC48))</f>
        <v/>
      </c>
      <c r="I49" s="374" t="str">
        <f>IF(คิดวิเคราะห์รายข้อ!I48="","",คิดวิเคราะห์รายข้อ!I48)</f>
        <v/>
      </c>
      <c r="J49" s="374" t="str">
        <f>IF(คิดวิเคราะห์รายข้อ!N48="","",คิดวิเคราะห์รายข้อ!N48)</f>
        <v/>
      </c>
      <c r="K49" s="374" t="str">
        <f>IF(คิดวิเคราะห์รายข้อ!R48="","",คิดวิเคราะห์รายข้อ!R48)</f>
        <v/>
      </c>
      <c r="L49" s="381" t="str">
        <f>คิดวิเคราะห์!L48</f>
        <v/>
      </c>
      <c r="M49" s="381" t="str">
        <f>คิดวิเคราะห์!N48</f>
        <v/>
      </c>
      <c r="N49" s="376" t="str">
        <f>IF(คุณลักษณะรายข้อ!K48="","",คุณลักษณะรายข้อ!K48)</f>
        <v/>
      </c>
      <c r="O49" s="376" t="str">
        <f>IF(คุณลักษณะรายข้อ!P48="","",คุณลักษณะรายข้อ!P48)</f>
        <v/>
      </c>
      <c r="P49" s="377" t="str">
        <f>IF(คุณลักษณะรายข้อ!T48="","",คุณลักษณะรายข้อ!T48)</f>
        <v/>
      </c>
      <c r="Q49" s="376" t="str">
        <f>IF(คุณลักษณะรายข้อ!Y48="","",คุณลักษณะรายข้อ!Y48)</f>
        <v/>
      </c>
      <c r="R49" s="376" t="str">
        <f>IF(คุณลักษณะรายข้อ!AD48="","",คุณลักษณะรายข้อ!AD48)</f>
        <v/>
      </c>
      <c r="S49" s="376" t="str">
        <f>IF(คุณลักษณะรายข้อ!AI48="","",คุณลักษณะรายข้อ!AI48)</f>
        <v/>
      </c>
      <c r="T49" s="376" t="str">
        <f>IF(คุณลักษณะรายข้อ!AO48="","",คุณลักษณะรายข้อ!AO48)</f>
        <v/>
      </c>
      <c r="U49" s="376" t="str">
        <f>IF(คุณลักษณะรายข้อ!AT48="","",คุณลักษณะรายข้อ!AT48)</f>
        <v/>
      </c>
      <c r="V49" s="376" t="str">
        <f>IF(คุณลักษณะรายข้อ!AY48="","",คุณลักษณะรายข้อ!AY48)</f>
        <v/>
      </c>
      <c r="W49" s="376" t="str">
        <f>IF(คุณลักษณะรายข้อ!BD48="","",คุณลักษณะรายข้อ!BD48)</f>
        <v/>
      </c>
      <c r="X49" s="381" t="str">
        <f>คุณลักษณะ!AC48</f>
        <v/>
      </c>
      <c r="Y49" s="376" t="str">
        <f>IF($Y$1=$AM$5,"",คุณลักษณะ!AE48)</f>
        <v/>
      </c>
      <c r="Z49" s="376" t="str">
        <f>IF(สมรรถนะรายด้าน!K48="","",สมรรถนะรายด้าน!K48)</f>
        <v/>
      </c>
      <c r="AA49" s="376" t="str">
        <f>IF(สมรรถนะรายด้าน!P48="","",สมรรถนะรายด้าน!P48)</f>
        <v/>
      </c>
      <c r="AB49" s="377" t="str">
        <f>IF(สมรรถนะรายด้าน!U48="","",สมรรถนะรายด้าน!U48)</f>
        <v/>
      </c>
      <c r="AC49" s="376" t="str">
        <f>IF(สมรรถนะรายด้าน!AD48="","",สมรรถนะรายด้าน!AD48)</f>
        <v/>
      </c>
      <c r="AD49" s="376" t="str">
        <f>IF(สมรรถนะรายด้าน!AI48="","",สมรรถนะรายด้าน!AI48)</f>
        <v/>
      </c>
      <c r="AE49" s="376" t="str">
        <f>สมรรถนะรายด้าน!AL48</f>
        <v/>
      </c>
      <c r="AF49" s="381" t="str">
        <f>IF($AF$1=$AM$5,"",สมรรถนะรายด้าน!AN48)</f>
        <v/>
      </c>
      <c r="AG49" s="381" t="str">
        <f>IF(เวลาเรียน!LX49="","",เวลาเรียน!LX49)</f>
        <v/>
      </c>
      <c r="AH49" s="510" t="str">
        <f>IF(เวลาเรียน!MB49="","",เวลาเรียน!MB49)</f>
        <v/>
      </c>
      <c r="AI49" s="381" t="str">
        <f>IF(AH49="","",IF(นักเรียน!Q48="ออก","--ย้าย--",VLOOKUP(AH49,gradetime,5)))</f>
        <v/>
      </c>
      <c r="AJ49" s="388"/>
      <c r="AK49" s="431"/>
      <c r="AL49" s="431"/>
      <c r="AM49" s="431"/>
      <c r="AN49" s="431"/>
      <c r="AO49" s="431"/>
      <c r="AP49" s="431"/>
      <c r="AQ49" s="431"/>
    </row>
    <row r="50" spans="1:43" s="13" customFormat="1" ht="15.75" customHeight="1" x14ac:dyDescent="0.4">
      <c r="A50" s="431"/>
      <c r="B50" s="378">
        <v>44</v>
      </c>
      <c r="C50" s="379" t="str">
        <f>IF(นักเรียน!C49="","",นักเรียน!C49)</f>
        <v/>
      </c>
      <c r="D50" s="380" t="str">
        <f>IF(นักเรียน!E49="","",นักเรียน!E49)</f>
        <v/>
      </c>
      <c r="E50" s="379" t="str">
        <f>IF(คะแนน1!BA49="","",IF($E$1=$AM$5,"",คะแนน1!BA49))</f>
        <v/>
      </c>
      <c r="F50" s="379" t="str">
        <f>IF(คะแนน2!BA49="","",IF($F$1=$AM$5,"",คะแนน2!BA49))</f>
        <v/>
      </c>
      <c r="G50" s="381" t="str">
        <f>IF(คะแนน2!BB49="","",IF($G$1=$AM$5,"",คะแนน2!BB49))</f>
        <v/>
      </c>
      <c r="H50" s="381" t="str">
        <f>IF(คะแนน2!BC49="","",IF($H$1=$AM$5,"",คะแนน2!BC49))</f>
        <v/>
      </c>
      <c r="I50" s="374" t="str">
        <f>IF(คิดวิเคราะห์รายข้อ!I49="","",คิดวิเคราะห์รายข้อ!I49)</f>
        <v/>
      </c>
      <c r="J50" s="374" t="str">
        <f>IF(คิดวิเคราะห์รายข้อ!N49="","",คิดวิเคราะห์รายข้อ!N49)</f>
        <v/>
      </c>
      <c r="K50" s="374" t="str">
        <f>IF(คิดวิเคราะห์รายข้อ!R49="","",คิดวิเคราะห์รายข้อ!R49)</f>
        <v/>
      </c>
      <c r="L50" s="381" t="str">
        <f>คิดวิเคราะห์!L49</f>
        <v/>
      </c>
      <c r="M50" s="381" t="str">
        <f>คิดวิเคราะห์!N49</f>
        <v/>
      </c>
      <c r="N50" s="376" t="str">
        <f>IF(คุณลักษณะรายข้อ!K49="","",คุณลักษณะรายข้อ!K49)</f>
        <v/>
      </c>
      <c r="O50" s="376" t="str">
        <f>IF(คุณลักษณะรายข้อ!P49="","",คุณลักษณะรายข้อ!P49)</f>
        <v/>
      </c>
      <c r="P50" s="377" t="str">
        <f>IF(คุณลักษณะรายข้อ!T49="","",คุณลักษณะรายข้อ!T49)</f>
        <v/>
      </c>
      <c r="Q50" s="376" t="str">
        <f>IF(คุณลักษณะรายข้อ!Y49="","",คุณลักษณะรายข้อ!Y49)</f>
        <v/>
      </c>
      <c r="R50" s="376" t="str">
        <f>IF(คุณลักษณะรายข้อ!AD49="","",คุณลักษณะรายข้อ!AD49)</f>
        <v/>
      </c>
      <c r="S50" s="376" t="str">
        <f>IF(คุณลักษณะรายข้อ!AI49="","",คุณลักษณะรายข้อ!AI49)</f>
        <v/>
      </c>
      <c r="T50" s="376" t="str">
        <f>IF(คุณลักษณะรายข้อ!AO49="","",คุณลักษณะรายข้อ!AO49)</f>
        <v/>
      </c>
      <c r="U50" s="376" t="str">
        <f>IF(คุณลักษณะรายข้อ!AT49="","",คุณลักษณะรายข้อ!AT49)</f>
        <v/>
      </c>
      <c r="V50" s="376" t="str">
        <f>IF(คุณลักษณะรายข้อ!AY49="","",คุณลักษณะรายข้อ!AY49)</f>
        <v/>
      </c>
      <c r="W50" s="376" t="str">
        <f>IF(คุณลักษณะรายข้อ!BD49="","",คุณลักษณะรายข้อ!BD49)</f>
        <v/>
      </c>
      <c r="X50" s="381" t="str">
        <f>คุณลักษณะ!AC49</f>
        <v/>
      </c>
      <c r="Y50" s="376" t="str">
        <f>IF($Y$1=$AM$5,"",คุณลักษณะ!AE49)</f>
        <v/>
      </c>
      <c r="Z50" s="376" t="str">
        <f>IF(สมรรถนะรายด้าน!K49="","",สมรรถนะรายด้าน!K49)</f>
        <v/>
      </c>
      <c r="AA50" s="376" t="str">
        <f>IF(สมรรถนะรายด้าน!P49="","",สมรรถนะรายด้าน!P49)</f>
        <v/>
      </c>
      <c r="AB50" s="377" t="str">
        <f>IF(สมรรถนะรายด้าน!U49="","",สมรรถนะรายด้าน!U49)</f>
        <v/>
      </c>
      <c r="AC50" s="376" t="str">
        <f>IF(สมรรถนะรายด้าน!AD49="","",สมรรถนะรายด้าน!AD49)</f>
        <v/>
      </c>
      <c r="AD50" s="376" t="str">
        <f>IF(สมรรถนะรายด้าน!AI49="","",สมรรถนะรายด้าน!AI49)</f>
        <v/>
      </c>
      <c r="AE50" s="376" t="str">
        <f>สมรรถนะรายด้าน!AL49</f>
        <v/>
      </c>
      <c r="AF50" s="381" t="str">
        <f>IF($AF$1=$AM$5,"",สมรรถนะรายด้าน!AN49)</f>
        <v/>
      </c>
      <c r="AG50" s="381" t="str">
        <f>IF(เวลาเรียน!LX50="","",เวลาเรียน!LX50)</f>
        <v/>
      </c>
      <c r="AH50" s="510" t="str">
        <f>IF(เวลาเรียน!MB50="","",เวลาเรียน!MB50)</f>
        <v/>
      </c>
      <c r="AI50" s="381" t="str">
        <f>IF(AH50="","",IF(นักเรียน!Q49="ออก","--ย้าย--",VLOOKUP(AH50,gradetime,5)))</f>
        <v/>
      </c>
      <c r="AJ50" s="388"/>
      <c r="AK50" s="431"/>
      <c r="AL50" s="431"/>
      <c r="AM50" s="431"/>
      <c r="AN50" s="431"/>
      <c r="AO50" s="431"/>
      <c r="AP50" s="431"/>
      <c r="AQ50" s="431"/>
    </row>
    <row r="51" spans="1:43" s="13" customFormat="1" ht="15.75" customHeight="1" x14ac:dyDescent="0.4">
      <c r="A51" s="431"/>
      <c r="B51" s="378">
        <v>45</v>
      </c>
      <c r="C51" s="379" t="str">
        <f>IF(นักเรียน!C50="","",นักเรียน!C50)</f>
        <v/>
      </c>
      <c r="D51" s="380" t="str">
        <f>IF(นักเรียน!E50="","",นักเรียน!E50)</f>
        <v/>
      </c>
      <c r="E51" s="379" t="str">
        <f>IF(คะแนน1!BA50="","",IF($E$1=$AM$5,"",คะแนน1!BA50))</f>
        <v/>
      </c>
      <c r="F51" s="379" t="str">
        <f>IF(คะแนน2!BA50="","",IF($F$1=$AM$5,"",คะแนน2!BA50))</f>
        <v/>
      </c>
      <c r="G51" s="381" t="str">
        <f>IF(คะแนน2!BB50="","",IF($G$1=$AM$5,"",คะแนน2!BB50))</f>
        <v/>
      </c>
      <c r="H51" s="381" t="str">
        <f>IF(คะแนน2!BC50="","",IF($H$1=$AM$5,"",คะแนน2!BC50))</f>
        <v/>
      </c>
      <c r="I51" s="374" t="str">
        <f>IF(คิดวิเคราะห์รายข้อ!I50="","",คิดวิเคราะห์รายข้อ!I50)</f>
        <v/>
      </c>
      <c r="J51" s="374" t="str">
        <f>IF(คิดวิเคราะห์รายข้อ!N50="","",คิดวิเคราะห์รายข้อ!N50)</f>
        <v/>
      </c>
      <c r="K51" s="374" t="str">
        <f>IF(คิดวิเคราะห์รายข้อ!R50="","",คิดวิเคราะห์รายข้อ!R50)</f>
        <v/>
      </c>
      <c r="L51" s="381" t="str">
        <f>คิดวิเคราะห์!L50</f>
        <v/>
      </c>
      <c r="M51" s="381" t="str">
        <f>คิดวิเคราะห์!N50</f>
        <v/>
      </c>
      <c r="N51" s="376" t="str">
        <f>IF(คุณลักษณะรายข้อ!K50="","",คุณลักษณะรายข้อ!K50)</f>
        <v/>
      </c>
      <c r="O51" s="376" t="str">
        <f>IF(คุณลักษณะรายข้อ!P50="","",คุณลักษณะรายข้อ!P50)</f>
        <v/>
      </c>
      <c r="P51" s="377" t="str">
        <f>IF(คุณลักษณะรายข้อ!T50="","",คุณลักษณะรายข้อ!T50)</f>
        <v/>
      </c>
      <c r="Q51" s="376" t="str">
        <f>IF(คุณลักษณะรายข้อ!Y50="","",คุณลักษณะรายข้อ!Y50)</f>
        <v/>
      </c>
      <c r="R51" s="376" t="str">
        <f>IF(คุณลักษณะรายข้อ!AD50="","",คุณลักษณะรายข้อ!AD50)</f>
        <v/>
      </c>
      <c r="S51" s="376" t="str">
        <f>IF(คุณลักษณะรายข้อ!AI50="","",คุณลักษณะรายข้อ!AI50)</f>
        <v/>
      </c>
      <c r="T51" s="376" t="str">
        <f>IF(คุณลักษณะรายข้อ!AO50="","",คุณลักษณะรายข้อ!AO50)</f>
        <v/>
      </c>
      <c r="U51" s="376" t="str">
        <f>IF(คุณลักษณะรายข้อ!AT50="","",คุณลักษณะรายข้อ!AT50)</f>
        <v/>
      </c>
      <c r="V51" s="376" t="str">
        <f>IF(คุณลักษณะรายข้อ!AY50="","",คุณลักษณะรายข้อ!AY50)</f>
        <v/>
      </c>
      <c r="W51" s="376" t="str">
        <f>IF(คุณลักษณะรายข้อ!BD50="","",คุณลักษณะรายข้อ!BD50)</f>
        <v/>
      </c>
      <c r="X51" s="381" t="str">
        <f>คุณลักษณะ!AC50</f>
        <v/>
      </c>
      <c r="Y51" s="376" t="str">
        <f>IF($Y$1=$AM$5,"",คุณลักษณะ!AE50)</f>
        <v/>
      </c>
      <c r="Z51" s="376" t="str">
        <f>IF(สมรรถนะรายด้าน!K50="","",สมรรถนะรายด้าน!K50)</f>
        <v/>
      </c>
      <c r="AA51" s="376" t="str">
        <f>IF(สมรรถนะรายด้าน!P50="","",สมรรถนะรายด้าน!P50)</f>
        <v/>
      </c>
      <c r="AB51" s="377" t="str">
        <f>IF(สมรรถนะรายด้าน!U50="","",สมรรถนะรายด้าน!U50)</f>
        <v/>
      </c>
      <c r="AC51" s="376" t="str">
        <f>IF(สมรรถนะรายด้าน!AD50="","",สมรรถนะรายด้าน!AD50)</f>
        <v/>
      </c>
      <c r="AD51" s="376" t="str">
        <f>IF(สมรรถนะรายด้าน!AI50="","",สมรรถนะรายด้าน!AI50)</f>
        <v/>
      </c>
      <c r="AE51" s="376" t="str">
        <f>สมรรถนะรายด้าน!AL50</f>
        <v/>
      </c>
      <c r="AF51" s="381" t="str">
        <f>IF($AF$1=$AM$5,"",สมรรถนะรายด้าน!AN50)</f>
        <v/>
      </c>
      <c r="AG51" s="381" t="str">
        <f>IF(เวลาเรียน!LX51="","",เวลาเรียน!LX51)</f>
        <v/>
      </c>
      <c r="AH51" s="510" t="str">
        <f>IF(เวลาเรียน!MB51="","",เวลาเรียน!MB51)</f>
        <v/>
      </c>
      <c r="AI51" s="381" t="str">
        <f>IF(AH51="","",IF(นักเรียน!Q50="ออก","--ย้าย--",VLOOKUP(AH51,gradetime,5)))</f>
        <v/>
      </c>
      <c r="AJ51" s="388"/>
      <c r="AK51" s="431"/>
      <c r="AL51" s="431"/>
      <c r="AM51" s="431"/>
      <c r="AN51" s="431"/>
      <c r="AO51" s="431"/>
      <c r="AP51" s="431"/>
      <c r="AQ51" s="431"/>
    </row>
    <row r="52" spans="1:43" s="13" customFormat="1" ht="15.75" customHeight="1" x14ac:dyDescent="0.4">
      <c r="A52" s="431"/>
      <c r="B52" s="378">
        <v>46</v>
      </c>
      <c r="C52" s="379" t="str">
        <f>IF(นักเรียน!C51="","",นักเรียน!C51)</f>
        <v/>
      </c>
      <c r="D52" s="380" t="str">
        <f>IF(นักเรียน!E51="","",นักเรียน!E51)</f>
        <v/>
      </c>
      <c r="E52" s="379" t="str">
        <f>IF(คะแนน1!BA51="","",IF($E$1=$AM$5,"",คะแนน1!BA51))</f>
        <v/>
      </c>
      <c r="F52" s="379" t="str">
        <f>IF(คะแนน2!BA51="","",IF($F$1=$AM$5,"",คะแนน2!BA51))</f>
        <v/>
      </c>
      <c r="G52" s="381" t="str">
        <f>IF(คะแนน2!BB51="","",IF($G$1=$AM$5,"",คะแนน2!BB51))</f>
        <v/>
      </c>
      <c r="H52" s="381" t="str">
        <f>IF(คะแนน2!BC51="","",IF($H$1=$AM$5,"",คะแนน2!BC51))</f>
        <v/>
      </c>
      <c r="I52" s="374" t="str">
        <f>IF(คิดวิเคราะห์รายข้อ!I51="","",คิดวิเคราะห์รายข้อ!I51)</f>
        <v/>
      </c>
      <c r="J52" s="374" t="str">
        <f>IF(คิดวิเคราะห์รายข้อ!N51="","",คิดวิเคราะห์รายข้อ!N51)</f>
        <v/>
      </c>
      <c r="K52" s="374" t="str">
        <f>IF(คิดวิเคราะห์รายข้อ!R51="","",คิดวิเคราะห์รายข้อ!R51)</f>
        <v/>
      </c>
      <c r="L52" s="381" t="str">
        <f>คิดวิเคราะห์!L51</f>
        <v/>
      </c>
      <c r="M52" s="381" t="str">
        <f>คิดวิเคราะห์!N51</f>
        <v/>
      </c>
      <c r="N52" s="376" t="str">
        <f>IF(คุณลักษณะรายข้อ!K51="","",คุณลักษณะรายข้อ!K51)</f>
        <v/>
      </c>
      <c r="O52" s="376" t="str">
        <f>IF(คุณลักษณะรายข้อ!P51="","",คุณลักษณะรายข้อ!P51)</f>
        <v/>
      </c>
      <c r="P52" s="377" t="str">
        <f>IF(คุณลักษณะรายข้อ!T51="","",คุณลักษณะรายข้อ!T51)</f>
        <v/>
      </c>
      <c r="Q52" s="376" t="str">
        <f>IF(คุณลักษณะรายข้อ!Y51="","",คุณลักษณะรายข้อ!Y51)</f>
        <v/>
      </c>
      <c r="R52" s="376" t="str">
        <f>IF(คุณลักษณะรายข้อ!AD51="","",คุณลักษณะรายข้อ!AD51)</f>
        <v/>
      </c>
      <c r="S52" s="376" t="str">
        <f>IF(คุณลักษณะรายข้อ!AI51="","",คุณลักษณะรายข้อ!AI51)</f>
        <v/>
      </c>
      <c r="T52" s="376" t="str">
        <f>IF(คุณลักษณะรายข้อ!AO51="","",คุณลักษณะรายข้อ!AO51)</f>
        <v/>
      </c>
      <c r="U52" s="376" t="str">
        <f>IF(คุณลักษณะรายข้อ!AT51="","",คุณลักษณะรายข้อ!AT51)</f>
        <v/>
      </c>
      <c r="V52" s="376" t="str">
        <f>IF(คุณลักษณะรายข้อ!AY51="","",คุณลักษณะรายข้อ!AY51)</f>
        <v/>
      </c>
      <c r="W52" s="376" t="str">
        <f>IF(คุณลักษณะรายข้อ!BD51="","",คุณลักษณะรายข้อ!BD51)</f>
        <v/>
      </c>
      <c r="X52" s="381" t="str">
        <f>คุณลักษณะ!AC51</f>
        <v/>
      </c>
      <c r="Y52" s="376" t="str">
        <f>IF($Y$1=$AM$5,"",คุณลักษณะ!AE51)</f>
        <v/>
      </c>
      <c r="Z52" s="376" t="str">
        <f>IF(สมรรถนะรายด้าน!K51="","",สมรรถนะรายด้าน!K51)</f>
        <v/>
      </c>
      <c r="AA52" s="376" t="str">
        <f>IF(สมรรถนะรายด้าน!P51="","",สมรรถนะรายด้าน!P51)</f>
        <v/>
      </c>
      <c r="AB52" s="377" t="str">
        <f>IF(สมรรถนะรายด้าน!U51="","",สมรรถนะรายด้าน!U51)</f>
        <v/>
      </c>
      <c r="AC52" s="376" t="str">
        <f>IF(สมรรถนะรายด้าน!AD51="","",สมรรถนะรายด้าน!AD51)</f>
        <v/>
      </c>
      <c r="AD52" s="376" t="str">
        <f>IF(สมรรถนะรายด้าน!AI51="","",สมรรถนะรายด้าน!AI51)</f>
        <v/>
      </c>
      <c r="AE52" s="376" t="str">
        <f>สมรรถนะรายด้าน!AL51</f>
        <v/>
      </c>
      <c r="AF52" s="381" t="str">
        <f>IF($AF$1=$AM$5,"",สมรรถนะรายด้าน!AN51)</f>
        <v/>
      </c>
      <c r="AG52" s="381" t="str">
        <f>IF(เวลาเรียน!LX52="","",เวลาเรียน!LX52)</f>
        <v/>
      </c>
      <c r="AH52" s="510" t="str">
        <f>IF(เวลาเรียน!MB52="","",เวลาเรียน!MB52)</f>
        <v/>
      </c>
      <c r="AI52" s="381" t="str">
        <f>IF(AH52="","",IF(นักเรียน!Q51="ออก","--ย้าย--",VLOOKUP(AH52,gradetime,5)))</f>
        <v/>
      </c>
      <c r="AJ52" s="388"/>
      <c r="AK52" s="431"/>
      <c r="AL52" s="431"/>
      <c r="AM52" s="431"/>
      <c r="AN52" s="431"/>
      <c r="AO52" s="431"/>
      <c r="AP52" s="431"/>
      <c r="AQ52" s="431"/>
    </row>
    <row r="53" spans="1:43" s="13" customFormat="1" ht="15.75" customHeight="1" x14ac:dyDescent="0.4">
      <c r="A53" s="431"/>
      <c r="B53" s="378">
        <v>47</v>
      </c>
      <c r="C53" s="379" t="str">
        <f>IF(นักเรียน!C52="","",นักเรียน!C52)</f>
        <v/>
      </c>
      <c r="D53" s="380" t="str">
        <f>IF(นักเรียน!E52="","",นักเรียน!E52)</f>
        <v/>
      </c>
      <c r="E53" s="379" t="str">
        <f>IF(คะแนน1!BA52="","",IF($E$1=$AM$5,"",คะแนน1!BA52))</f>
        <v/>
      </c>
      <c r="F53" s="379" t="str">
        <f>IF(คะแนน2!BA52="","",IF($F$1=$AM$5,"",คะแนน2!BA52))</f>
        <v/>
      </c>
      <c r="G53" s="381" t="str">
        <f>IF(คะแนน2!BB52="","",IF($G$1=$AM$5,"",คะแนน2!BB52))</f>
        <v/>
      </c>
      <c r="H53" s="381" t="str">
        <f>IF(คะแนน2!BC52="","",IF($H$1=$AM$5,"",คะแนน2!BC52))</f>
        <v/>
      </c>
      <c r="I53" s="374" t="str">
        <f>IF(คิดวิเคราะห์รายข้อ!I52="","",คิดวิเคราะห์รายข้อ!I52)</f>
        <v/>
      </c>
      <c r="J53" s="374" t="str">
        <f>IF(คิดวิเคราะห์รายข้อ!N52="","",คิดวิเคราะห์รายข้อ!N52)</f>
        <v/>
      </c>
      <c r="K53" s="374" t="str">
        <f>IF(คิดวิเคราะห์รายข้อ!R52="","",คิดวิเคราะห์รายข้อ!R52)</f>
        <v/>
      </c>
      <c r="L53" s="381" t="str">
        <f>คิดวิเคราะห์!L52</f>
        <v/>
      </c>
      <c r="M53" s="381" t="str">
        <f>คิดวิเคราะห์!N52</f>
        <v/>
      </c>
      <c r="N53" s="376" t="str">
        <f>IF(คุณลักษณะรายข้อ!K52="","",คุณลักษณะรายข้อ!K52)</f>
        <v/>
      </c>
      <c r="O53" s="376" t="str">
        <f>IF(คุณลักษณะรายข้อ!P52="","",คุณลักษณะรายข้อ!P52)</f>
        <v/>
      </c>
      <c r="P53" s="377" t="str">
        <f>IF(คุณลักษณะรายข้อ!T52="","",คุณลักษณะรายข้อ!T52)</f>
        <v/>
      </c>
      <c r="Q53" s="376" t="str">
        <f>IF(คุณลักษณะรายข้อ!Y52="","",คุณลักษณะรายข้อ!Y52)</f>
        <v/>
      </c>
      <c r="R53" s="376" t="str">
        <f>IF(คุณลักษณะรายข้อ!AD52="","",คุณลักษณะรายข้อ!AD52)</f>
        <v/>
      </c>
      <c r="S53" s="376" t="str">
        <f>IF(คุณลักษณะรายข้อ!AI52="","",คุณลักษณะรายข้อ!AI52)</f>
        <v/>
      </c>
      <c r="T53" s="376" t="str">
        <f>IF(คุณลักษณะรายข้อ!AO52="","",คุณลักษณะรายข้อ!AO52)</f>
        <v/>
      </c>
      <c r="U53" s="376" t="str">
        <f>IF(คุณลักษณะรายข้อ!AT52="","",คุณลักษณะรายข้อ!AT52)</f>
        <v/>
      </c>
      <c r="V53" s="376" t="str">
        <f>IF(คุณลักษณะรายข้อ!AY52="","",คุณลักษณะรายข้อ!AY52)</f>
        <v/>
      </c>
      <c r="W53" s="376" t="str">
        <f>IF(คุณลักษณะรายข้อ!BD52="","",คุณลักษณะรายข้อ!BD52)</f>
        <v/>
      </c>
      <c r="X53" s="381" t="str">
        <f>คุณลักษณะ!AC52</f>
        <v/>
      </c>
      <c r="Y53" s="376" t="str">
        <f>IF($Y$1=$AM$5,"",คุณลักษณะ!AE52)</f>
        <v/>
      </c>
      <c r="Z53" s="376" t="str">
        <f>IF(สมรรถนะรายด้าน!K52="","",สมรรถนะรายด้าน!K52)</f>
        <v/>
      </c>
      <c r="AA53" s="376" t="str">
        <f>IF(สมรรถนะรายด้าน!P52="","",สมรรถนะรายด้าน!P52)</f>
        <v/>
      </c>
      <c r="AB53" s="377" t="str">
        <f>IF(สมรรถนะรายด้าน!U52="","",สมรรถนะรายด้าน!U52)</f>
        <v/>
      </c>
      <c r="AC53" s="376" t="str">
        <f>IF(สมรรถนะรายด้าน!AD52="","",สมรรถนะรายด้าน!AD52)</f>
        <v/>
      </c>
      <c r="AD53" s="376" t="str">
        <f>IF(สมรรถนะรายด้าน!AI52="","",สมรรถนะรายด้าน!AI52)</f>
        <v/>
      </c>
      <c r="AE53" s="376" t="str">
        <f>สมรรถนะรายด้าน!AL52</f>
        <v/>
      </c>
      <c r="AF53" s="381" t="str">
        <f>IF($AF$1=$AM$5,"",สมรรถนะรายด้าน!AN52)</f>
        <v/>
      </c>
      <c r="AG53" s="381" t="str">
        <f>IF(เวลาเรียน!LX53="","",เวลาเรียน!LX53)</f>
        <v/>
      </c>
      <c r="AH53" s="510" t="str">
        <f>IF(เวลาเรียน!MB53="","",เวลาเรียน!MB53)</f>
        <v/>
      </c>
      <c r="AI53" s="381" t="str">
        <f>IF(AH53="","",IF(นักเรียน!Q52="ออก","--ย้าย--",VLOOKUP(AH53,gradetime,5)))</f>
        <v/>
      </c>
      <c r="AJ53" s="388"/>
      <c r="AK53" s="431"/>
      <c r="AL53" s="431"/>
      <c r="AM53" s="431"/>
      <c r="AN53" s="431"/>
      <c r="AO53" s="431"/>
      <c r="AP53" s="431"/>
      <c r="AQ53" s="431"/>
    </row>
    <row r="54" spans="1:43" s="13" customFormat="1" ht="15.75" customHeight="1" x14ac:dyDescent="0.4">
      <c r="A54" s="431"/>
      <c r="B54" s="378">
        <v>48</v>
      </c>
      <c r="C54" s="379" t="str">
        <f>IF(นักเรียน!C53="","",นักเรียน!C53)</f>
        <v/>
      </c>
      <c r="D54" s="380" t="str">
        <f>IF(นักเรียน!E53="","",นักเรียน!E53)</f>
        <v/>
      </c>
      <c r="E54" s="379" t="str">
        <f>IF(คะแนน1!BA53="","",IF($E$1=$AM$5,"",คะแนน1!BA53))</f>
        <v/>
      </c>
      <c r="F54" s="379" t="str">
        <f>IF(คะแนน2!BA53="","",IF($F$1=$AM$5,"",คะแนน2!BA53))</f>
        <v/>
      </c>
      <c r="G54" s="381" t="str">
        <f>IF(คะแนน2!BB53="","",IF($G$1=$AM$5,"",คะแนน2!BB53))</f>
        <v/>
      </c>
      <c r="H54" s="381" t="str">
        <f>IF(คะแนน2!BC53="","",IF($H$1=$AM$5,"",คะแนน2!BC53))</f>
        <v/>
      </c>
      <c r="I54" s="374" t="str">
        <f>IF(คิดวิเคราะห์รายข้อ!I53="","",คิดวิเคราะห์รายข้อ!I53)</f>
        <v/>
      </c>
      <c r="J54" s="374" t="str">
        <f>IF(คิดวิเคราะห์รายข้อ!N53="","",คิดวิเคราะห์รายข้อ!N53)</f>
        <v/>
      </c>
      <c r="K54" s="374" t="str">
        <f>IF(คิดวิเคราะห์รายข้อ!R53="","",คิดวิเคราะห์รายข้อ!R53)</f>
        <v/>
      </c>
      <c r="L54" s="381" t="str">
        <f>คิดวิเคราะห์!L53</f>
        <v/>
      </c>
      <c r="M54" s="381" t="str">
        <f>คิดวิเคราะห์!N53</f>
        <v/>
      </c>
      <c r="N54" s="376" t="str">
        <f>IF(คุณลักษณะรายข้อ!K53="","",คุณลักษณะรายข้อ!K53)</f>
        <v/>
      </c>
      <c r="O54" s="376" t="str">
        <f>IF(คุณลักษณะรายข้อ!P53="","",คุณลักษณะรายข้อ!P53)</f>
        <v/>
      </c>
      <c r="P54" s="377" t="str">
        <f>IF(คุณลักษณะรายข้อ!T53="","",คุณลักษณะรายข้อ!T53)</f>
        <v/>
      </c>
      <c r="Q54" s="376" t="str">
        <f>IF(คุณลักษณะรายข้อ!Y53="","",คุณลักษณะรายข้อ!Y53)</f>
        <v/>
      </c>
      <c r="R54" s="376" t="str">
        <f>IF(คุณลักษณะรายข้อ!AD53="","",คุณลักษณะรายข้อ!AD53)</f>
        <v/>
      </c>
      <c r="S54" s="376" t="str">
        <f>IF(คุณลักษณะรายข้อ!AI53="","",คุณลักษณะรายข้อ!AI53)</f>
        <v/>
      </c>
      <c r="T54" s="376" t="str">
        <f>IF(คุณลักษณะรายข้อ!AO53="","",คุณลักษณะรายข้อ!AO53)</f>
        <v/>
      </c>
      <c r="U54" s="376" t="str">
        <f>IF(คุณลักษณะรายข้อ!AT53="","",คุณลักษณะรายข้อ!AT53)</f>
        <v/>
      </c>
      <c r="V54" s="376" t="str">
        <f>IF(คุณลักษณะรายข้อ!AY53="","",คุณลักษณะรายข้อ!AY53)</f>
        <v/>
      </c>
      <c r="W54" s="376" t="str">
        <f>IF(คุณลักษณะรายข้อ!BD53="","",คุณลักษณะรายข้อ!BD53)</f>
        <v/>
      </c>
      <c r="X54" s="381" t="str">
        <f>คุณลักษณะ!AC53</f>
        <v/>
      </c>
      <c r="Y54" s="376" t="str">
        <f>IF($Y$1=$AM$5,"",คุณลักษณะ!AE53)</f>
        <v/>
      </c>
      <c r="Z54" s="376" t="str">
        <f>IF(สมรรถนะรายด้าน!K53="","",สมรรถนะรายด้าน!K53)</f>
        <v/>
      </c>
      <c r="AA54" s="376" t="str">
        <f>IF(สมรรถนะรายด้าน!P53="","",สมรรถนะรายด้าน!P53)</f>
        <v/>
      </c>
      <c r="AB54" s="377" t="str">
        <f>IF(สมรรถนะรายด้าน!U53="","",สมรรถนะรายด้าน!U53)</f>
        <v/>
      </c>
      <c r="AC54" s="376" t="str">
        <f>IF(สมรรถนะรายด้าน!AD53="","",สมรรถนะรายด้าน!AD53)</f>
        <v/>
      </c>
      <c r="AD54" s="376" t="str">
        <f>IF(สมรรถนะรายด้าน!AI53="","",สมรรถนะรายด้าน!AI53)</f>
        <v/>
      </c>
      <c r="AE54" s="376" t="str">
        <f>สมรรถนะรายด้าน!AL53</f>
        <v/>
      </c>
      <c r="AF54" s="381" t="str">
        <f>IF($AF$1=$AM$5,"",สมรรถนะรายด้าน!AN53)</f>
        <v/>
      </c>
      <c r="AG54" s="381" t="str">
        <f>IF(เวลาเรียน!LX54="","",เวลาเรียน!LX54)</f>
        <v/>
      </c>
      <c r="AH54" s="510" t="str">
        <f>IF(เวลาเรียน!MB54="","",เวลาเรียน!MB54)</f>
        <v/>
      </c>
      <c r="AI54" s="381" t="str">
        <f>IF(AH54="","",IF(นักเรียน!Q53="ออก","--ย้าย--",VLOOKUP(AH54,gradetime,5)))</f>
        <v/>
      </c>
      <c r="AJ54" s="388"/>
      <c r="AK54" s="431"/>
      <c r="AL54" s="431"/>
      <c r="AM54" s="431"/>
      <c r="AN54" s="431"/>
      <c r="AO54" s="431"/>
      <c r="AP54" s="431"/>
      <c r="AQ54" s="431"/>
    </row>
    <row r="55" spans="1:43" s="13" customFormat="1" ht="15.75" customHeight="1" x14ac:dyDescent="0.4">
      <c r="A55" s="431"/>
      <c r="B55" s="378">
        <v>49</v>
      </c>
      <c r="C55" s="379" t="str">
        <f>IF(นักเรียน!C54="","",นักเรียน!C54)</f>
        <v/>
      </c>
      <c r="D55" s="380" t="str">
        <f>IF(นักเรียน!E54="","",นักเรียน!E54)</f>
        <v/>
      </c>
      <c r="E55" s="379" t="str">
        <f>IF(คะแนน1!BA54="","",IF($E$1=$AM$5,"",คะแนน1!BA54))</f>
        <v/>
      </c>
      <c r="F55" s="379" t="str">
        <f>IF(คะแนน2!BA54="","",IF($F$1=$AM$5,"",คะแนน2!BA54))</f>
        <v/>
      </c>
      <c r="G55" s="381" t="str">
        <f>IF(คะแนน2!BB54="","",IF($G$1=$AM$5,"",คะแนน2!BB54))</f>
        <v/>
      </c>
      <c r="H55" s="381" t="str">
        <f>IF(คะแนน2!BC54="","",IF($H$1=$AM$5,"",คะแนน2!BC54))</f>
        <v/>
      </c>
      <c r="I55" s="374" t="str">
        <f>IF(คิดวิเคราะห์รายข้อ!I54="","",คิดวิเคราะห์รายข้อ!I54)</f>
        <v/>
      </c>
      <c r="J55" s="374" t="str">
        <f>IF(คิดวิเคราะห์รายข้อ!N54="","",คิดวิเคราะห์รายข้อ!N54)</f>
        <v/>
      </c>
      <c r="K55" s="374" t="str">
        <f>IF(คิดวิเคราะห์รายข้อ!R54="","",คิดวิเคราะห์รายข้อ!R54)</f>
        <v/>
      </c>
      <c r="L55" s="381" t="str">
        <f>คิดวิเคราะห์!L54</f>
        <v/>
      </c>
      <c r="M55" s="381" t="str">
        <f>คิดวิเคราะห์!N54</f>
        <v/>
      </c>
      <c r="N55" s="376" t="str">
        <f>IF(คุณลักษณะรายข้อ!K54="","",คุณลักษณะรายข้อ!K54)</f>
        <v/>
      </c>
      <c r="O55" s="376" t="str">
        <f>IF(คุณลักษณะรายข้อ!P54="","",คุณลักษณะรายข้อ!P54)</f>
        <v/>
      </c>
      <c r="P55" s="377" t="str">
        <f>IF(คุณลักษณะรายข้อ!T54="","",คุณลักษณะรายข้อ!T54)</f>
        <v/>
      </c>
      <c r="Q55" s="376" t="str">
        <f>IF(คุณลักษณะรายข้อ!Y54="","",คุณลักษณะรายข้อ!Y54)</f>
        <v/>
      </c>
      <c r="R55" s="376" t="str">
        <f>IF(คุณลักษณะรายข้อ!AD54="","",คุณลักษณะรายข้อ!AD54)</f>
        <v/>
      </c>
      <c r="S55" s="376" t="str">
        <f>IF(คุณลักษณะรายข้อ!AI54="","",คุณลักษณะรายข้อ!AI54)</f>
        <v/>
      </c>
      <c r="T55" s="376" t="str">
        <f>IF(คุณลักษณะรายข้อ!AO54="","",คุณลักษณะรายข้อ!AO54)</f>
        <v/>
      </c>
      <c r="U55" s="376" t="str">
        <f>IF(คุณลักษณะรายข้อ!AT54="","",คุณลักษณะรายข้อ!AT54)</f>
        <v/>
      </c>
      <c r="V55" s="376" t="str">
        <f>IF(คุณลักษณะรายข้อ!AY54="","",คุณลักษณะรายข้อ!AY54)</f>
        <v/>
      </c>
      <c r="W55" s="376" t="str">
        <f>IF(คุณลักษณะรายข้อ!BD54="","",คุณลักษณะรายข้อ!BD54)</f>
        <v/>
      </c>
      <c r="X55" s="381" t="str">
        <f>คุณลักษณะ!AC54</f>
        <v/>
      </c>
      <c r="Y55" s="376" t="str">
        <f>IF($Y$1=$AM$5,"",คุณลักษณะ!AE54)</f>
        <v/>
      </c>
      <c r="Z55" s="376" t="str">
        <f>IF(สมรรถนะรายด้าน!K54="","",สมรรถนะรายด้าน!K54)</f>
        <v/>
      </c>
      <c r="AA55" s="376" t="str">
        <f>IF(สมรรถนะรายด้าน!P54="","",สมรรถนะรายด้าน!P54)</f>
        <v/>
      </c>
      <c r="AB55" s="377" t="str">
        <f>IF(สมรรถนะรายด้าน!U54="","",สมรรถนะรายด้าน!U54)</f>
        <v/>
      </c>
      <c r="AC55" s="376" t="str">
        <f>IF(สมรรถนะรายด้าน!AD54="","",สมรรถนะรายด้าน!AD54)</f>
        <v/>
      </c>
      <c r="AD55" s="376" t="str">
        <f>IF(สมรรถนะรายด้าน!AI54="","",สมรรถนะรายด้าน!AI54)</f>
        <v/>
      </c>
      <c r="AE55" s="376" t="str">
        <f>สมรรถนะรายด้าน!AL54</f>
        <v/>
      </c>
      <c r="AF55" s="381" t="str">
        <f>IF($AF$1=$AM$5,"",สมรรถนะรายด้าน!AN54)</f>
        <v/>
      </c>
      <c r="AG55" s="381" t="str">
        <f>IF(เวลาเรียน!LX55="","",เวลาเรียน!LX55)</f>
        <v/>
      </c>
      <c r="AH55" s="510" t="str">
        <f>IF(เวลาเรียน!MB55="","",เวลาเรียน!MB55)</f>
        <v/>
      </c>
      <c r="AI55" s="381" t="str">
        <f>IF(AH55="","",IF(นักเรียน!Q54="ออก","--ย้าย--",VLOOKUP(AH55,gradetime,5)))</f>
        <v/>
      </c>
      <c r="AJ55" s="388"/>
      <c r="AK55" s="431"/>
      <c r="AL55" s="431"/>
      <c r="AM55" s="431"/>
      <c r="AN55" s="431"/>
      <c r="AO55" s="431"/>
      <c r="AP55" s="431"/>
      <c r="AQ55" s="431"/>
    </row>
    <row r="56" spans="1:43" s="13" customFormat="1" ht="15.75" customHeight="1" x14ac:dyDescent="0.4">
      <c r="A56" s="431"/>
      <c r="B56" s="382">
        <v>50</v>
      </c>
      <c r="C56" s="383" t="str">
        <f>IF(นักเรียน!C55="","",นักเรียน!C55)</f>
        <v/>
      </c>
      <c r="D56" s="384" t="str">
        <f>IF(นักเรียน!E55="","",นักเรียน!E55)</f>
        <v/>
      </c>
      <c r="E56" s="383" t="str">
        <f>IF(คะแนน1!BA55="","",IF($E$1=$AM$5,"",คะแนน1!BA55))</f>
        <v/>
      </c>
      <c r="F56" s="383" t="str">
        <f>IF(คะแนน2!BA55="","",IF($F$1=$AM$5,"",คะแนน2!BA55))</f>
        <v/>
      </c>
      <c r="G56" s="385" t="str">
        <f>IF(คะแนน2!BB55="","",IF($G$1=$AM$5,"",คะแนน2!BB55))</f>
        <v/>
      </c>
      <c r="H56" s="385" t="str">
        <f>IF(คะแนน2!BC55="","",IF($H$1=$AM$5,"",คะแนน2!BC55))</f>
        <v/>
      </c>
      <c r="I56" s="383" t="str">
        <f>IF(คิดวิเคราะห์รายข้อ!I55="","",คิดวิเคราะห์รายข้อ!I55)</f>
        <v/>
      </c>
      <c r="J56" s="383" t="str">
        <f>IF(คิดวิเคราะห์รายข้อ!N55="","",คิดวิเคราะห์รายข้อ!N55)</f>
        <v/>
      </c>
      <c r="K56" s="383" t="str">
        <f>IF(คิดวิเคราะห์รายข้อ!R55="","",คิดวิเคราะห์รายข้อ!R55)</f>
        <v/>
      </c>
      <c r="L56" s="385" t="str">
        <f>คิดวิเคราะห์!L55</f>
        <v/>
      </c>
      <c r="M56" s="385" t="str">
        <f>คิดวิเคราะห์!N55</f>
        <v/>
      </c>
      <c r="N56" s="385" t="str">
        <f>IF(คุณลักษณะรายข้อ!K55="","",คุณลักษณะรายข้อ!K55)</f>
        <v/>
      </c>
      <c r="O56" s="385" t="str">
        <f>IF(คุณลักษณะรายข้อ!P55="","",คุณลักษณะรายข้อ!P55)</f>
        <v/>
      </c>
      <c r="P56" s="386" t="str">
        <f>IF(คุณลักษณะรายข้อ!T55="","",คุณลักษณะรายข้อ!T55)</f>
        <v/>
      </c>
      <c r="Q56" s="385" t="str">
        <f>IF(คุณลักษณะรายข้อ!Y55="","",คุณลักษณะรายข้อ!Y55)</f>
        <v/>
      </c>
      <c r="R56" s="385" t="str">
        <f>IF(คุณลักษณะรายข้อ!AD55="","",คุณลักษณะรายข้อ!AD55)</f>
        <v/>
      </c>
      <c r="S56" s="385" t="str">
        <f>IF(คุณลักษณะรายข้อ!AI55="","",คุณลักษณะรายข้อ!AI55)</f>
        <v/>
      </c>
      <c r="T56" s="385" t="str">
        <f>IF(คุณลักษณะรายข้อ!AO55="","",คุณลักษณะรายข้อ!AO55)</f>
        <v/>
      </c>
      <c r="U56" s="385" t="str">
        <f>IF(คุณลักษณะรายข้อ!AT55="","",คุณลักษณะรายข้อ!AT55)</f>
        <v/>
      </c>
      <c r="V56" s="385" t="str">
        <f>IF(คุณลักษณะรายข้อ!AY55="","",คุณลักษณะรายข้อ!AY55)</f>
        <v/>
      </c>
      <c r="W56" s="385" t="str">
        <f>IF(คุณลักษณะรายข้อ!BD55="","",คุณลักษณะรายข้อ!BD55)</f>
        <v/>
      </c>
      <c r="X56" s="385" t="str">
        <f>คุณลักษณะ!AC55</f>
        <v/>
      </c>
      <c r="Y56" s="500" t="str">
        <f>IF($Y$1=$AM$5,"",คุณลักษณะ!AE55)</f>
        <v/>
      </c>
      <c r="Z56" s="385" t="str">
        <f>IF(สมรรถนะรายด้าน!K55="","",สมรรถนะรายด้าน!K55)</f>
        <v/>
      </c>
      <c r="AA56" s="385" t="str">
        <f>IF(สมรรถนะรายด้าน!P55="","",สมรรถนะรายด้าน!P55)</f>
        <v/>
      </c>
      <c r="AB56" s="386" t="str">
        <f>IF(สมรรถนะรายด้าน!U55="","",สมรรถนะรายด้าน!U55)</f>
        <v/>
      </c>
      <c r="AC56" s="385" t="str">
        <f>IF(สมรรถนะรายด้าน!AD55="","",สมรรถนะรายด้าน!AD55)</f>
        <v/>
      </c>
      <c r="AD56" s="385" t="str">
        <f>IF(สมรรถนะรายด้าน!AI55="","",สมรรถนะรายด้าน!AI55)</f>
        <v/>
      </c>
      <c r="AE56" s="385" t="str">
        <f>สมรรถนะรายด้าน!AL55</f>
        <v/>
      </c>
      <c r="AF56" s="385" t="str">
        <f>IF($AF$1=$AM$5,"",สมรรถนะรายด้าน!AN55)</f>
        <v/>
      </c>
      <c r="AG56" s="385" t="str">
        <f>IF(เวลาเรียน!LX56="","",เวลาเรียน!LX56)</f>
        <v/>
      </c>
      <c r="AH56" s="511" t="str">
        <f>IF(เวลาเรียน!MB56="","",เวลาเรียน!MB56)</f>
        <v/>
      </c>
      <c r="AI56" s="385" t="str">
        <f>IF(AH56="","",IF(นักเรียน!Q55="ออก","--ย้าย--",VLOOKUP(AH56,gradetime,5)))</f>
        <v/>
      </c>
      <c r="AJ56" s="389"/>
      <c r="AK56" s="431"/>
      <c r="AL56" s="431"/>
      <c r="AM56" s="431"/>
      <c r="AN56" s="431"/>
      <c r="AO56" s="431"/>
      <c r="AP56" s="431"/>
      <c r="AQ56" s="431"/>
    </row>
    <row r="57" spans="1:43" ht="16.5" customHeight="1" x14ac:dyDescent="0.4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431"/>
      <c r="AK57" s="101"/>
      <c r="AL57" s="101"/>
      <c r="AM57" s="101"/>
      <c r="AN57" s="101"/>
      <c r="AO57" s="101"/>
      <c r="AP57" s="101"/>
      <c r="AQ57" s="101"/>
    </row>
    <row r="58" spans="1:43" ht="21.75" customHeight="1" x14ac:dyDescent="0.4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</row>
    <row r="59" spans="1:43" ht="21.75" customHeight="1" x14ac:dyDescent="0.45">
      <c r="A59" s="101"/>
      <c r="B59" s="101"/>
      <c r="C59" s="101"/>
      <c r="D59" s="436" t="s">
        <v>657</v>
      </c>
      <c r="E59" s="437" t="e">
        <f>AVERAGE(E7:E56)</f>
        <v>#DIV/0!</v>
      </c>
      <c r="F59" s="437" t="e">
        <f t="shared" ref="F59:G59" si="0">AVERAGE(F7:F56)</f>
        <v>#DIV/0!</v>
      </c>
      <c r="G59" s="437" t="e">
        <f t="shared" si="0"/>
        <v>#DIV/0!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</row>
    <row r="60" spans="1:43" ht="21.75" customHeight="1" x14ac:dyDescent="0.45">
      <c r="A60" s="101"/>
      <c r="B60" s="101"/>
      <c r="C60" s="101"/>
      <c r="D60" s="436" t="s">
        <v>658</v>
      </c>
      <c r="E60" s="437" t="e">
        <f>แผนภูมิ!Y15</f>
        <v>#DIV/0!</v>
      </c>
      <c r="F60" s="437" t="e">
        <f>แผนภูมิ!Z15</f>
        <v>#DIV/0!</v>
      </c>
      <c r="G60" s="437" t="e">
        <f>แผนภูมิ!AA15</f>
        <v>#DIV/0!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</row>
    <row r="61" spans="1:43" ht="21.75" customHeight="1" x14ac:dyDescent="0.4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</row>
    <row r="62" spans="1:43" ht="21.75" customHeight="1" x14ac:dyDescent="0.4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</row>
    <row r="63" spans="1:43" ht="21.75" customHeight="1" x14ac:dyDescent="0.4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</row>
    <row r="64" spans="1:43" ht="21.75" customHeight="1" x14ac:dyDescent="0.4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</row>
    <row r="65" spans="1:43" ht="21.75" customHeight="1" x14ac:dyDescent="0.4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</row>
    <row r="66" spans="1:43" ht="21.75" customHeight="1" x14ac:dyDescent="0.4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</row>
    <row r="67" spans="1:43" ht="21.75" customHeight="1" x14ac:dyDescent="0.4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</row>
    <row r="68" spans="1:43" ht="21.75" customHeight="1" x14ac:dyDescent="0.4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</row>
    <row r="69" spans="1:43" ht="21.75" customHeight="1" x14ac:dyDescent="0.4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</row>
    <row r="70" spans="1:43" ht="21.75" customHeight="1" x14ac:dyDescent="0.4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</row>
    <row r="71" spans="1:43" ht="21.75" customHeight="1" x14ac:dyDescent="0.4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</row>
    <row r="72" spans="1:43" ht="21.75" customHeight="1" x14ac:dyDescent="0.4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</row>
    <row r="73" spans="1:43" ht="21.75" customHeight="1" x14ac:dyDescent="0.4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</row>
    <row r="74" spans="1:43" ht="21.75" customHeight="1" x14ac:dyDescent="0.4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</row>
    <row r="75" spans="1:43" ht="21.75" customHeight="1" x14ac:dyDescent="0.4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</row>
    <row r="76" spans="1:43" ht="21.75" customHeight="1" x14ac:dyDescent="0.4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</row>
    <row r="77" spans="1:43" ht="21.75" customHeight="1" x14ac:dyDescent="0.4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</row>
    <row r="78" spans="1:43" ht="21.75" customHeight="1" x14ac:dyDescent="0.4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</row>
    <row r="79" spans="1:43" ht="21.75" customHeight="1" x14ac:dyDescent="0.4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</row>
    <row r="80" spans="1:43" ht="21.75" customHeight="1" x14ac:dyDescent="0.4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</row>
    <row r="81" spans="1:43" ht="21.75" customHeight="1" x14ac:dyDescent="0.4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</row>
    <row r="82" spans="1:43" ht="21.75" customHeight="1" x14ac:dyDescent="0.4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</row>
    <row r="83" spans="1:43" ht="21.75" customHeight="1" x14ac:dyDescent="0.4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</row>
    <row r="84" spans="1:43" ht="21.75" customHeight="1" x14ac:dyDescent="0.4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</row>
    <row r="85" spans="1:43" ht="21.75" customHeight="1" x14ac:dyDescent="0.4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</row>
    <row r="86" spans="1:43" ht="21.75" customHeight="1" x14ac:dyDescent="0.4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</row>
    <row r="87" spans="1:43" ht="21.75" customHeight="1" x14ac:dyDescent="0.4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</row>
    <row r="88" spans="1:43" ht="21.75" customHeight="1" x14ac:dyDescent="0.4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</row>
    <row r="89" spans="1:43" ht="21.75" customHeight="1" x14ac:dyDescent="0.4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</row>
    <row r="90" spans="1:43" ht="21.75" customHeight="1" x14ac:dyDescent="0.4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</row>
    <row r="91" spans="1:43" ht="21.75" customHeight="1" x14ac:dyDescent="0.4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</row>
    <row r="92" spans="1:43" ht="21.75" customHeight="1" x14ac:dyDescent="0.4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</row>
    <row r="93" spans="1:43" ht="21.75" customHeight="1" x14ac:dyDescent="0.4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</row>
    <row r="94" spans="1:43" ht="21.75" customHeight="1" x14ac:dyDescent="0.4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</row>
    <row r="95" spans="1:43" ht="21.75" customHeight="1" x14ac:dyDescent="0.4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</row>
    <row r="96" spans="1:43" ht="21.75" customHeight="1" x14ac:dyDescent="0.4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</row>
    <row r="97" spans="1:43" ht="21.75" customHeight="1" x14ac:dyDescent="0.4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</row>
    <row r="98" spans="1:43" ht="21.75" customHeight="1" x14ac:dyDescent="0.4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</row>
    <row r="99" spans="1:43" ht="21.75" customHeight="1" x14ac:dyDescent="0.4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</row>
  </sheetData>
  <sheetProtection sheet="1" objects="1" scenarios="1" formatCells="0" formatColumns="0" formatRows="0"/>
  <mergeCells count="21">
    <mergeCell ref="Z4:AF4"/>
    <mergeCell ref="AF5:AF6"/>
    <mergeCell ref="AJ4:AJ6"/>
    <mergeCell ref="Z2:AJ2"/>
    <mergeCell ref="Z3:AJ3"/>
    <mergeCell ref="AG4:AI4"/>
    <mergeCell ref="AG5:AI5"/>
    <mergeCell ref="B4:B6"/>
    <mergeCell ref="C4:C6"/>
    <mergeCell ref="D4:D6"/>
    <mergeCell ref="G4:H4"/>
    <mergeCell ref="H5:H6"/>
    <mergeCell ref="M5:M6"/>
    <mergeCell ref="L1:P1"/>
    <mergeCell ref="Y5:Y6"/>
    <mergeCell ref="N4:Y4"/>
    <mergeCell ref="D2:M2"/>
    <mergeCell ref="D3:M3"/>
    <mergeCell ref="N2:Y2"/>
    <mergeCell ref="N3:Y3"/>
    <mergeCell ref="I4:M4"/>
  </mergeCells>
  <conditionalFormatting sqref="H7:H56 M7:M56 Y7:Y56 AF7:AI56">
    <cfRule type="containsText" dxfId="5" priority="5" operator="containsText" text="ไม่ผ่าน">
      <formula>NOT(ISERROR(SEARCH("ไม่ผ่าน",H7)))</formula>
    </cfRule>
    <cfRule type="containsText" dxfId="4" priority="6" operator="containsText" text="ย้าย">
      <formula>NOT(ISERROR(SEARCH("ย้าย",H7)))</formula>
    </cfRule>
  </conditionalFormatting>
  <conditionalFormatting sqref="H7:H56">
    <cfRule type="containsText" dxfId="3" priority="1" operator="containsText" text="0">
      <formula>NOT(ISERROR(SEARCH("0",H7)))</formula>
    </cfRule>
    <cfRule type="containsText" dxfId="2" priority="2" operator="containsText" text="ร">
      <formula>NOT(ISERROR(SEARCH("ร",H7)))</formula>
    </cfRule>
    <cfRule type="containsText" dxfId="1" priority="4" operator="containsText" text="มส">
      <formula>NOT(ISERROR(SEARCH("มส",H7)))</formula>
    </cfRule>
  </conditionalFormatting>
  <conditionalFormatting sqref="AF7:AI56">
    <cfRule type="containsText" dxfId="0" priority="3" operator="containsText" text="ปรับปรุง">
      <formula>NOT(ISERROR(SEARCH("ปรับปรุง",AF7)))</formula>
    </cfRule>
  </conditionalFormatting>
  <dataValidations count="1">
    <dataValidation type="list" allowBlank="1" showInputMessage="1" showErrorMessage="1" sqref="E1:H1 Y1 AF1" xr:uid="{00000000-0002-0000-1400-000000000000}">
      <formula1>$AM$3:$AM$5</formula1>
    </dataValidation>
  </dataValidations>
  <pageMargins left="0.51181102362204722" right="0.11811023622047245" top="0.15748031496062992" bottom="0.15748031496062992" header="0.31496062992125984" footer="0.31496062992125984"/>
  <pageSetup paperSize="9" scale="95" orientation="portrait" blackAndWhite="1" verticalDpi="300" r:id="rId1"/>
  <colBreaks count="1" manualBreakCount="1">
    <brk id="13" min="1" max="5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AC80"/>
  <sheetViews>
    <sheetView showGridLines="0" zoomScale="110" zoomScaleNormal="110" workbookViewId="0">
      <selection activeCell="O38" sqref="O38"/>
    </sheetView>
  </sheetViews>
  <sheetFormatPr defaultColWidth="9.140625" defaultRowHeight="22.5" x14ac:dyDescent="0.45"/>
  <cols>
    <col min="1" max="1" width="9.28515625" style="180" customWidth="1"/>
    <col min="2" max="9" width="9.140625" style="180"/>
    <col min="10" max="10" width="8" style="180" customWidth="1"/>
    <col min="11" max="11" width="7.140625" style="180" customWidth="1"/>
    <col min="12" max="12" width="5.7109375" style="180" customWidth="1"/>
    <col min="13" max="13" width="7.85546875" style="180" customWidth="1"/>
    <col min="14" max="14" width="5.28515625" style="180" customWidth="1"/>
    <col min="15" max="15" width="22.7109375" style="180" customWidth="1"/>
    <col min="16" max="16" width="9.140625" style="180"/>
    <col min="17" max="17" width="17.85546875" style="180" customWidth="1"/>
    <col min="18" max="18" width="9.140625" style="180"/>
    <col min="19" max="19" width="10" style="180" customWidth="1"/>
    <col min="20" max="27" width="11.85546875" style="180" customWidth="1"/>
    <col min="28" max="16384" width="9.140625" style="180"/>
  </cols>
  <sheetData>
    <row r="1" spans="1:29" ht="40.5" customHeight="1" x14ac:dyDescent="0.45">
      <c r="A1" s="438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</row>
    <row r="2" spans="1:29" ht="18.75" customHeight="1" x14ac:dyDescent="0.45">
      <c r="A2" s="438"/>
      <c r="B2" s="782" t="str">
        <f>"แผนภูมิแสดงผลสัมฤทธิ์ทางการเรียน  ปีการศึกษา  "&amp;Home!F5</f>
        <v xml:space="preserve">แผนภูมิแสดงผลสัมฤทธิ์ทางการเรียน  ปีการศึกษา  </v>
      </c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</row>
    <row r="3" spans="1:29" ht="18.75" customHeight="1" x14ac:dyDescent="0.45">
      <c r="A3" s="438"/>
      <c r="B3" s="784" t="str">
        <f>"  โรงเรียน"&amp;Home!C3&amp;"  "&amp;Home!C4</f>
        <v xml:space="preserve">  โรงเรียนวัดโฆสิตาราม  สำนักงานเขตพื้นที่การศึกษาประถมศึกษาชัยนาท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438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38"/>
    </row>
    <row r="4" spans="1:29" ht="18.75" customHeight="1" x14ac:dyDescent="0.45">
      <c r="A4" s="438"/>
      <c r="B4" s="783" t="str">
        <f>"วิชา"&amp;Home!C11&amp;"   ชั้น"&amp;Home!C9</f>
        <v>วิชา   ชั้น</v>
      </c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438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38"/>
    </row>
    <row r="5" spans="1:29" ht="26.25" customHeight="1" x14ac:dyDescent="0.45">
      <c r="A5" s="438"/>
      <c r="B5" s="442"/>
      <c r="C5" s="443" t="s">
        <v>543</v>
      </c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38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39"/>
    </row>
    <row r="6" spans="1:29" ht="18.75" customHeight="1" x14ac:dyDescent="0.45">
      <c r="A6" s="438"/>
      <c r="N6" s="438"/>
      <c r="O6" s="444"/>
      <c r="P6" s="444"/>
      <c r="Q6" s="444"/>
      <c r="R6" s="444" t="str">
        <f>ปก!O13</f>
        <v>ไม่ผ่าน</v>
      </c>
      <c r="S6" s="444" t="str">
        <f>ปก!M13</f>
        <v>ผ่าน</v>
      </c>
      <c r="T6" s="445">
        <f>ปก!L13</f>
        <v>0</v>
      </c>
      <c r="U6" s="445">
        <f>ปก!K13</f>
        <v>1</v>
      </c>
      <c r="V6" s="445">
        <f>ปก!J13</f>
        <v>1.5</v>
      </c>
      <c r="W6" s="445">
        <f>ปก!I13</f>
        <v>2</v>
      </c>
      <c r="X6" s="445">
        <f>ปก!H13</f>
        <v>2.5</v>
      </c>
      <c r="Y6" s="445">
        <f>ปก!G13</f>
        <v>3</v>
      </c>
      <c r="Z6" s="445">
        <f>ปก!F13</f>
        <v>3.5</v>
      </c>
      <c r="AA6" s="445">
        <f>ปก!E13</f>
        <v>4</v>
      </c>
      <c r="AB6" s="444"/>
      <c r="AC6" s="439"/>
    </row>
    <row r="7" spans="1:29" ht="18.75" customHeight="1" x14ac:dyDescent="0.45">
      <c r="A7" s="438"/>
      <c r="N7" s="438"/>
      <c r="O7" s="444"/>
      <c r="P7" s="444"/>
      <c r="Q7" s="444" t="str">
        <f>"วิชา"&amp;Home!C11</f>
        <v>วิชา</v>
      </c>
      <c r="R7" s="445" t="str">
        <f>ปก!O14</f>
        <v>-</v>
      </c>
      <c r="S7" s="445" t="str">
        <f>ปก!M14</f>
        <v>-</v>
      </c>
      <c r="T7" s="445" t="str">
        <f>ปก!L14</f>
        <v>-</v>
      </c>
      <c r="U7" s="445" t="str">
        <f>ปก!K14</f>
        <v>-</v>
      </c>
      <c r="V7" s="445" t="str">
        <f>ปก!J14</f>
        <v>-</v>
      </c>
      <c r="W7" s="445" t="str">
        <f>ปก!I14</f>
        <v>-</v>
      </c>
      <c r="X7" s="445" t="str">
        <f>ปก!H14</f>
        <v>-</v>
      </c>
      <c r="Y7" s="445" t="str">
        <f>ปก!G14</f>
        <v>-</v>
      </c>
      <c r="Z7" s="445" t="str">
        <f>ปก!F14</f>
        <v>-</v>
      </c>
      <c r="AA7" s="445" t="str">
        <f>ปก!E14</f>
        <v>-</v>
      </c>
      <c r="AB7" s="444"/>
      <c r="AC7" s="439"/>
    </row>
    <row r="8" spans="1:29" ht="18.75" customHeight="1" x14ac:dyDescent="0.45">
      <c r="A8" s="438"/>
      <c r="N8" s="438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39"/>
    </row>
    <row r="9" spans="1:29" ht="18.75" customHeight="1" x14ac:dyDescent="0.45">
      <c r="A9" s="438"/>
      <c r="N9" s="438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39"/>
    </row>
    <row r="10" spans="1:29" ht="18.75" customHeight="1" x14ac:dyDescent="0.45">
      <c r="A10" s="438"/>
      <c r="N10" s="438"/>
      <c r="O10" s="444"/>
      <c r="P10" s="444"/>
      <c r="Q10" s="444"/>
      <c r="R10" s="444"/>
      <c r="S10" s="444"/>
      <c r="T10" s="444" t="s">
        <v>535</v>
      </c>
      <c r="U10" s="444"/>
      <c r="V10" s="444"/>
      <c r="W10" s="444"/>
      <c r="X10" s="444"/>
      <c r="Y10" s="444"/>
      <c r="Z10" s="444"/>
      <c r="AA10" s="444"/>
      <c r="AB10" s="444"/>
      <c r="AC10" s="439"/>
    </row>
    <row r="11" spans="1:29" ht="18.75" customHeight="1" x14ac:dyDescent="0.45">
      <c r="A11" s="438"/>
      <c r="N11" s="438"/>
      <c r="O11" s="444"/>
      <c r="P11" s="444"/>
      <c r="Q11" s="444"/>
      <c r="R11" s="444"/>
      <c r="S11" s="444"/>
      <c r="T11" s="446" t="s">
        <v>649</v>
      </c>
      <c r="U11" s="446" t="s">
        <v>650</v>
      </c>
      <c r="V11" s="446" t="s">
        <v>541</v>
      </c>
      <c r="W11" s="446" t="s">
        <v>540</v>
      </c>
      <c r="X11" s="444"/>
      <c r="Y11" s="444"/>
      <c r="Z11" s="444"/>
      <c r="AA11" s="444"/>
      <c r="AB11" s="444"/>
      <c r="AC11" s="439"/>
    </row>
    <row r="12" spans="1:29" ht="18.75" customHeight="1" x14ac:dyDescent="0.45">
      <c r="A12" s="438"/>
      <c r="N12" s="438"/>
      <c r="O12" s="444"/>
      <c r="P12" s="444"/>
      <c r="Q12" s="444"/>
      <c r="R12" s="444"/>
      <c r="S12" s="447" t="s">
        <v>536</v>
      </c>
      <c r="T12" s="445" t="str">
        <f>ปก!H19</f>
        <v>-</v>
      </c>
      <c r="U12" s="445" t="str">
        <f>ปก!F19</f>
        <v>-</v>
      </c>
      <c r="V12" s="445" t="str">
        <f>ปก!D19</f>
        <v>-</v>
      </c>
      <c r="W12" s="445" t="str">
        <f>ปก!B19</f>
        <v>-</v>
      </c>
      <c r="X12" s="444"/>
      <c r="Y12" s="444"/>
      <c r="Z12" s="444"/>
      <c r="AA12" s="444"/>
      <c r="AB12" s="444"/>
      <c r="AC12" s="439"/>
    </row>
    <row r="13" spans="1:29" ht="18.75" customHeight="1" x14ac:dyDescent="0.45">
      <c r="A13" s="438"/>
      <c r="N13" s="438"/>
      <c r="O13" s="444"/>
      <c r="P13" s="444"/>
      <c r="Q13" s="444"/>
      <c r="R13" s="444"/>
      <c r="S13" s="447" t="s">
        <v>537</v>
      </c>
      <c r="T13" s="445" t="str">
        <f>ปก!Q19</f>
        <v>-</v>
      </c>
      <c r="U13" s="445" t="str">
        <f>ปก!O19</f>
        <v>-</v>
      </c>
      <c r="V13" s="445" t="str">
        <f>ปก!M19</f>
        <v>-</v>
      </c>
      <c r="W13" s="445" t="str">
        <f>ปก!K19</f>
        <v>-</v>
      </c>
      <c r="X13" s="444"/>
      <c r="Y13" s="444"/>
      <c r="Z13" s="444"/>
      <c r="AA13" s="444"/>
      <c r="AB13" s="444"/>
      <c r="AC13" s="439"/>
    </row>
    <row r="14" spans="1:29" ht="18.75" customHeight="1" x14ac:dyDescent="0.45">
      <c r="A14" s="438"/>
      <c r="N14" s="438"/>
      <c r="O14" s="444"/>
      <c r="P14" s="444"/>
      <c r="Q14" s="444"/>
      <c r="R14" s="444"/>
      <c r="S14" s="447" t="s">
        <v>648</v>
      </c>
      <c r="T14" s="445">
        <f>COUNTIF(สมรรถนะรายด้าน!$AM$6:$AM$55,"0")</f>
        <v>0</v>
      </c>
      <c r="U14" s="445">
        <f>COUNTIF(สมรรถนะรายด้าน!$AM$6:$AM$55,"1")</f>
        <v>0</v>
      </c>
      <c r="V14" s="445">
        <f>COUNTIF(สมรรถนะรายด้าน!$AM$6:$AM$55,"2")</f>
        <v>0</v>
      </c>
      <c r="W14" s="445">
        <f>COUNTIF(สมรรถนะรายด้าน!$AM$6:$AM$55,"3")</f>
        <v>0</v>
      </c>
      <c r="X14" s="444"/>
      <c r="Y14" s="444"/>
      <c r="Z14" s="444"/>
      <c r="AA14" s="444"/>
      <c r="AB14" s="444"/>
      <c r="AC14" s="439"/>
    </row>
    <row r="15" spans="1:29" ht="18.75" customHeight="1" x14ac:dyDescent="0.45">
      <c r="A15" s="438"/>
      <c r="N15" s="438"/>
      <c r="O15" s="444"/>
      <c r="P15" s="444"/>
      <c r="Q15" s="444"/>
      <c r="R15" s="444"/>
      <c r="S15" s="444"/>
      <c r="T15" s="444" t="s">
        <v>538</v>
      </c>
      <c r="U15" s="444"/>
      <c r="V15" s="444"/>
      <c r="W15" s="444"/>
      <c r="X15" s="444"/>
      <c r="Y15" s="448" t="e">
        <f>AVERAGE(Y17:Y66)</f>
        <v>#DIV/0!</v>
      </c>
      <c r="Z15" s="448" t="e">
        <f t="shared" ref="Z15:AA15" si="0">AVERAGE(Z17:Z66)</f>
        <v>#DIV/0!</v>
      </c>
      <c r="AA15" s="448" t="e">
        <f t="shared" si="0"/>
        <v>#DIV/0!</v>
      </c>
      <c r="AB15" s="444"/>
      <c r="AC15" s="439"/>
    </row>
    <row r="16" spans="1:29" ht="18.75" customHeight="1" x14ac:dyDescent="0.45">
      <c r="A16" s="438"/>
      <c r="N16" s="438"/>
      <c r="O16" s="444"/>
      <c r="P16" s="444"/>
      <c r="Q16" s="444"/>
      <c r="R16" s="444"/>
      <c r="S16" s="444"/>
      <c r="T16" s="444" t="s">
        <v>503</v>
      </c>
      <c r="U16" s="444" t="s">
        <v>504</v>
      </c>
      <c r="V16" s="444" t="str">
        <f>O38</f>
        <v>คะแนนเฉลี่ยทั้งปี</v>
      </c>
      <c r="W16" s="444"/>
      <c r="X16" s="444"/>
      <c r="Y16" s="449" t="s">
        <v>503</v>
      </c>
      <c r="Z16" s="449" t="s">
        <v>504</v>
      </c>
      <c r="AA16" s="449" t="s">
        <v>539</v>
      </c>
      <c r="AB16" s="444"/>
      <c r="AC16" s="439"/>
    </row>
    <row r="17" spans="1:29" ht="18.75" customHeight="1" x14ac:dyDescent="0.45">
      <c r="A17" s="438"/>
      <c r="N17" s="438"/>
      <c r="O17" s="444"/>
      <c r="P17" s="444"/>
      <c r="Q17" s="444"/>
      <c r="R17" s="444"/>
      <c r="S17" s="447" t="s">
        <v>538</v>
      </c>
      <c r="T17" s="448" t="e">
        <f>Y15</f>
        <v>#DIV/0!</v>
      </c>
      <c r="U17" s="448" t="e">
        <f t="shared" ref="U17" si="1">Z15</f>
        <v>#DIV/0!</v>
      </c>
      <c r="V17" s="448" t="e">
        <f>IF(O38="คะแนนเฉลี่ยทั้งปี",AA15,AVERAGE(T17:U17))</f>
        <v>#DIV/0!</v>
      </c>
      <c r="W17" s="444"/>
      <c r="X17" s="444"/>
      <c r="Y17" s="450" t="str">
        <f>IF(นักเรียน!Q6="ออก","--ย้าย--",รายงาน1!E7)</f>
        <v/>
      </c>
      <c r="Z17" s="450" t="str">
        <f>IF(นักเรียน!Q6="ออก","--ย้าย--",รายงาน1!F7)</f>
        <v/>
      </c>
      <c r="AA17" s="450" t="str">
        <f>IF(นักเรียน!Q6="ออก","--ย้าย--",รายงาน1!G7)</f>
        <v/>
      </c>
      <c r="AB17" s="444"/>
      <c r="AC17" s="439"/>
    </row>
    <row r="18" spans="1:29" ht="11.25" customHeight="1" x14ac:dyDescent="0.45">
      <c r="A18" s="438"/>
      <c r="N18" s="438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50" t="str">
        <f>IF(นักเรียน!Q7="ออก","--ย้าย--",รายงาน1!E8)</f>
        <v/>
      </c>
      <c r="Z18" s="450" t="str">
        <f>IF(นักเรียน!Q7="ออก","--ย้าย--",รายงาน1!F8)</f>
        <v/>
      </c>
      <c r="AA18" s="450" t="str">
        <f>IF(นักเรียน!Q7="ออก","--ย้าย--",รายงาน1!G8)</f>
        <v/>
      </c>
      <c r="AB18" s="444"/>
      <c r="AC18" s="439"/>
    </row>
    <row r="19" spans="1:29" ht="16.5" customHeight="1" x14ac:dyDescent="0.45">
      <c r="A19" s="438"/>
      <c r="C19" s="180" t="s">
        <v>651</v>
      </c>
      <c r="N19" s="438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50" t="str">
        <f>IF(นักเรียน!Q8="ออก","--ย้าย--",รายงาน1!E9)</f>
        <v/>
      </c>
      <c r="Z19" s="450" t="str">
        <f>IF(นักเรียน!Q8="ออก","--ย้าย--",รายงาน1!F9)</f>
        <v/>
      </c>
      <c r="AA19" s="450" t="str">
        <f>IF(นักเรียน!Q8="ออก","--ย้าย--",รายงาน1!G9)</f>
        <v/>
      </c>
      <c r="AB19" s="444"/>
      <c r="AC19" s="439"/>
    </row>
    <row r="20" spans="1:29" ht="18.75" customHeight="1" x14ac:dyDescent="0.45">
      <c r="A20" s="438"/>
      <c r="N20" s="438"/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50" t="str">
        <f>IF(นักเรียน!Q9="ออก","--ย้าย--",รายงาน1!E10)</f>
        <v/>
      </c>
      <c r="Z20" s="450" t="str">
        <f>IF(นักเรียน!Q9="ออก","--ย้าย--",รายงาน1!F10)</f>
        <v/>
      </c>
      <c r="AA20" s="450" t="str">
        <f>IF(นักเรียน!Q9="ออก","--ย้าย--",รายงาน1!G10)</f>
        <v/>
      </c>
      <c r="AB20" s="444"/>
      <c r="AC20" s="439"/>
    </row>
    <row r="21" spans="1:29" ht="18.75" customHeight="1" x14ac:dyDescent="0.45">
      <c r="A21" s="438"/>
      <c r="N21" s="438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50" t="str">
        <f>IF(นักเรียน!Q10="ออก","--ย้าย--",รายงาน1!E11)</f>
        <v/>
      </c>
      <c r="Z21" s="450" t="str">
        <f>IF(นักเรียน!Q10="ออก","--ย้าย--",รายงาน1!F11)</f>
        <v/>
      </c>
      <c r="AA21" s="450" t="str">
        <f>IF(นักเรียน!Q10="ออก","--ย้าย--",รายงาน1!G11)</f>
        <v/>
      </c>
      <c r="AB21" s="444"/>
      <c r="AC21" s="439"/>
    </row>
    <row r="22" spans="1:29" ht="18.75" customHeight="1" x14ac:dyDescent="0.45">
      <c r="A22" s="438"/>
      <c r="N22" s="438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50" t="str">
        <f>IF(นักเรียน!Q11="ออก","--ย้าย--",รายงาน1!E12)</f>
        <v/>
      </c>
      <c r="Z22" s="450" t="str">
        <f>IF(นักเรียน!Q11="ออก","--ย้าย--",รายงาน1!F12)</f>
        <v/>
      </c>
      <c r="AA22" s="450" t="str">
        <f>IF(นักเรียน!Q11="ออก","--ย้าย--",รายงาน1!G12)</f>
        <v/>
      </c>
      <c r="AB22" s="444"/>
      <c r="AC22" s="439"/>
    </row>
    <row r="23" spans="1:29" ht="18.75" customHeight="1" x14ac:dyDescent="0.45">
      <c r="A23" s="438"/>
      <c r="N23" s="438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50" t="str">
        <f>IF(นักเรียน!Q12="ออก","--ย้าย--",รายงาน1!E13)</f>
        <v/>
      </c>
      <c r="Z23" s="450" t="str">
        <f>IF(นักเรียน!Q12="ออก","--ย้าย--",รายงาน1!F13)</f>
        <v/>
      </c>
      <c r="AA23" s="450" t="str">
        <f>IF(นักเรียน!Q12="ออก","--ย้าย--",รายงาน1!G13)</f>
        <v/>
      </c>
      <c r="AB23" s="444"/>
      <c r="AC23" s="438"/>
    </row>
    <row r="24" spans="1:29" ht="18.75" customHeight="1" x14ac:dyDescent="0.45">
      <c r="A24" s="438"/>
      <c r="N24" s="438"/>
      <c r="O24" s="444"/>
      <c r="P24" s="444"/>
      <c r="Q24" s="444"/>
      <c r="R24" s="444"/>
      <c r="S24" s="444"/>
      <c r="T24" s="444"/>
      <c r="U24" s="444"/>
      <c r="V24" s="444"/>
      <c r="W24" s="444"/>
      <c r="X24" s="444"/>
      <c r="Y24" s="450" t="str">
        <f>IF(นักเรียน!Q13="ออก","--ย้าย--",รายงาน1!E14)</f>
        <v/>
      </c>
      <c r="Z24" s="450" t="str">
        <f>IF(นักเรียน!Q13="ออก","--ย้าย--",รายงาน1!F14)</f>
        <v/>
      </c>
      <c r="AA24" s="450" t="str">
        <f>IF(นักเรียน!Q13="ออก","--ย้าย--",รายงาน1!G14)</f>
        <v/>
      </c>
      <c r="AB24" s="444"/>
      <c r="AC24" s="438"/>
    </row>
    <row r="25" spans="1:29" ht="18.75" customHeight="1" x14ac:dyDescent="0.45">
      <c r="A25" s="438"/>
      <c r="N25" s="438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50" t="str">
        <f>IF(นักเรียน!Q14="ออก","--ย้าย--",รายงาน1!E15)</f>
        <v/>
      </c>
      <c r="Z25" s="450" t="str">
        <f>IF(นักเรียน!Q14="ออก","--ย้าย--",รายงาน1!F15)</f>
        <v/>
      </c>
      <c r="AA25" s="450" t="str">
        <f>IF(นักเรียน!Q14="ออก","--ย้าย--",รายงาน1!G15)</f>
        <v/>
      </c>
      <c r="AB25" s="444"/>
      <c r="AC25" s="438"/>
    </row>
    <row r="26" spans="1:29" ht="18.75" customHeight="1" x14ac:dyDescent="0.45">
      <c r="A26" s="438"/>
      <c r="N26" s="438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50" t="str">
        <f>IF(นักเรียน!Q15="ออก","--ย้าย--",รายงาน1!E16)</f>
        <v/>
      </c>
      <c r="Z26" s="450" t="str">
        <f>IF(นักเรียน!Q15="ออก","--ย้าย--",รายงาน1!F16)</f>
        <v/>
      </c>
      <c r="AA26" s="450" t="str">
        <f>IF(นักเรียน!Q15="ออก","--ย้าย--",รายงาน1!G16)</f>
        <v/>
      </c>
      <c r="AB26" s="444"/>
      <c r="AC26" s="438"/>
    </row>
    <row r="27" spans="1:29" ht="18.75" customHeight="1" x14ac:dyDescent="0.45">
      <c r="A27" s="438"/>
      <c r="N27" s="438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50" t="str">
        <f>IF(นักเรียน!Q16="ออก","--ย้าย--",รายงาน1!E17)</f>
        <v/>
      </c>
      <c r="Z27" s="450" t="str">
        <f>IF(นักเรียน!Q16="ออก","--ย้าย--",รายงาน1!F17)</f>
        <v/>
      </c>
      <c r="AA27" s="450" t="str">
        <f>IF(นักเรียน!Q16="ออก","--ย้าย--",รายงาน1!G17)</f>
        <v/>
      </c>
      <c r="AB27" s="444"/>
      <c r="AC27" s="438"/>
    </row>
    <row r="28" spans="1:29" ht="18.75" customHeight="1" x14ac:dyDescent="0.45">
      <c r="A28" s="438"/>
      <c r="N28" s="438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50" t="str">
        <f>IF(นักเรียน!Q17="ออก","--ย้าย--",รายงาน1!E18)</f>
        <v/>
      </c>
      <c r="Z28" s="450" t="str">
        <f>IF(นักเรียน!Q17="ออก","--ย้าย--",รายงาน1!F18)</f>
        <v/>
      </c>
      <c r="AA28" s="450" t="str">
        <f>IF(นักเรียน!Q17="ออก","--ย้าย--",รายงาน1!G18)</f>
        <v/>
      </c>
      <c r="AB28" s="444"/>
      <c r="AC28" s="438"/>
    </row>
    <row r="29" spans="1:29" ht="18.75" customHeight="1" x14ac:dyDescent="0.45">
      <c r="A29" s="438"/>
      <c r="N29" s="438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50" t="str">
        <f>IF(นักเรียน!Q18="ออก","--ย้าย--",รายงาน1!E19)</f>
        <v/>
      </c>
      <c r="Z29" s="450" t="str">
        <f>IF(นักเรียน!Q18="ออก","--ย้าย--",รายงาน1!F19)</f>
        <v/>
      </c>
      <c r="AA29" s="450" t="str">
        <f>IF(นักเรียน!Q18="ออก","--ย้าย--",รายงาน1!G19)</f>
        <v/>
      </c>
      <c r="AB29" s="444"/>
      <c r="AC29" s="438"/>
    </row>
    <row r="30" spans="1:29" ht="18.75" customHeight="1" x14ac:dyDescent="0.45">
      <c r="A30" s="438"/>
      <c r="N30" s="438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50" t="str">
        <f>IF(นักเรียน!Q19="ออก","--ย้าย--",รายงาน1!E20)</f>
        <v/>
      </c>
      <c r="Z30" s="450" t="str">
        <f>IF(นักเรียน!Q19="ออก","--ย้าย--",รายงาน1!F20)</f>
        <v/>
      </c>
      <c r="AA30" s="450" t="str">
        <f>IF(นักเรียน!Q19="ออก","--ย้าย--",รายงาน1!G20)</f>
        <v/>
      </c>
      <c r="AB30" s="444"/>
      <c r="AC30" s="438"/>
    </row>
    <row r="31" spans="1:29" ht="18.75" customHeight="1" x14ac:dyDescent="0.45">
      <c r="A31" s="438"/>
      <c r="N31" s="438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50" t="str">
        <f>IF(นักเรียน!Q20="ออก","--ย้าย--",รายงาน1!E21)</f>
        <v/>
      </c>
      <c r="Z31" s="450" t="str">
        <f>IF(นักเรียน!Q20="ออก","--ย้าย--",รายงาน1!F21)</f>
        <v/>
      </c>
      <c r="AA31" s="450" t="str">
        <f>IF(นักเรียน!Q20="ออก","--ย้าย--",รายงาน1!G21)</f>
        <v/>
      </c>
      <c r="AB31" s="444"/>
      <c r="AC31" s="438"/>
    </row>
    <row r="32" spans="1:29" ht="6" customHeight="1" x14ac:dyDescent="0.45">
      <c r="A32" s="438"/>
      <c r="N32" s="438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50" t="str">
        <f>IF(นักเรียน!Q21="ออก","--ย้าย--",รายงาน1!E22)</f>
        <v/>
      </c>
      <c r="Z32" s="450" t="str">
        <f>IF(นักเรียน!Q21="ออก","--ย้าย--",รายงาน1!F22)</f>
        <v/>
      </c>
      <c r="AA32" s="450" t="str">
        <f>IF(นักเรียน!Q21="ออก","--ย้าย--",รายงาน1!G22)</f>
        <v/>
      </c>
      <c r="AB32" s="444"/>
      <c r="AC32" s="438"/>
    </row>
    <row r="33" spans="1:29" ht="18.75" customHeight="1" x14ac:dyDescent="0.45">
      <c r="A33" s="438"/>
      <c r="C33" s="180" t="s">
        <v>542</v>
      </c>
      <c r="N33" s="438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50" t="str">
        <f>IF(นักเรียน!Q22="ออก","--ย้าย--",รายงาน1!E23)</f>
        <v/>
      </c>
      <c r="Z33" s="450" t="str">
        <f>IF(นักเรียน!Q22="ออก","--ย้าย--",รายงาน1!F23)</f>
        <v/>
      </c>
      <c r="AA33" s="450" t="str">
        <f>IF(นักเรียน!Q22="ออก","--ย้าย--",รายงาน1!G23)</f>
        <v/>
      </c>
      <c r="AB33" s="444"/>
      <c r="AC33" s="438"/>
    </row>
    <row r="34" spans="1:29" ht="18.75" customHeight="1" x14ac:dyDescent="0.45">
      <c r="A34" s="438"/>
      <c r="N34" s="438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50" t="str">
        <f>IF(นักเรียน!Q23="ออก","--ย้าย--",รายงาน1!E24)</f>
        <v/>
      </c>
      <c r="Z34" s="450" t="str">
        <f>IF(นักเรียน!Q23="ออก","--ย้าย--",รายงาน1!F24)</f>
        <v/>
      </c>
      <c r="AA34" s="450" t="str">
        <f>IF(นักเรียน!Q23="ออก","--ย้าย--",รายงาน1!G24)</f>
        <v/>
      </c>
      <c r="AB34" s="444"/>
      <c r="AC34" s="438"/>
    </row>
    <row r="35" spans="1:29" ht="18.75" customHeight="1" x14ac:dyDescent="0.45">
      <c r="A35" s="438"/>
      <c r="N35" s="438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450" t="str">
        <f>IF(นักเรียน!Q24="ออก","--ย้าย--",รายงาน1!E25)</f>
        <v/>
      </c>
      <c r="Z35" s="450" t="str">
        <f>IF(นักเรียน!Q24="ออก","--ย้าย--",รายงาน1!F25)</f>
        <v/>
      </c>
      <c r="AA35" s="450" t="str">
        <f>IF(นักเรียน!Q24="ออก","--ย้าย--",รายงาน1!G25)</f>
        <v/>
      </c>
      <c r="AB35" s="444"/>
      <c r="AC35" s="438"/>
    </row>
    <row r="36" spans="1:29" ht="18.75" customHeight="1" x14ac:dyDescent="0.45">
      <c r="A36" s="438"/>
      <c r="N36" s="438"/>
      <c r="O36" s="444"/>
      <c r="P36" s="444"/>
      <c r="Q36" s="444"/>
      <c r="R36" s="444"/>
      <c r="S36" s="444"/>
      <c r="T36" s="444"/>
      <c r="U36" s="444"/>
      <c r="V36" s="444"/>
      <c r="W36" s="444"/>
      <c r="X36" s="444"/>
      <c r="Y36" s="450" t="str">
        <f>IF(นักเรียน!Q25="ออก","--ย้าย--",รายงาน1!E26)</f>
        <v/>
      </c>
      <c r="Z36" s="450" t="str">
        <f>IF(นักเรียน!Q25="ออก","--ย้าย--",รายงาน1!F26)</f>
        <v/>
      </c>
      <c r="AA36" s="450" t="str">
        <f>IF(นักเรียน!Q25="ออก","--ย้าย--",รายงาน1!G26)</f>
        <v/>
      </c>
      <c r="AB36" s="444"/>
      <c r="AC36" s="438"/>
    </row>
    <row r="37" spans="1:29" ht="18.75" customHeight="1" x14ac:dyDescent="0.45">
      <c r="A37" s="438"/>
      <c r="N37" s="438"/>
      <c r="O37" s="519" t="s">
        <v>691</v>
      </c>
      <c r="P37" s="444"/>
      <c r="Q37" s="444"/>
      <c r="R37" s="444"/>
      <c r="S37" s="444"/>
      <c r="T37" s="444"/>
      <c r="U37" s="444"/>
      <c r="V37" s="444"/>
      <c r="W37" s="444"/>
      <c r="X37" s="444"/>
      <c r="Y37" s="450" t="str">
        <f>IF(นักเรียน!Q26="ออก","--ย้าย--",รายงาน1!E27)</f>
        <v/>
      </c>
      <c r="Z37" s="450" t="str">
        <f>IF(นักเรียน!Q26="ออก","--ย้าย--",รายงาน1!F27)</f>
        <v/>
      </c>
      <c r="AA37" s="450" t="str">
        <f>IF(นักเรียน!Q26="ออก","--ย้าย--",รายงาน1!G27)</f>
        <v/>
      </c>
      <c r="AB37" s="444"/>
      <c r="AC37" s="438"/>
    </row>
    <row r="38" spans="1:29" x14ac:dyDescent="0.45">
      <c r="A38" s="438"/>
      <c r="N38" s="438"/>
      <c r="O38" s="518" t="s">
        <v>539</v>
      </c>
      <c r="P38" s="444"/>
      <c r="Q38" s="444"/>
      <c r="R38" s="444"/>
      <c r="S38" s="444"/>
      <c r="T38" s="444"/>
      <c r="U38" s="444"/>
      <c r="V38" s="444"/>
      <c r="W38" s="444"/>
      <c r="X38" s="444"/>
      <c r="Y38" s="450" t="str">
        <f>IF(นักเรียน!Q27="ออก","--ย้าย--",รายงาน1!E28)</f>
        <v/>
      </c>
      <c r="Z38" s="450" t="str">
        <f>IF(นักเรียน!Q27="ออก","--ย้าย--",รายงาน1!F28)</f>
        <v/>
      </c>
      <c r="AA38" s="450" t="str">
        <f>IF(นักเรียน!Q27="ออก","--ย้าย--",รายงาน1!G28)</f>
        <v/>
      </c>
      <c r="AB38" s="444"/>
      <c r="AC38" s="438"/>
    </row>
    <row r="39" spans="1:29" x14ac:dyDescent="0.45">
      <c r="A39" s="438"/>
      <c r="N39" s="438"/>
      <c r="O39" s="519" t="s">
        <v>689</v>
      </c>
      <c r="P39" s="444"/>
      <c r="Q39" s="444"/>
      <c r="R39" s="444"/>
      <c r="S39" s="444"/>
      <c r="T39" s="444"/>
      <c r="U39" s="444"/>
      <c r="V39" s="444"/>
      <c r="W39" s="444"/>
      <c r="X39" s="444"/>
      <c r="Y39" s="450" t="str">
        <f>IF(นักเรียน!Q28="ออก","--ย้าย--",รายงาน1!E29)</f>
        <v/>
      </c>
      <c r="Z39" s="450" t="str">
        <f>IF(นักเรียน!Q28="ออก","--ย้าย--",รายงาน1!F29)</f>
        <v/>
      </c>
      <c r="AA39" s="450" t="str">
        <f>IF(นักเรียน!Q28="ออก","--ย้าย--",รายงาน1!G29)</f>
        <v/>
      </c>
      <c r="AB39" s="444"/>
      <c r="AC39" s="438"/>
    </row>
    <row r="40" spans="1:29" x14ac:dyDescent="0.45">
      <c r="A40" s="438"/>
      <c r="N40" s="438"/>
      <c r="O40" s="519" t="s">
        <v>690</v>
      </c>
      <c r="P40" s="444"/>
      <c r="Q40" s="444"/>
      <c r="R40" s="444"/>
      <c r="S40" s="444"/>
      <c r="T40" s="444"/>
      <c r="U40" s="444"/>
      <c r="V40" s="444"/>
      <c r="W40" s="444"/>
      <c r="X40" s="444"/>
      <c r="Y40" s="450" t="str">
        <f>IF(นักเรียน!Q29="ออก","--ย้าย--",รายงาน1!E30)</f>
        <v/>
      </c>
      <c r="Z40" s="450" t="str">
        <f>IF(นักเรียน!Q29="ออก","--ย้าย--",รายงาน1!F30)</f>
        <v/>
      </c>
      <c r="AA40" s="450" t="str">
        <f>IF(นักเรียน!Q29="ออก","--ย้าย--",รายงาน1!G30)</f>
        <v/>
      </c>
      <c r="AB40" s="444"/>
      <c r="AC40" s="438"/>
    </row>
    <row r="41" spans="1:29" x14ac:dyDescent="0.45">
      <c r="A41" s="438"/>
      <c r="N41" s="438"/>
      <c r="O41" s="444"/>
      <c r="P41" s="444"/>
      <c r="Q41" s="444"/>
      <c r="R41" s="444"/>
      <c r="S41" s="444"/>
      <c r="T41" s="444"/>
      <c r="U41" s="444"/>
      <c r="V41" s="444"/>
      <c r="W41" s="444"/>
      <c r="X41" s="444"/>
      <c r="Y41" s="450" t="str">
        <f>IF(นักเรียน!Q30="ออก","--ย้าย--",รายงาน1!E31)</f>
        <v/>
      </c>
      <c r="Z41" s="450" t="str">
        <f>IF(นักเรียน!Q30="ออก","--ย้าย--",รายงาน1!F31)</f>
        <v/>
      </c>
      <c r="AA41" s="450" t="str">
        <f>IF(นักเรียน!Q30="ออก","--ย้าย--",รายงาน1!G31)</f>
        <v/>
      </c>
      <c r="AB41" s="444"/>
      <c r="AC41" s="438"/>
    </row>
    <row r="42" spans="1:29" x14ac:dyDescent="0.45">
      <c r="A42" s="438"/>
      <c r="N42" s="438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50" t="str">
        <f>IF(นักเรียน!Q31="ออก","--ย้าย--",รายงาน1!E32)</f>
        <v/>
      </c>
      <c r="Z42" s="450" t="str">
        <f>IF(นักเรียน!Q31="ออก","--ย้าย--",รายงาน1!F32)</f>
        <v/>
      </c>
      <c r="AA42" s="450" t="str">
        <f>IF(นักเรียน!Q31="ออก","--ย้าย--",รายงาน1!G32)</f>
        <v/>
      </c>
      <c r="AB42" s="444"/>
      <c r="AC42" s="438"/>
    </row>
    <row r="43" spans="1:29" ht="19.5" customHeight="1" x14ac:dyDescent="0.45">
      <c r="A43" s="438"/>
      <c r="N43" s="438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50" t="str">
        <f>IF(นักเรียน!Q32="ออก","--ย้าย--",รายงาน1!E33)</f>
        <v/>
      </c>
      <c r="Z43" s="450" t="str">
        <f>IF(นักเรียน!Q32="ออก","--ย้าย--",รายงาน1!F33)</f>
        <v/>
      </c>
      <c r="AA43" s="450" t="str">
        <f>IF(นักเรียน!Q32="ออก","--ย้าย--",รายงาน1!G33)</f>
        <v/>
      </c>
      <c r="AB43" s="444"/>
      <c r="AC43" s="438"/>
    </row>
    <row r="44" spans="1:29" ht="19.5" customHeight="1" x14ac:dyDescent="0.45">
      <c r="A44" s="438"/>
      <c r="B44" s="181"/>
      <c r="C44" s="781" t="str">
        <f>IF(Home!C15="","","ลงชื่อ                                       ผู้สอน")</f>
        <v/>
      </c>
      <c r="D44" s="781"/>
      <c r="E44" s="781"/>
      <c r="F44" s="781"/>
      <c r="G44" s="181"/>
      <c r="H44" s="181" t="str">
        <f>IF(Home!C19="","","ลงชื่อ")</f>
        <v/>
      </c>
      <c r="I44" s="181"/>
      <c r="J44" s="181"/>
      <c r="K44" s="181"/>
      <c r="L44" s="181"/>
      <c r="M44" s="181"/>
      <c r="N44" s="438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50" t="str">
        <f>IF(นักเรียน!Q33="ออก","--ย้าย--",รายงาน1!E34)</f>
        <v/>
      </c>
      <c r="Z44" s="450" t="str">
        <f>IF(นักเรียน!Q33="ออก","--ย้าย--",รายงาน1!F34)</f>
        <v/>
      </c>
      <c r="AA44" s="450" t="str">
        <f>IF(นักเรียน!Q33="ออก","--ย้าย--",รายงาน1!G34)</f>
        <v/>
      </c>
      <c r="AB44" s="444"/>
      <c r="AC44" s="438"/>
    </row>
    <row r="45" spans="1:29" ht="19.5" customHeight="1" x14ac:dyDescent="0.45">
      <c r="A45" s="438"/>
      <c r="B45" s="181"/>
      <c r="C45" s="780" t="str">
        <f>IF(Home!C15="","","("&amp;Home!C15&amp;")")</f>
        <v/>
      </c>
      <c r="D45" s="780"/>
      <c r="E45" s="780"/>
      <c r="F45" s="780"/>
      <c r="G45" s="181"/>
      <c r="H45" s="780" t="str">
        <f>IF(Home!C19="","","("&amp;Home!C19&amp;")")</f>
        <v/>
      </c>
      <c r="I45" s="780"/>
      <c r="J45" s="780"/>
      <c r="K45" s="780"/>
      <c r="L45" s="181"/>
      <c r="M45" s="181"/>
      <c r="N45" s="438"/>
      <c r="O45" s="444"/>
      <c r="P45" s="444"/>
      <c r="Q45" s="444"/>
      <c r="R45" s="444"/>
      <c r="S45" s="444"/>
      <c r="T45" s="444"/>
      <c r="U45" s="444"/>
      <c r="V45" s="444"/>
      <c r="W45" s="444"/>
      <c r="X45" s="444"/>
      <c r="Y45" s="450" t="str">
        <f>IF(นักเรียน!Q34="ออก","--ย้าย--",รายงาน1!E35)</f>
        <v/>
      </c>
      <c r="Z45" s="450" t="str">
        <f>IF(นักเรียน!Q34="ออก","--ย้าย--",รายงาน1!F35)</f>
        <v/>
      </c>
      <c r="AA45" s="450" t="str">
        <f>IF(นักเรียน!Q34="ออก","--ย้าย--",รายงาน1!G35)</f>
        <v/>
      </c>
      <c r="AB45" s="444"/>
      <c r="AC45" s="438"/>
    </row>
    <row r="46" spans="1:29" ht="19.5" customHeight="1" x14ac:dyDescent="0.45">
      <c r="A46" s="438"/>
      <c r="B46" s="181"/>
      <c r="C46" s="779" t="str">
        <f>IF(Home!C15="","","ตำแหน่ง "&amp;Home!F15&amp;"โรงเรียน"&amp;Home!C3)</f>
        <v/>
      </c>
      <c r="D46" s="779"/>
      <c r="E46" s="779"/>
      <c r="F46" s="779"/>
      <c r="G46" s="779"/>
      <c r="H46" s="779" t="str">
        <f>IF(Home!C19="","","ตำแหน่ง "&amp;Home!F19&amp;"โรงเรียน"&amp;Home!C3)</f>
        <v/>
      </c>
      <c r="I46" s="779"/>
      <c r="J46" s="779"/>
      <c r="K46" s="779"/>
      <c r="L46" s="779"/>
      <c r="M46" s="779"/>
      <c r="N46" s="438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50" t="str">
        <f>IF(นักเรียน!Q35="ออก","--ย้าย--",รายงาน1!E36)</f>
        <v/>
      </c>
      <c r="Z46" s="450" t="str">
        <f>IF(นักเรียน!Q35="ออก","--ย้าย--",รายงาน1!F36)</f>
        <v/>
      </c>
      <c r="AA46" s="450" t="str">
        <f>IF(นักเรียน!Q35="ออก","--ย้าย--",รายงาน1!G36)</f>
        <v/>
      </c>
      <c r="AB46" s="444"/>
      <c r="AC46" s="438"/>
    </row>
    <row r="47" spans="1:29" x14ac:dyDescent="0.45">
      <c r="A47" s="438"/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50" t="str">
        <f>IF(นักเรียน!Q36="ออก","--ย้าย--",รายงาน1!E37)</f>
        <v/>
      </c>
      <c r="Z47" s="450" t="str">
        <f>IF(นักเรียน!Q36="ออก","--ย้าย--",รายงาน1!F37)</f>
        <v/>
      </c>
      <c r="AA47" s="450" t="str">
        <f>IF(นักเรียน!Q36="ออก","--ย้าย--",รายงาน1!G37)</f>
        <v/>
      </c>
      <c r="AB47" s="444"/>
      <c r="AC47" s="438"/>
    </row>
    <row r="48" spans="1:29" x14ac:dyDescent="0.45">
      <c r="A48" s="438"/>
      <c r="B48" s="438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50" t="str">
        <f>IF(นักเรียน!Q37="ออก","--ย้าย--",รายงาน1!E38)</f>
        <v/>
      </c>
      <c r="Z48" s="450" t="str">
        <f>IF(นักเรียน!Q37="ออก","--ย้าย--",รายงาน1!F38)</f>
        <v/>
      </c>
      <c r="AA48" s="450" t="str">
        <f>IF(นักเรียน!Q37="ออก","--ย้าย--",รายงาน1!G38)</f>
        <v/>
      </c>
      <c r="AB48" s="444"/>
      <c r="AC48" s="438"/>
    </row>
    <row r="49" spans="1:29" x14ac:dyDescent="0.45">
      <c r="A49" s="438"/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44"/>
      <c r="P49" s="444"/>
      <c r="Q49" s="444"/>
      <c r="R49" s="444"/>
      <c r="S49" s="444"/>
      <c r="T49" s="444"/>
      <c r="U49" s="444"/>
      <c r="V49" s="444"/>
      <c r="W49" s="444"/>
      <c r="X49" s="444"/>
      <c r="Y49" s="450" t="str">
        <f>IF(นักเรียน!Q38="ออก","--ย้าย--",รายงาน1!E39)</f>
        <v/>
      </c>
      <c r="Z49" s="450" t="str">
        <f>IF(นักเรียน!Q38="ออก","--ย้าย--",รายงาน1!F39)</f>
        <v/>
      </c>
      <c r="AA49" s="450" t="str">
        <f>IF(นักเรียน!Q38="ออก","--ย้าย--",รายงาน1!G39)</f>
        <v/>
      </c>
      <c r="AB49" s="444"/>
      <c r="AC49" s="438"/>
    </row>
    <row r="50" spans="1:29" x14ac:dyDescent="0.45">
      <c r="A50" s="438"/>
      <c r="B50" s="438"/>
      <c r="C50" s="438"/>
      <c r="D50" s="438"/>
      <c r="E50" s="438"/>
      <c r="F50" s="438"/>
      <c r="G50" s="438"/>
      <c r="H50" s="438"/>
      <c r="I50" s="438"/>
      <c r="J50" s="438"/>
      <c r="K50" s="438"/>
      <c r="L50" s="438"/>
      <c r="M50" s="438"/>
      <c r="N50" s="438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50" t="str">
        <f>IF(นักเรียน!Q39="ออก","--ย้าย--",รายงาน1!E40)</f>
        <v/>
      </c>
      <c r="Z50" s="450" t="str">
        <f>IF(นักเรียน!Q39="ออก","--ย้าย--",รายงาน1!F40)</f>
        <v/>
      </c>
      <c r="AA50" s="450" t="str">
        <f>IF(นักเรียน!Q39="ออก","--ย้าย--",รายงาน1!G40)</f>
        <v/>
      </c>
      <c r="AB50" s="444"/>
      <c r="AC50" s="438"/>
    </row>
    <row r="51" spans="1:29" x14ac:dyDescent="0.45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50" t="str">
        <f>IF(นักเรียน!Q40="ออก","--ย้าย--",รายงาน1!E41)</f>
        <v/>
      </c>
      <c r="Z51" s="450" t="str">
        <f>IF(นักเรียน!Q40="ออก","--ย้าย--",รายงาน1!F41)</f>
        <v/>
      </c>
      <c r="AA51" s="450" t="str">
        <f>IF(นักเรียน!Q40="ออก","--ย้าย--",รายงาน1!G41)</f>
        <v/>
      </c>
      <c r="AB51" s="444"/>
      <c r="AC51" s="438"/>
    </row>
    <row r="52" spans="1:29" x14ac:dyDescent="0.45">
      <c r="A52" s="438"/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44"/>
      <c r="P52" s="444"/>
      <c r="Q52" s="444"/>
      <c r="R52" s="444"/>
      <c r="S52" s="444"/>
      <c r="T52" s="444"/>
      <c r="U52" s="444"/>
      <c r="V52" s="444"/>
      <c r="W52" s="444"/>
      <c r="X52" s="444"/>
      <c r="Y52" s="450" t="str">
        <f>IF(นักเรียน!Q41="ออก","--ย้าย--",รายงาน1!E42)</f>
        <v/>
      </c>
      <c r="Z52" s="450" t="str">
        <f>IF(นักเรียน!Q41="ออก","--ย้าย--",รายงาน1!F42)</f>
        <v/>
      </c>
      <c r="AA52" s="450" t="str">
        <f>IF(นักเรียน!Q41="ออก","--ย้าย--",รายงาน1!G42)</f>
        <v/>
      </c>
      <c r="AB52" s="444"/>
      <c r="AC52" s="438"/>
    </row>
    <row r="53" spans="1:29" x14ac:dyDescent="0.45">
      <c r="A53" s="438"/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50" t="str">
        <f>IF(นักเรียน!Q42="ออก","--ย้าย--",รายงาน1!E43)</f>
        <v/>
      </c>
      <c r="Z53" s="450" t="str">
        <f>IF(นักเรียน!Q42="ออก","--ย้าย--",รายงาน1!F43)</f>
        <v/>
      </c>
      <c r="AA53" s="450" t="str">
        <f>IF(นักเรียน!Q42="ออก","--ย้าย--",รายงาน1!G43)</f>
        <v/>
      </c>
      <c r="AB53" s="444"/>
      <c r="AC53" s="438"/>
    </row>
    <row r="54" spans="1:29" x14ac:dyDescent="0.45">
      <c r="A54" s="438"/>
      <c r="B54" s="438"/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50" t="str">
        <f>IF(นักเรียน!Q43="ออก","--ย้าย--",รายงาน1!E44)</f>
        <v/>
      </c>
      <c r="Z54" s="450" t="str">
        <f>IF(นักเรียน!Q43="ออก","--ย้าย--",รายงาน1!F44)</f>
        <v/>
      </c>
      <c r="AA54" s="450" t="str">
        <f>IF(นักเรียน!Q43="ออก","--ย้าย--",รายงาน1!G44)</f>
        <v/>
      </c>
      <c r="AB54" s="444"/>
      <c r="AC54" s="438"/>
    </row>
    <row r="55" spans="1:29" x14ac:dyDescent="0.45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44"/>
      <c r="P55" s="444"/>
      <c r="Q55" s="444"/>
      <c r="R55" s="444"/>
      <c r="S55" s="444"/>
      <c r="T55" s="444"/>
      <c r="U55" s="444"/>
      <c r="V55" s="444"/>
      <c r="W55" s="444"/>
      <c r="X55" s="444"/>
      <c r="Y55" s="450" t="str">
        <f>IF(นักเรียน!Q44="ออก","--ย้าย--",รายงาน1!E45)</f>
        <v/>
      </c>
      <c r="Z55" s="450" t="str">
        <f>IF(นักเรียน!Q44="ออก","--ย้าย--",รายงาน1!F45)</f>
        <v/>
      </c>
      <c r="AA55" s="450" t="str">
        <f>IF(นักเรียน!Q44="ออก","--ย้าย--",รายงาน1!G45)</f>
        <v/>
      </c>
      <c r="AB55" s="444"/>
      <c r="AC55" s="438"/>
    </row>
    <row r="56" spans="1:29" x14ac:dyDescent="0.45">
      <c r="A56" s="438"/>
      <c r="B56" s="438"/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44"/>
      <c r="P56" s="444"/>
      <c r="Q56" s="444"/>
      <c r="R56" s="444"/>
      <c r="S56" s="444"/>
      <c r="T56" s="444"/>
      <c r="U56" s="444"/>
      <c r="V56" s="444"/>
      <c r="W56" s="444"/>
      <c r="X56" s="444"/>
      <c r="Y56" s="450" t="str">
        <f>IF(นักเรียน!Q45="ออก","--ย้าย--",รายงาน1!E46)</f>
        <v/>
      </c>
      <c r="Z56" s="450" t="str">
        <f>IF(นักเรียน!Q45="ออก","--ย้าย--",รายงาน1!F46)</f>
        <v/>
      </c>
      <c r="AA56" s="450" t="str">
        <f>IF(นักเรียน!Q45="ออก","--ย้าย--",รายงาน1!G46)</f>
        <v/>
      </c>
      <c r="AB56" s="444"/>
      <c r="AC56" s="438"/>
    </row>
    <row r="57" spans="1:29" x14ac:dyDescent="0.45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  <c r="N57" s="438"/>
      <c r="O57" s="444"/>
      <c r="P57" s="444"/>
      <c r="Q57" s="444"/>
      <c r="R57" s="444"/>
      <c r="S57" s="444"/>
      <c r="T57" s="444"/>
      <c r="U57" s="444"/>
      <c r="V57" s="444"/>
      <c r="W57" s="444"/>
      <c r="X57" s="444"/>
      <c r="Y57" s="450" t="str">
        <f>IF(นักเรียน!Q46="ออก","--ย้าย--",รายงาน1!E47)</f>
        <v/>
      </c>
      <c r="Z57" s="450" t="str">
        <f>IF(นักเรียน!Q46="ออก","--ย้าย--",รายงาน1!F47)</f>
        <v/>
      </c>
      <c r="AA57" s="450" t="str">
        <f>IF(นักเรียน!Q46="ออก","--ย้าย--",รายงาน1!G47)</f>
        <v/>
      </c>
      <c r="AB57" s="444"/>
      <c r="AC57" s="438"/>
    </row>
    <row r="58" spans="1:29" x14ac:dyDescent="0.45">
      <c r="A58" s="438"/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44"/>
      <c r="P58" s="444"/>
      <c r="Q58" s="444"/>
      <c r="R58" s="444"/>
      <c r="S58" s="444"/>
      <c r="T58" s="444"/>
      <c r="U58" s="444"/>
      <c r="V58" s="444"/>
      <c r="W58" s="444"/>
      <c r="X58" s="444"/>
      <c r="Y58" s="450" t="str">
        <f>IF(นักเรียน!Q47="ออก","--ย้าย--",รายงาน1!E48)</f>
        <v/>
      </c>
      <c r="Z58" s="450" t="str">
        <f>IF(นักเรียน!Q47="ออก","--ย้าย--",รายงาน1!F48)</f>
        <v/>
      </c>
      <c r="AA58" s="450" t="str">
        <f>IF(นักเรียน!Q47="ออก","--ย้าย--",รายงาน1!G48)</f>
        <v/>
      </c>
      <c r="AB58" s="444"/>
      <c r="AC58" s="438"/>
    </row>
    <row r="59" spans="1:29" x14ac:dyDescent="0.45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50" t="str">
        <f>IF(นักเรียน!Q48="ออก","--ย้าย--",รายงาน1!E49)</f>
        <v/>
      </c>
      <c r="Z59" s="450" t="str">
        <f>IF(นักเรียน!Q48="ออก","--ย้าย--",รายงาน1!F49)</f>
        <v/>
      </c>
      <c r="AA59" s="450" t="str">
        <f>IF(นักเรียน!Q48="ออก","--ย้าย--",รายงาน1!G49)</f>
        <v/>
      </c>
      <c r="AB59" s="444"/>
      <c r="AC59" s="438"/>
    </row>
    <row r="60" spans="1:29" x14ac:dyDescent="0.45">
      <c r="A60" s="438"/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50" t="str">
        <f>IF(นักเรียน!Q49="ออก","--ย้าย--",รายงาน1!E50)</f>
        <v/>
      </c>
      <c r="Z60" s="450" t="str">
        <f>IF(นักเรียน!Q49="ออก","--ย้าย--",รายงาน1!F50)</f>
        <v/>
      </c>
      <c r="AA60" s="450" t="str">
        <f>IF(นักเรียน!Q49="ออก","--ย้าย--",รายงาน1!G50)</f>
        <v/>
      </c>
      <c r="AB60" s="444"/>
      <c r="AC60" s="438"/>
    </row>
    <row r="61" spans="1:29" x14ac:dyDescent="0.45">
      <c r="A61" s="438"/>
      <c r="B61" s="438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44"/>
      <c r="P61" s="444"/>
      <c r="Q61" s="444"/>
      <c r="R61" s="444"/>
      <c r="S61" s="444"/>
      <c r="T61" s="444"/>
      <c r="U61" s="444"/>
      <c r="V61" s="444"/>
      <c r="W61" s="444"/>
      <c r="X61" s="444"/>
      <c r="Y61" s="450" t="str">
        <f>IF(นักเรียน!Q50="ออก","--ย้าย--",รายงาน1!E51)</f>
        <v/>
      </c>
      <c r="Z61" s="450" t="str">
        <f>IF(นักเรียน!Q50="ออก","--ย้าย--",รายงาน1!F51)</f>
        <v/>
      </c>
      <c r="AA61" s="450" t="str">
        <f>IF(นักเรียน!Q50="ออก","--ย้าย--",รายงาน1!G51)</f>
        <v/>
      </c>
      <c r="AB61" s="444"/>
      <c r="AC61" s="438"/>
    </row>
    <row r="62" spans="1:29" x14ac:dyDescent="0.45">
      <c r="A62" s="438"/>
      <c r="B62" s="438"/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44"/>
      <c r="P62" s="444"/>
      <c r="Q62" s="444"/>
      <c r="R62" s="444"/>
      <c r="S62" s="444"/>
      <c r="T62" s="444"/>
      <c r="U62" s="444"/>
      <c r="V62" s="444"/>
      <c r="W62" s="444"/>
      <c r="X62" s="444"/>
      <c r="Y62" s="450" t="str">
        <f>IF(นักเรียน!Q51="ออก","--ย้าย--",รายงาน1!E52)</f>
        <v/>
      </c>
      <c r="Z62" s="450" t="str">
        <f>IF(นักเรียน!Q51="ออก","--ย้าย--",รายงาน1!F52)</f>
        <v/>
      </c>
      <c r="AA62" s="450" t="str">
        <f>IF(นักเรียน!Q51="ออก","--ย้าย--",รายงาน1!G52)</f>
        <v/>
      </c>
      <c r="AB62" s="444"/>
      <c r="AC62" s="438"/>
    </row>
    <row r="63" spans="1:29" x14ac:dyDescent="0.45">
      <c r="A63" s="438"/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44"/>
      <c r="P63" s="444"/>
      <c r="Q63" s="444"/>
      <c r="R63" s="444"/>
      <c r="S63" s="444"/>
      <c r="T63" s="444"/>
      <c r="U63" s="444"/>
      <c r="V63" s="444"/>
      <c r="W63" s="444"/>
      <c r="X63" s="444"/>
      <c r="Y63" s="450" t="str">
        <f>IF(นักเรียน!Q52="ออก","--ย้าย--",รายงาน1!E53)</f>
        <v/>
      </c>
      <c r="Z63" s="450" t="str">
        <f>IF(นักเรียน!Q52="ออก","--ย้าย--",รายงาน1!F53)</f>
        <v/>
      </c>
      <c r="AA63" s="450" t="str">
        <f>IF(นักเรียน!Q52="ออก","--ย้าย--",รายงาน1!G53)</f>
        <v/>
      </c>
      <c r="AB63" s="444"/>
      <c r="AC63" s="438"/>
    </row>
    <row r="64" spans="1:29" x14ac:dyDescent="0.45">
      <c r="A64" s="438"/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438"/>
      <c r="N64" s="438"/>
      <c r="O64" s="444"/>
      <c r="P64" s="444"/>
      <c r="Q64" s="444"/>
      <c r="R64" s="444"/>
      <c r="S64" s="444"/>
      <c r="T64" s="444"/>
      <c r="U64" s="444"/>
      <c r="V64" s="444"/>
      <c r="W64" s="444"/>
      <c r="X64" s="444"/>
      <c r="Y64" s="450" t="str">
        <f>IF(นักเรียน!Q53="ออก","--ย้าย--",รายงาน1!E54)</f>
        <v/>
      </c>
      <c r="Z64" s="450" t="str">
        <f>IF(นักเรียน!Q53="ออก","--ย้าย--",รายงาน1!F54)</f>
        <v/>
      </c>
      <c r="AA64" s="450" t="str">
        <f>IF(นักเรียน!Q53="ออก","--ย้าย--",รายงาน1!G54)</f>
        <v/>
      </c>
      <c r="AB64" s="444"/>
      <c r="AC64" s="438"/>
    </row>
    <row r="65" spans="1:29" x14ac:dyDescent="0.45">
      <c r="A65" s="438"/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50" t="str">
        <f>IF(นักเรียน!Q54="ออก","--ย้าย--",รายงาน1!E55)</f>
        <v/>
      </c>
      <c r="Z65" s="450" t="str">
        <f>IF(นักเรียน!Q54="ออก","--ย้าย--",รายงาน1!F55)</f>
        <v/>
      </c>
      <c r="AA65" s="450" t="str">
        <f>IF(นักเรียน!Q54="ออก","--ย้าย--",รายงาน1!G55)</f>
        <v/>
      </c>
      <c r="AB65" s="444"/>
      <c r="AC65" s="438"/>
    </row>
    <row r="66" spans="1:29" x14ac:dyDescent="0.45">
      <c r="A66" s="438"/>
      <c r="B66" s="438"/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44"/>
      <c r="P66" s="444"/>
      <c r="Q66" s="444"/>
      <c r="R66" s="444"/>
      <c r="S66" s="444"/>
      <c r="T66" s="444"/>
      <c r="U66" s="444"/>
      <c r="V66" s="444"/>
      <c r="W66" s="444"/>
      <c r="X66" s="444"/>
      <c r="Y66" s="450" t="str">
        <f>IF(นักเรียน!Q55="ออก","--ย้าย--",รายงาน1!E56)</f>
        <v/>
      </c>
      <c r="Z66" s="450" t="str">
        <f>IF(นักเรียน!Q55="ออก","--ย้าย--",รายงาน1!F56)</f>
        <v/>
      </c>
      <c r="AA66" s="450" t="str">
        <f>IF(นักเรียน!Q55="ออก","--ย้าย--",รายงาน1!G56)</f>
        <v/>
      </c>
      <c r="AB66" s="444"/>
      <c r="AC66" s="438"/>
    </row>
    <row r="67" spans="1:29" x14ac:dyDescent="0.45">
      <c r="A67" s="438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41"/>
      <c r="Z67" s="441"/>
      <c r="AA67" s="441"/>
      <c r="AB67" s="438"/>
      <c r="AC67" s="438"/>
    </row>
    <row r="68" spans="1:29" x14ac:dyDescent="0.45">
      <c r="A68" s="438"/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438"/>
      <c r="T68" s="438"/>
      <c r="U68" s="438"/>
      <c r="V68" s="438"/>
      <c r="W68" s="438"/>
      <c r="X68" s="438"/>
      <c r="Y68" s="441"/>
      <c r="Z68" s="441"/>
      <c r="AA68" s="441"/>
      <c r="AB68" s="438"/>
      <c r="AC68" s="438"/>
    </row>
    <row r="69" spans="1:29" x14ac:dyDescent="0.45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  <c r="S69" s="438"/>
      <c r="T69" s="438"/>
      <c r="U69" s="438"/>
      <c r="V69" s="438"/>
      <c r="W69" s="438"/>
      <c r="X69" s="438"/>
      <c r="Y69" s="438"/>
      <c r="Z69" s="438"/>
      <c r="AA69" s="438"/>
      <c r="AB69" s="438"/>
      <c r="AC69" s="438"/>
    </row>
    <row r="70" spans="1:29" x14ac:dyDescent="0.45">
      <c r="A70" s="438"/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  <c r="W70" s="438"/>
      <c r="X70" s="438"/>
      <c r="Y70" s="438"/>
      <c r="Z70" s="438"/>
      <c r="AA70" s="438"/>
      <c r="AB70" s="438"/>
      <c r="AC70" s="438"/>
    </row>
    <row r="71" spans="1:29" x14ac:dyDescent="0.45">
      <c r="A71" s="438"/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  <c r="W71" s="438"/>
      <c r="X71" s="438"/>
      <c r="Y71" s="438"/>
      <c r="Z71" s="438"/>
      <c r="AA71" s="438"/>
      <c r="AB71" s="438"/>
      <c r="AC71" s="438"/>
    </row>
    <row r="72" spans="1:29" x14ac:dyDescent="0.45">
      <c r="A72" s="438"/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38"/>
      <c r="R72" s="438"/>
      <c r="S72" s="438"/>
      <c r="T72" s="438"/>
      <c r="U72" s="438"/>
      <c r="V72" s="438"/>
      <c r="W72" s="438"/>
      <c r="X72" s="438"/>
      <c r="Y72" s="438"/>
      <c r="Z72" s="438"/>
      <c r="AA72" s="438"/>
      <c r="AB72" s="438"/>
      <c r="AC72" s="438"/>
    </row>
    <row r="73" spans="1:29" x14ac:dyDescent="0.45">
      <c r="A73" s="438"/>
      <c r="B73" s="438"/>
      <c r="C73" s="438"/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8"/>
      <c r="W73" s="438"/>
      <c r="X73" s="438"/>
      <c r="Y73" s="438"/>
      <c r="Z73" s="438"/>
      <c r="AA73" s="438"/>
      <c r="AB73" s="438"/>
      <c r="AC73" s="438"/>
    </row>
    <row r="74" spans="1:29" x14ac:dyDescent="0.45">
      <c r="A74" s="438"/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438"/>
      <c r="AC74" s="438"/>
    </row>
    <row r="75" spans="1:29" x14ac:dyDescent="0.45">
      <c r="A75" s="438"/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  <c r="M75" s="438"/>
      <c r="N75" s="438"/>
      <c r="O75" s="438"/>
      <c r="P75" s="438"/>
      <c r="Q75" s="438"/>
      <c r="R75" s="438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</row>
    <row r="76" spans="1:29" x14ac:dyDescent="0.45">
      <c r="A76" s="438"/>
      <c r="B76" s="438"/>
      <c r="C76" s="438"/>
      <c r="D76" s="438"/>
      <c r="E76" s="438"/>
      <c r="F76" s="438"/>
      <c r="G76" s="438"/>
      <c r="H76" s="438"/>
      <c r="I76" s="438"/>
      <c r="J76" s="438"/>
      <c r="K76" s="438"/>
      <c r="L76" s="438"/>
      <c r="M76" s="438"/>
      <c r="N76" s="438"/>
      <c r="O76" s="438"/>
      <c r="P76" s="438"/>
      <c r="Q76" s="438"/>
      <c r="R76" s="438"/>
      <c r="S76" s="438"/>
      <c r="T76" s="438"/>
      <c r="U76" s="438"/>
      <c r="V76" s="438"/>
      <c r="W76" s="438"/>
      <c r="X76" s="438"/>
      <c r="Y76" s="438"/>
      <c r="Z76" s="438"/>
      <c r="AA76" s="438"/>
      <c r="AB76" s="438"/>
      <c r="AC76" s="438"/>
    </row>
    <row r="77" spans="1:29" x14ac:dyDescent="0.45">
      <c r="A77" s="438"/>
      <c r="B77" s="438"/>
      <c r="C77" s="438"/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  <c r="AB77" s="438"/>
      <c r="AC77" s="438"/>
    </row>
    <row r="78" spans="1:29" x14ac:dyDescent="0.45">
      <c r="A78" s="438"/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</row>
    <row r="79" spans="1:29" x14ac:dyDescent="0.45">
      <c r="A79" s="438"/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  <c r="W79" s="438"/>
      <c r="X79" s="438"/>
      <c r="Y79" s="438"/>
      <c r="Z79" s="438"/>
      <c r="AA79" s="438"/>
      <c r="AB79" s="438"/>
      <c r="AC79" s="438"/>
    </row>
    <row r="80" spans="1:29" x14ac:dyDescent="0.45">
      <c r="A80" s="438"/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O80" s="438"/>
      <c r="P80" s="438"/>
      <c r="Q80" s="438"/>
      <c r="R80" s="438"/>
      <c r="S80" s="438"/>
      <c r="T80" s="438"/>
      <c r="U80" s="438"/>
      <c r="V80" s="438"/>
      <c r="W80" s="438"/>
      <c r="X80" s="438"/>
      <c r="Y80" s="438"/>
      <c r="Z80" s="438"/>
      <c r="AA80" s="438"/>
      <c r="AB80" s="438"/>
      <c r="AC80" s="438"/>
    </row>
  </sheetData>
  <sheetProtection sheet="1" objects="1" scenarios="1" selectLockedCells="1"/>
  <mergeCells count="8">
    <mergeCell ref="H46:M46"/>
    <mergeCell ref="H45:K45"/>
    <mergeCell ref="C44:F44"/>
    <mergeCell ref="B2:M2"/>
    <mergeCell ref="B4:M4"/>
    <mergeCell ref="B3:M3"/>
    <mergeCell ref="C45:F45"/>
    <mergeCell ref="C46:G46"/>
  </mergeCells>
  <dataValidations count="1">
    <dataValidation type="list" allowBlank="1" showInputMessage="1" showErrorMessage="1" sqref="O38" xr:uid="{7F75F4BC-655A-451A-BB7A-3DBC7D71E13D}">
      <formula1>score_x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C1:O56"/>
  <sheetViews>
    <sheetView showGridLines="0" showRowColHeaders="0" zoomScale="120" zoomScaleNormal="120" workbookViewId="0">
      <selection activeCell="O31" sqref="O31"/>
    </sheetView>
  </sheetViews>
  <sheetFormatPr defaultColWidth="9.140625" defaultRowHeight="22.5" x14ac:dyDescent="0.45"/>
  <cols>
    <col min="1" max="1" width="7.7109375" style="10" customWidth="1"/>
    <col min="2" max="2" width="3.28515625" style="10" customWidth="1"/>
    <col min="3" max="15" width="7.42578125" style="10" customWidth="1"/>
    <col min="16" max="16" width="2.85546875" style="10" customWidth="1"/>
    <col min="17" max="30" width="7.42578125" style="10" customWidth="1"/>
    <col min="31" max="16384" width="9.140625" style="10"/>
  </cols>
  <sheetData>
    <row r="1" spans="3:15" ht="42" customHeight="1" x14ac:dyDescent="0.45"/>
    <row r="2" spans="3:15" ht="9" customHeight="1" x14ac:dyDescent="0.45"/>
    <row r="3" spans="3:15" x14ac:dyDescent="0.45">
      <c r="C3" s="733" t="s">
        <v>310</v>
      </c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</row>
    <row r="4" spans="3:15" x14ac:dyDescent="0.45"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</row>
    <row r="5" spans="3:15" x14ac:dyDescent="0.45"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3:15" ht="20.25" customHeight="1" x14ac:dyDescent="0.45">
      <c r="C6" s="82" t="s">
        <v>312</v>
      </c>
      <c r="E6" s="82" t="s">
        <v>313</v>
      </c>
      <c r="J6" s="82"/>
      <c r="K6" s="82"/>
      <c r="L6" s="82"/>
      <c r="M6" s="82"/>
      <c r="N6" s="82"/>
      <c r="O6" s="82"/>
    </row>
    <row r="7" spans="3:15" ht="20.25" customHeight="1" x14ac:dyDescent="0.45">
      <c r="C7" s="82"/>
      <c r="D7" s="82"/>
      <c r="E7" s="82"/>
      <c r="F7" s="82"/>
      <c r="H7" s="82"/>
      <c r="I7" s="82"/>
      <c r="J7" s="82"/>
      <c r="K7" s="82"/>
      <c r="L7" s="82"/>
      <c r="M7" s="82"/>
      <c r="N7" s="82"/>
      <c r="O7" s="82"/>
    </row>
    <row r="8" spans="3:15" ht="20.25" customHeight="1" x14ac:dyDescent="0.45">
      <c r="C8" s="82" t="s">
        <v>314</v>
      </c>
      <c r="D8" s="82"/>
      <c r="H8" s="82"/>
      <c r="I8" s="82"/>
      <c r="J8" s="82"/>
      <c r="K8" s="82"/>
      <c r="L8" s="82"/>
      <c r="M8" s="82"/>
      <c r="N8" s="82"/>
      <c r="O8" s="82"/>
    </row>
    <row r="9" spans="3:15" ht="20.25" customHeight="1" x14ac:dyDescent="0.45">
      <c r="D9" s="82" t="s">
        <v>326</v>
      </c>
      <c r="F9" s="82" t="s">
        <v>328</v>
      </c>
      <c r="H9" s="82"/>
      <c r="I9" s="82"/>
      <c r="J9" s="82"/>
      <c r="K9" s="82"/>
      <c r="L9" s="82"/>
      <c r="M9" s="82"/>
      <c r="N9" s="82"/>
      <c r="O9" s="82"/>
    </row>
    <row r="10" spans="3:15" ht="20.25" customHeight="1" x14ac:dyDescent="0.45">
      <c r="D10" s="82" t="s">
        <v>327</v>
      </c>
      <c r="F10" s="82" t="s">
        <v>329</v>
      </c>
      <c r="H10" s="82"/>
      <c r="I10" s="82"/>
      <c r="J10" s="82"/>
      <c r="K10" s="82"/>
      <c r="L10" s="82"/>
      <c r="M10" s="82"/>
      <c r="N10" s="82"/>
      <c r="O10" s="82"/>
    </row>
    <row r="11" spans="3:15" ht="16.5" customHeight="1" x14ac:dyDescent="0.45">
      <c r="F11" s="82" t="s">
        <v>315</v>
      </c>
      <c r="H11" s="82"/>
      <c r="I11" s="82"/>
      <c r="J11" s="82"/>
      <c r="K11" s="82"/>
      <c r="L11" s="82"/>
      <c r="M11" s="82"/>
      <c r="N11" s="82"/>
      <c r="O11" s="82"/>
    </row>
    <row r="12" spans="3:15" ht="16.5" customHeight="1" x14ac:dyDescent="0.45">
      <c r="C12" s="82"/>
      <c r="F12" s="82" t="s">
        <v>330</v>
      </c>
      <c r="H12" s="82"/>
      <c r="I12" s="82"/>
      <c r="J12" s="82"/>
      <c r="K12" s="82"/>
      <c r="L12" s="82"/>
      <c r="M12" s="82"/>
      <c r="N12" s="82"/>
      <c r="O12" s="82"/>
    </row>
    <row r="13" spans="3:15" ht="16.5" customHeight="1" x14ac:dyDescent="0.45">
      <c r="C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pans="3:15" ht="20.25" customHeight="1" x14ac:dyDescent="0.45">
      <c r="C14" s="82" t="s">
        <v>317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3:15" ht="17.25" customHeight="1" x14ac:dyDescent="0.45">
      <c r="D15" s="10" t="s">
        <v>316</v>
      </c>
      <c r="F15" s="82" t="s">
        <v>318</v>
      </c>
      <c r="G15" s="82"/>
      <c r="H15" s="82"/>
      <c r="I15" s="82"/>
      <c r="J15" s="82"/>
      <c r="K15" s="82"/>
      <c r="L15" s="82"/>
      <c r="M15" s="82"/>
      <c r="N15" s="82"/>
      <c r="O15" s="82"/>
    </row>
    <row r="16" spans="3:15" ht="17.25" customHeight="1" x14ac:dyDescent="0.45">
      <c r="D16" s="10" t="s">
        <v>322</v>
      </c>
      <c r="F16" s="82" t="s">
        <v>319</v>
      </c>
      <c r="G16" s="82"/>
      <c r="H16" s="82"/>
      <c r="I16" s="82"/>
      <c r="J16" s="82"/>
      <c r="K16" s="82"/>
      <c r="L16" s="82"/>
      <c r="M16" s="82"/>
      <c r="N16" s="82"/>
      <c r="O16" s="82"/>
    </row>
    <row r="17" spans="3:15" ht="17.25" customHeight="1" x14ac:dyDescent="0.45">
      <c r="D17" s="10" t="s">
        <v>323</v>
      </c>
      <c r="F17" s="82" t="s">
        <v>320</v>
      </c>
      <c r="G17" s="82"/>
      <c r="H17" s="82"/>
      <c r="I17" s="82"/>
      <c r="J17" s="82"/>
      <c r="K17" s="82"/>
      <c r="L17" s="82"/>
      <c r="M17" s="82"/>
      <c r="N17" s="82"/>
      <c r="O17" s="82"/>
    </row>
    <row r="18" spans="3:15" ht="17.25" customHeight="1" x14ac:dyDescent="0.45">
      <c r="D18" s="82" t="s">
        <v>324</v>
      </c>
      <c r="E18" s="82"/>
      <c r="F18" s="82" t="s">
        <v>321</v>
      </c>
      <c r="G18" s="82"/>
      <c r="H18" s="82"/>
      <c r="I18" s="82"/>
      <c r="J18" s="82"/>
      <c r="K18" s="82"/>
      <c r="L18" s="82"/>
      <c r="M18" s="82"/>
      <c r="N18" s="82"/>
      <c r="O18" s="82"/>
    </row>
    <row r="19" spans="3:15" ht="17.25" customHeight="1" x14ac:dyDescent="0.45">
      <c r="C19" s="82"/>
      <c r="D19" s="82" t="s">
        <v>325</v>
      </c>
      <c r="E19" s="82"/>
      <c r="F19" s="82" t="s">
        <v>358</v>
      </c>
      <c r="G19" s="82"/>
      <c r="H19" s="82"/>
      <c r="I19" s="82"/>
      <c r="J19" s="82"/>
      <c r="K19" s="82"/>
      <c r="L19" s="82"/>
      <c r="M19" s="82"/>
      <c r="N19" s="82"/>
      <c r="O19" s="82"/>
    </row>
    <row r="20" spans="3:15" ht="20.25" customHeight="1" x14ac:dyDescent="0.45"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3:15" ht="15.75" customHeight="1" x14ac:dyDescent="0.45">
      <c r="C21" s="82" t="s">
        <v>331</v>
      </c>
      <c r="D21" s="82"/>
      <c r="E21" s="82" t="s">
        <v>622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3:15" ht="15.75" customHeight="1" x14ac:dyDescent="0.45">
      <c r="C22" s="82"/>
      <c r="D22" s="82"/>
      <c r="E22" s="82" t="s">
        <v>623</v>
      </c>
      <c r="F22" s="82"/>
      <c r="G22" s="82"/>
      <c r="H22" s="170"/>
      <c r="I22" s="170"/>
      <c r="J22" s="170"/>
      <c r="K22" s="170"/>
      <c r="L22" s="170"/>
      <c r="M22" s="170"/>
      <c r="N22" s="82"/>
      <c r="O22" s="82"/>
    </row>
    <row r="23" spans="3:15" ht="15.75" customHeight="1" x14ac:dyDescent="0.45">
      <c r="C23" s="82"/>
      <c r="D23" s="82"/>
      <c r="E23" s="82" t="s">
        <v>624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3:15" ht="15.75" customHeight="1" x14ac:dyDescent="0.45">
      <c r="C24" s="82"/>
      <c r="D24" s="82"/>
      <c r="E24" s="82" t="s">
        <v>625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3:15" ht="15.75" customHeight="1" x14ac:dyDescent="0.45">
      <c r="C25" s="82"/>
      <c r="D25" s="82"/>
      <c r="E25" s="82" t="s">
        <v>626</v>
      </c>
      <c r="F25" s="82"/>
      <c r="G25" s="82"/>
      <c r="H25" s="82"/>
      <c r="I25" s="170"/>
      <c r="J25" s="170"/>
      <c r="K25" s="170"/>
      <c r="L25" s="170"/>
      <c r="M25" s="170"/>
      <c r="N25" s="170"/>
      <c r="O25" s="170"/>
    </row>
    <row r="26" spans="3:15" ht="15.75" customHeight="1" x14ac:dyDescent="0.45">
      <c r="C26" s="82"/>
      <c r="D26" s="82"/>
      <c r="E26" s="82" t="s">
        <v>627</v>
      </c>
      <c r="F26" s="170"/>
      <c r="G26" s="170"/>
      <c r="H26" s="170"/>
      <c r="I26" s="170"/>
      <c r="J26" s="170"/>
      <c r="K26" s="170"/>
      <c r="L26" s="170"/>
      <c r="M26" s="170"/>
      <c r="N26" s="170"/>
      <c r="O26" s="82"/>
    </row>
    <row r="27" spans="3:15" ht="15.75" customHeight="1" x14ac:dyDescent="0.45">
      <c r="C27" s="82"/>
      <c r="D27" s="82"/>
      <c r="E27" s="82"/>
      <c r="F27" s="82" t="s">
        <v>501</v>
      </c>
      <c r="G27" s="82"/>
      <c r="H27" s="82"/>
      <c r="I27" s="170" t="s">
        <v>628</v>
      </c>
      <c r="J27" s="170"/>
      <c r="K27" s="170"/>
      <c r="L27" s="170"/>
      <c r="M27" s="170"/>
      <c r="N27" s="82"/>
      <c r="O27" s="82"/>
    </row>
    <row r="28" spans="3:15" ht="15.75" customHeight="1" x14ac:dyDescent="0.45">
      <c r="C28" s="82"/>
      <c r="D28" s="82"/>
      <c r="E28" s="82"/>
      <c r="F28" s="82"/>
      <c r="G28" s="82"/>
      <c r="H28" s="82"/>
      <c r="I28" s="786" t="s">
        <v>593</v>
      </c>
      <c r="J28" s="786"/>
      <c r="K28" s="786"/>
      <c r="L28" s="786"/>
      <c r="M28" s="786"/>
      <c r="N28" s="82"/>
      <c r="O28" s="82"/>
    </row>
    <row r="29" spans="3:15" ht="15.75" customHeight="1" x14ac:dyDescent="0.45">
      <c r="C29" s="82"/>
      <c r="D29" s="82"/>
      <c r="E29" s="82"/>
      <c r="F29" s="82"/>
      <c r="G29" s="82"/>
      <c r="H29" s="82"/>
      <c r="I29" s="786"/>
      <c r="J29" s="786"/>
      <c r="K29" s="786"/>
      <c r="L29" s="786"/>
      <c r="M29" s="786"/>
      <c r="N29" s="82"/>
      <c r="O29" s="82"/>
    </row>
    <row r="30" spans="3:15" ht="16.5" customHeight="1" x14ac:dyDescent="0.45">
      <c r="C30" s="82" t="s">
        <v>334</v>
      </c>
      <c r="D30" s="82"/>
      <c r="E30" s="82" t="s">
        <v>335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3:15" ht="16.5" customHeight="1" x14ac:dyDescent="0.45">
      <c r="C31" s="82"/>
      <c r="D31" s="82"/>
      <c r="E31" s="82" t="s">
        <v>332</v>
      </c>
      <c r="F31" s="108" t="s">
        <v>333</v>
      </c>
      <c r="G31" s="82"/>
      <c r="H31" s="82"/>
      <c r="I31" s="82"/>
      <c r="J31" s="82"/>
      <c r="K31" s="82"/>
      <c r="L31" s="82"/>
      <c r="M31" s="82"/>
      <c r="N31" s="82"/>
      <c r="O31" s="82"/>
    </row>
    <row r="32" spans="3:15" ht="16.5" customHeight="1" x14ac:dyDescent="0.45">
      <c r="C32" s="82"/>
      <c r="D32" s="82"/>
      <c r="E32" s="82" t="s">
        <v>629</v>
      </c>
      <c r="F32" s="108"/>
      <c r="G32" s="82" t="s">
        <v>630</v>
      </c>
      <c r="H32" s="82"/>
      <c r="I32" s="82"/>
      <c r="J32" s="82"/>
      <c r="K32" s="82"/>
      <c r="L32" s="82"/>
      <c r="M32" s="82"/>
      <c r="N32" s="82"/>
      <c r="O32" s="82"/>
    </row>
    <row r="33" spans="3:15" ht="16.5" customHeight="1" x14ac:dyDescent="0.45">
      <c r="C33" s="82"/>
      <c r="D33" s="82"/>
      <c r="E33" s="82"/>
      <c r="F33" s="82"/>
      <c r="G33" s="82" t="s">
        <v>631</v>
      </c>
      <c r="H33" s="82"/>
      <c r="I33" s="82"/>
      <c r="J33" s="82"/>
      <c r="K33" s="82"/>
      <c r="L33" s="82"/>
      <c r="M33" s="82"/>
      <c r="N33" s="82"/>
      <c r="O33" s="82"/>
    </row>
    <row r="34" spans="3:15" ht="16.5" customHeight="1" x14ac:dyDescent="0.45"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3:15" ht="16.5" customHeight="1" x14ac:dyDescent="0.45">
      <c r="C35" s="82" t="s">
        <v>606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3:15" ht="16.5" customHeight="1" x14ac:dyDescent="0.45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3:15" ht="16.5" customHeight="1" x14ac:dyDescent="0.45">
      <c r="C37" s="82"/>
      <c r="D37" s="177" t="s">
        <v>53</v>
      </c>
      <c r="E37" s="82" t="str">
        <f>Home!C3</f>
        <v>วัดโฆสิตาราม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3:15" ht="16.5" customHeight="1" x14ac:dyDescent="0.45">
      <c r="C38" s="82"/>
      <c r="D38" s="82"/>
      <c r="E38" s="82" t="str">
        <f>Home!C4</f>
        <v>สำนักงานเขตพื้นที่การศึกษาประถมศึกษาชัยนาท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3:15" ht="16.5" customHeight="1" x14ac:dyDescent="0.45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3:15" ht="16.5" customHeight="1" x14ac:dyDescent="0.45">
      <c r="C40" s="82"/>
      <c r="D40" s="82" t="s">
        <v>607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3:15" ht="16.5" customHeight="1" x14ac:dyDescent="0.45"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3:15" ht="16.5" customHeight="1" x14ac:dyDescent="0.45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3:15" ht="16.5" customHeight="1" x14ac:dyDescent="0.45">
      <c r="L43" s="82"/>
      <c r="M43" s="82"/>
      <c r="N43" s="82"/>
      <c r="O43" s="82"/>
    </row>
    <row r="44" spans="3:15" ht="24" customHeight="1" x14ac:dyDescent="0.45"/>
    <row r="45" spans="3:15" ht="20.25" customHeight="1" x14ac:dyDescent="0.45"/>
    <row r="46" spans="3:15" ht="20.25" customHeight="1" x14ac:dyDescent="0.45"/>
    <row r="47" spans="3:15" ht="20.25" customHeight="1" x14ac:dyDescent="0.45">
      <c r="C47" s="785"/>
      <c r="D47" s="785"/>
    </row>
    <row r="48" spans="3:15" ht="20.25" customHeight="1" x14ac:dyDescent="0.45"/>
    <row r="49" ht="20.25" customHeight="1" x14ac:dyDescent="0.45"/>
    <row r="50" ht="20.25" customHeight="1" x14ac:dyDescent="0.45"/>
    <row r="51" ht="20.25" customHeight="1" x14ac:dyDescent="0.45"/>
    <row r="52" ht="20.25" customHeight="1" x14ac:dyDescent="0.45"/>
    <row r="53" ht="20.25" customHeight="1" x14ac:dyDescent="0.45"/>
    <row r="54" ht="20.25" customHeight="1" x14ac:dyDescent="0.45"/>
    <row r="55" ht="20.25" customHeight="1" x14ac:dyDescent="0.45"/>
    <row r="56" ht="20.25" customHeight="1" x14ac:dyDescent="0.45"/>
  </sheetData>
  <sheetProtection password="86E1" sheet="1" objects="1" scenarios="1" selectLockedCells="1"/>
  <mergeCells count="4">
    <mergeCell ref="C47:D47"/>
    <mergeCell ref="I29:M29"/>
    <mergeCell ref="C3:O4"/>
    <mergeCell ref="I28:M28"/>
  </mergeCells>
  <hyperlinks>
    <hyperlink ref="F31" r:id="rId1" xr:uid="{00000000-0004-0000-1600-000000000000}"/>
    <hyperlink ref="I28:M28" r:id="rId2" display="http://madoodadi.wordpress.com/" xr:uid="{00000000-0004-0000-1600-000001000000}"/>
    <hyperlink ref="G32" r:id="rId3" xr:uid="{00000000-0004-0000-1600-000002000000}"/>
  </hyperlinks>
  <pageMargins left="0.51181102362204722" right="0.31496062992125984" top="0.55118110236220474" bottom="0.35433070866141736" header="0.31496062992125984" footer="0.31496062992125984"/>
  <pageSetup paperSize="9" orientation="portrait" verticalDpi="300" r:id="rId4"/>
  <drawing r:id="rId5"/>
  <picture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A161"/>
  <sheetViews>
    <sheetView showGridLines="0" showRowColHeaders="0" topLeftCell="A52" workbookViewId="0">
      <selection activeCell="J21" sqref="J21"/>
    </sheetView>
  </sheetViews>
  <sheetFormatPr defaultColWidth="9.140625" defaultRowHeight="22.5" x14ac:dyDescent="0.45"/>
  <cols>
    <col min="1" max="1" width="3.7109375" style="10" customWidth="1"/>
    <col min="2" max="2" width="6.140625" style="10" customWidth="1"/>
    <col min="3" max="3" width="9.85546875" style="10" bestFit="1" customWidth="1"/>
    <col min="4" max="4" width="7" style="10" customWidth="1"/>
    <col min="5" max="5" width="8.42578125" style="10" customWidth="1"/>
    <col min="6" max="6" width="18.7109375" style="10" customWidth="1"/>
    <col min="7" max="7" width="17.7109375" style="10" customWidth="1"/>
    <col min="8" max="8" width="2.5703125" style="10" customWidth="1"/>
    <col min="9" max="9" width="6.42578125" style="10" customWidth="1"/>
    <col min="10" max="10" width="9" style="10" customWidth="1"/>
    <col min="11" max="11" width="7.140625" style="10" customWidth="1"/>
    <col min="12" max="12" width="8.5703125" style="10" customWidth="1"/>
    <col min="13" max="13" width="14.42578125" style="10" customWidth="1"/>
    <col min="14" max="14" width="19.42578125" style="10" customWidth="1"/>
    <col min="15" max="16384" width="9.140625" style="10"/>
  </cols>
  <sheetData>
    <row r="1" spans="1:27" ht="40.5" customHeight="1" x14ac:dyDescent="0.4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9.25" x14ac:dyDescent="0.45">
      <c r="A2" s="101"/>
      <c r="B2" s="529" t="s">
        <v>516</v>
      </c>
      <c r="C2" s="529"/>
      <c r="D2" s="529"/>
      <c r="E2" s="529"/>
      <c r="F2" s="529"/>
      <c r="G2" s="529"/>
      <c r="H2" s="101"/>
      <c r="I2" s="421" t="str">
        <f>Home!B11&amp;Home!C11&amp;"  ชั้น"&amp;Home!C9&amp;"  "&amp;Home!E5&amp;"  "&amp;Home!F5</f>
        <v xml:space="preserve">รายวิชา  ชั้น  ปีการศึกษา  </v>
      </c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6.25" x14ac:dyDescent="0.55000000000000004">
      <c r="A3" s="101"/>
      <c r="B3" s="191" t="s">
        <v>517</v>
      </c>
      <c r="C3" s="66"/>
      <c r="D3" s="66"/>
      <c r="E3" s="66"/>
      <c r="F3" s="66"/>
      <c r="G3" s="193" t="s">
        <v>598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27" ht="26.25" x14ac:dyDescent="0.55000000000000004">
      <c r="A4" s="101"/>
      <c r="B4" s="192"/>
      <c r="C4" s="192"/>
      <c r="D4" s="192"/>
      <c r="E4" s="194" t="s">
        <v>518</v>
      </c>
      <c r="F4" s="340">
        <v>70</v>
      </c>
      <c r="G4" s="193" t="s">
        <v>597</v>
      </c>
      <c r="H4" s="101"/>
      <c r="I4" s="191" t="s">
        <v>634</v>
      </c>
      <c r="J4" s="66"/>
      <c r="K4" s="66"/>
      <c r="L4" s="66"/>
      <c r="M4" s="66"/>
      <c r="N4" s="66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27" x14ac:dyDescent="0.45">
      <c r="A5" s="101"/>
      <c r="B5" s="192"/>
      <c r="C5" s="192"/>
      <c r="D5" s="192"/>
      <c r="E5" s="194" t="s">
        <v>519</v>
      </c>
      <c r="F5" s="341">
        <v>30</v>
      </c>
      <c r="G5" s="193" t="s">
        <v>545</v>
      </c>
      <c r="H5" s="101"/>
      <c r="I5" s="101"/>
      <c r="J5" s="198"/>
      <c r="K5" s="199" t="s">
        <v>428</v>
      </c>
      <c r="L5" s="200"/>
      <c r="M5" s="201" t="s">
        <v>427</v>
      </c>
      <c r="N5" s="201" t="s">
        <v>442</v>
      </c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7" ht="26.25" x14ac:dyDescent="0.55000000000000004">
      <c r="A6" s="101"/>
      <c r="B6" s="343"/>
      <c r="C6" s="343"/>
      <c r="D6" s="343"/>
      <c r="E6" s="344" t="s">
        <v>617</v>
      </c>
      <c r="F6" s="342"/>
      <c r="G6" s="345"/>
      <c r="H6" s="101"/>
      <c r="I6" s="101"/>
      <c r="J6" s="205">
        <v>0</v>
      </c>
      <c r="K6" s="161" t="str">
        <f>IF(J6="","","-")</f>
        <v>-</v>
      </c>
      <c r="L6" s="206">
        <v>49</v>
      </c>
      <c r="M6" s="204" t="s">
        <v>444</v>
      </c>
      <c r="N6" s="203">
        <v>0</v>
      </c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7" ht="26.25" x14ac:dyDescent="0.55000000000000004">
      <c r="A7" s="101"/>
      <c r="B7" s="192"/>
      <c r="C7" s="192"/>
      <c r="D7" s="192"/>
      <c r="E7" s="195" t="s">
        <v>599</v>
      </c>
      <c r="F7" s="530" t="s">
        <v>600</v>
      </c>
      <c r="G7" s="531"/>
      <c r="H7" s="101"/>
      <c r="I7" s="101"/>
      <c r="J7" s="205">
        <v>50</v>
      </c>
      <c r="K7" s="161" t="str">
        <f>IF(J7="","","-")</f>
        <v>-</v>
      </c>
      <c r="L7" s="206">
        <v>64</v>
      </c>
      <c r="M7" s="204" t="s">
        <v>443</v>
      </c>
      <c r="N7" s="203">
        <v>1</v>
      </c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7" ht="26.25" x14ac:dyDescent="0.55000000000000004">
      <c r="A8" s="101"/>
      <c r="B8" s="191" t="s">
        <v>520</v>
      </c>
      <c r="C8" s="66"/>
      <c r="D8" s="66"/>
      <c r="E8" s="66"/>
      <c r="F8" s="196"/>
      <c r="G8" s="66"/>
      <c r="H8" s="101"/>
      <c r="I8" s="101"/>
      <c r="J8" s="205">
        <v>65</v>
      </c>
      <c r="K8" s="161" t="str">
        <f>IF(J8="","","-")</f>
        <v>-</v>
      </c>
      <c r="L8" s="206">
        <v>79</v>
      </c>
      <c r="M8" s="204" t="s">
        <v>431</v>
      </c>
      <c r="N8" s="203">
        <v>2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spans="1:27" ht="26.25" x14ac:dyDescent="0.55000000000000004">
      <c r="A9" s="101"/>
      <c r="B9" s="101"/>
      <c r="C9" s="198"/>
      <c r="D9" s="199" t="s">
        <v>428</v>
      </c>
      <c r="E9" s="200"/>
      <c r="F9" s="201" t="s">
        <v>427</v>
      </c>
      <c r="G9" s="201" t="s">
        <v>60</v>
      </c>
      <c r="H9" s="101"/>
      <c r="I9" s="101"/>
      <c r="J9" s="205">
        <v>80</v>
      </c>
      <c r="K9" s="161" t="str">
        <f>IF(J9="","","-")</f>
        <v>-</v>
      </c>
      <c r="L9" s="206">
        <v>100</v>
      </c>
      <c r="M9" s="204" t="s">
        <v>429</v>
      </c>
      <c r="N9" s="203">
        <v>3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</row>
    <row r="10" spans="1:27" ht="26.25" x14ac:dyDescent="0.55000000000000004">
      <c r="A10" s="101"/>
      <c r="B10" s="101"/>
      <c r="C10" s="110">
        <v>0</v>
      </c>
      <c r="D10" s="161" t="str">
        <f>IF(C10="","","-")</f>
        <v>-</v>
      </c>
      <c r="E10" s="116">
        <v>49</v>
      </c>
      <c r="F10" s="202" t="s">
        <v>436</v>
      </c>
      <c r="G10" s="203" t="s">
        <v>530</v>
      </c>
      <c r="H10" s="101"/>
      <c r="I10" s="101"/>
      <c r="J10" s="424"/>
      <c r="K10" s="422" t="str">
        <f>IF(J10="","","-")</f>
        <v/>
      </c>
      <c r="L10" s="425"/>
      <c r="M10" s="426"/>
      <c r="N10" s="423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</row>
    <row r="11" spans="1:27" ht="26.25" x14ac:dyDescent="0.55000000000000004">
      <c r="A11" s="101"/>
      <c r="B11" s="101"/>
      <c r="C11" s="110">
        <v>50</v>
      </c>
      <c r="D11" s="161" t="str">
        <f t="shared" ref="D11:D17" si="0">IF(C11="","","-")</f>
        <v>-</v>
      </c>
      <c r="E11" s="116">
        <v>54</v>
      </c>
      <c r="F11" s="202" t="s">
        <v>435</v>
      </c>
      <c r="G11" s="203" t="s">
        <v>531</v>
      </c>
      <c r="H11" s="101"/>
      <c r="I11" s="191" t="s">
        <v>635</v>
      </c>
      <c r="J11" s="66"/>
      <c r="K11" s="66"/>
      <c r="L11" s="66"/>
      <c r="M11" s="66"/>
      <c r="N11" s="66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</row>
    <row r="12" spans="1:27" ht="26.25" x14ac:dyDescent="0.55000000000000004">
      <c r="A12" s="101"/>
      <c r="B12" s="101"/>
      <c r="C12" s="110">
        <v>55</v>
      </c>
      <c r="D12" s="161" t="str">
        <f t="shared" si="0"/>
        <v>-</v>
      </c>
      <c r="E12" s="116">
        <v>59</v>
      </c>
      <c r="F12" s="202" t="s">
        <v>434</v>
      </c>
      <c r="G12" s="203" t="s">
        <v>529</v>
      </c>
      <c r="H12" s="101"/>
      <c r="I12" s="101"/>
      <c r="J12" s="198"/>
      <c r="K12" s="199" t="s">
        <v>428</v>
      </c>
      <c r="L12" s="200"/>
      <c r="M12" s="201" t="s">
        <v>427</v>
      </c>
      <c r="N12" s="201" t="s">
        <v>442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</row>
    <row r="13" spans="1:27" ht="26.25" x14ac:dyDescent="0.55000000000000004">
      <c r="A13" s="101"/>
      <c r="B13" s="101"/>
      <c r="C13" s="110">
        <v>60</v>
      </c>
      <c r="D13" s="161" t="str">
        <f t="shared" si="0"/>
        <v>-</v>
      </c>
      <c r="E13" s="116">
        <v>64</v>
      </c>
      <c r="F13" s="202" t="s">
        <v>433</v>
      </c>
      <c r="G13" s="203" t="s">
        <v>532</v>
      </c>
      <c r="H13" s="101"/>
      <c r="I13" s="101"/>
      <c r="J13" s="205">
        <v>0</v>
      </c>
      <c r="K13" s="161" t="str">
        <f>IF(J13="","","-")</f>
        <v>-</v>
      </c>
      <c r="L13" s="206">
        <v>49</v>
      </c>
      <c r="M13" s="204" t="s">
        <v>444</v>
      </c>
      <c r="N13" s="203">
        <v>0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</row>
    <row r="14" spans="1:27" ht="26.25" x14ac:dyDescent="0.55000000000000004">
      <c r="A14" s="101"/>
      <c r="B14" s="101"/>
      <c r="C14" s="110">
        <v>65</v>
      </c>
      <c r="D14" s="161" t="str">
        <f t="shared" si="0"/>
        <v>-</v>
      </c>
      <c r="E14" s="116">
        <v>69</v>
      </c>
      <c r="F14" s="202" t="s">
        <v>432</v>
      </c>
      <c r="G14" s="203" t="s">
        <v>528</v>
      </c>
      <c r="H14" s="101"/>
      <c r="I14" s="101"/>
      <c r="J14" s="205">
        <v>50</v>
      </c>
      <c r="K14" s="161" t="str">
        <f>IF(J14="","","-")</f>
        <v>-</v>
      </c>
      <c r="L14" s="206">
        <v>64</v>
      </c>
      <c r="M14" s="204" t="s">
        <v>443</v>
      </c>
      <c r="N14" s="203">
        <v>1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</row>
    <row r="15" spans="1:27" ht="26.25" x14ac:dyDescent="0.55000000000000004">
      <c r="A15" s="101"/>
      <c r="B15" s="101"/>
      <c r="C15" s="110">
        <v>70</v>
      </c>
      <c r="D15" s="161" t="str">
        <f t="shared" si="0"/>
        <v>-</v>
      </c>
      <c r="E15" s="116">
        <v>74</v>
      </c>
      <c r="F15" s="202" t="s">
        <v>431</v>
      </c>
      <c r="G15" s="203" t="s">
        <v>533</v>
      </c>
      <c r="H15" s="101"/>
      <c r="I15" s="101"/>
      <c r="J15" s="205">
        <v>65</v>
      </c>
      <c r="K15" s="161" t="str">
        <f>IF(J15="","","-")</f>
        <v>-</v>
      </c>
      <c r="L15" s="206">
        <v>79</v>
      </c>
      <c r="M15" s="204" t="s">
        <v>431</v>
      </c>
      <c r="N15" s="203">
        <v>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</row>
    <row r="16" spans="1:27" ht="26.25" x14ac:dyDescent="0.55000000000000004">
      <c r="A16" s="101"/>
      <c r="B16" s="101"/>
      <c r="C16" s="110">
        <v>75</v>
      </c>
      <c r="D16" s="161" t="str">
        <f t="shared" si="0"/>
        <v>-</v>
      </c>
      <c r="E16" s="116">
        <v>79</v>
      </c>
      <c r="F16" s="202" t="s">
        <v>430</v>
      </c>
      <c r="G16" s="203" t="s">
        <v>534</v>
      </c>
      <c r="H16" s="101"/>
      <c r="I16" s="101"/>
      <c r="J16" s="205">
        <v>80</v>
      </c>
      <c r="K16" s="161" t="str">
        <f>IF(J16="","","-")</f>
        <v>-</v>
      </c>
      <c r="L16" s="206">
        <v>100</v>
      </c>
      <c r="M16" s="204" t="s">
        <v>429</v>
      </c>
      <c r="N16" s="203">
        <v>3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spans="1:27" ht="26.25" x14ac:dyDescent="0.55000000000000004">
      <c r="A17" s="101"/>
      <c r="B17" s="101"/>
      <c r="C17" s="110">
        <v>80</v>
      </c>
      <c r="D17" s="161" t="str">
        <f t="shared" si="0"/>
        <v>-</v>
      </c>
      <c r="E17" s="116">
        <v>100</v>
      </c>
      <c r="F17" s="202" t="s">
        <v>429</v>
      </c>
      <c r="G17" s="203" t="s">
        <v>527</v>
      </c>
      <c r="H17" s="101"/>
      <c r="I17" s="101"/>
      <c r="J17" s="424"/>
      <c r="K17" s="422" t="str">
        <f>IF(J17="","","-")</f>
        <v/>
      </c>
      <c r="L17" s="425"/>
      <c r="M17" s="426"/>
      <c r="N17" s="423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</row>
    <row r="18" spans="1:27" ht="26.25" x14ac:dyDescent="0.55000000000000004">
      <c r="A18" s="101"/>
      <c r="B18" s="101"/>
      <c r="C18" s="101"/>
      <c r="D18" s="101"/>
      <c r="E18" s="101"/>
      <c r="F18" s="101"/>
      <c r="G18" s="101"/>
      <c r="H18" s="101"/>
      <c r="I18" s="191" t="s">
        <v>636</v>
      </c>
      <c r="J18" s="66"/>
      <c r="K18" s="66"/>
      <c r="L18" s="66"/>
      <c r="M18" s="66"/>
      <c r="N18" s="197" t="str">
        <f>IF(OR(Home!C10="กิจกรรมพัฒนาผู้เรียน",Home!C10="กิจกรรมแนะแนว",Home!C10="กิจกรรมนักเรียน",Home!C10="กิจกรรมเพื่อสังคมและสาธารณประโยชน์"),"ACT","")</f>
        <v/>
      </c>
      <c r="O18" s="101"/>
      <c r="P18" s="101" t="s">
        <v>500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</row>
    <row r="19" spans="1:27" ht="26.25" x14ac:dyDescent="0.55000000000000004">
      <c r="A19" s="101"/>
      <c r="B19" s="191" t="s">
        <v>633</v>
      </c>
      <c r="C19" s="66"/>
      <c r="D19" s="66"/>
      <c r="E19" s="66"/>
      <c r="F19" s="66"/>
      <c r="G19" s="197"/>
      <c r="H19" s="101"/>
      <c r="I19" s="101"/>
      <c r="J19" s="198"/>
      <c r="K19" s="199" t="s">
        <v>428</v>
      </c>
      <c r="L19" s="200"/>
      <c r="M19" s="201" t="s">
        <v>427</v>
      </c>
      <c r="N19" s="201" t="s">
        <v>442</v>
      </c>
      <c r="O19" s="101"/>
      <c r="P19" s="101" t="s">
        <v>93</v>
      </c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spans="1:27" ht="26.25" x14ac:dyDescent="0.55000000000000004">
      <c r="A20" s="101"/>
      <c r="B20" s="101"/>
      <c r="C20" s="198"/>
      <c r="D20" s="199" t="s">
        <v>428</v>
      </c>
      <c r="E20" s="200"/>
      <c r="F20" s="201" t="s">
        <v>427</v>
      </c>
      <c r="G20" s="201" t="s">
        <v>442</v>
      </c>
      <c r="H20" s="101"/>
      <c r="I20" s="101"/>
      <c r="J20" s="205">
        <v>0</v>
      </c>
      <c r="K20" s="161" t="str">
        <f>IF(J20="","","-")</f>
        <v>-</v>
      </c>
      <c r="L20" s="206">
        <v>49</v>
      </c>
      <c r="M20" s="204" t="s">
        <v>444</v>
      </c>
      <c r="N20" s="203" t="s">
        <v>444</v>
      </c>
      <c r="O20" s="101"/>
      <c r="P20" s="101" t="s">
        <v>94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</row>
    <row r="21" spans="1:27" ht="26.25" x14ac:dyDescent="0.55000000000000004">
      <c r="A21" s="101"/>
      <c r="B21" s="101"/>
      <c r="C21" s="205">
        <v>0</v>
      </c>
      <c r="D21" s="161" t="str">
        <f>IF(C21="","","-")</f>
        <v>-</v>
      </c>
      <c r="E21" s="206">
        <v>39</v>
      </c>
      <c r="F21" s="204" t="s">
        <v>637</v>
      </c>
      <c r="G21" s="203">
        <v>0</v>
      </c>
      <c r="H21" s="101"/>
      <c r="I21" s="101"/>
      <c r="J21" s="205">
        <v>50</v>
      </c>
      <c r="K21" s="161" t="str">
        <f>IF(J21="","","-")</f>
        <v>-</v>
      </c>
      <c r="L21" s="206">
        <v>100</v>
      </c>
      <c r="M21" s="204" t="s">
        <v>443</v>
      </c>
      <c r="N21" s="203" t="s">
        <v>443</v>
      </c>
      <c r="O21" s="101"/>
      <c r="P21" s="101" t="s">
        <v>119</v>
      </c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</row>
    <row r="22" spans="1:27" ht="26.25" x14ac:dyDescent="0.55000000000000004">
      <c r="A22" s="101"/>
      <c r="B22" s="101"/>
      <c r="C22" s="205">
        <v>40</v>
      </c>
      <c r="D22" s="161" t="str">
        <f>IF(C22="","","-")</f>
        <v>-</v>
      </c>
      <c r="E22" s="206">
        <v>64</v>
      </c>
      <c r="F22" s="204" t="s">
        <v>434</v>
      </c>
      <c r="G22" s="203">
        <v>1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</row>
    <row r="23" spans="1:27" ht="26.25" x14ac:dyDescent="0.55000000000000004">
      <c r="A23" s="101"/>
      <c r="B23" s="101"/>
      <c r="C23" s="205">
        <v>65</v>
      </c>
      <c r="D23" s="161" t="str">
        <f t="shared" ref="D23:D24" si="1">IF(C23="","","-")</f>
        <v>-</v>
      </c>
      <c r="E23" s="206">
        <v>74</v>
      </c>
      <c r="F23" s="204" t="s">
        <v>431</v>
      </c>
      <c r="G23" s="203">
        <v>2</v>
      </c>
      <c r="H23" s="101"/>
      <c r="I23" s="191" t="s">
        <v>685</v>
      </c>
      <c r="J23" s="66"/>
      <c r="K23" s="66"/>
      <c r="L23" s="66"/>
      <c r="M23" s="66"/>
      <c r="N23" s="197" t="str">
        <f>IF(OR(Home!C15="กิจกรรมพัฒนาผู้เรียน",Home!C15="กิจกรรมแนะแนว",Home!C15="กิจกรรมนักเรียน",Home!C15="กิจกรรมเพื่อสังคมและสาธารณประโยชน์"),"ACT","")</f>
        <v/>
      </c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</row>
    <row r="24" spans="1:27" ht="26.25" x14ac:dyDescent="0.55000000000000004">
      <c r="A24" s="101"/>
      <c r="B24" s="101"/>
      <c r="C24" s="205">
        <v>75</v>
      </c>
      <c r="D24" s="161" t="str">
        <f t="shared" si="1"/>
        <v>-</v>
      </c>
      <c r="E24" s="206">
        <v>100</v>
      </c>
      <c r="F24" s="204" t="s">
        <v>429</v>
      </c>
      <c r="G24" s="203">
        <v>3</v>
      </c>
      <c r="H24" s="101"/>
      <c r="I24" s="101"/>
      <c r="J24" s="198"/>
      <c r="K24" s="199" t="s">
        <v>428</v>
      </c>
      <c r="L24" s="200"/>
      <c r="M24" s="201" t="s">
        <v>427</v>
      </c>
      <c r="N24" s="201" t="s">
        <v>442</v>
      </c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</row>
    <row r="25" spans="1:27" ht="26.25" x14ac:dyDescent="0.55000000000000004">
      <c r="A25" s="101"/>
      <c r="B25" s="101"/>
      <c r="C25" s="101"/>
      <c r="D25" s="101"/>
      <c r="E25" s="101"/>
      <c r="F25" s="101"/>
      <c r="G25" s="101"/>
      <c r="H25" s="101"/>
      <c r="I25" s="101"/>
      <c r="J25" s="205">
        <v>0</v>
      </c>
      <c r="K25" s="161" t="str">
        <f>IF(J25="","","-")</f>
        <v>-</v>
      </c>
      <c r="L25" s="206">
        <v>49</v>
      </c>
      <c r="M25" s="204" t="s">
        <v>444</v>
      </c>
      <c r="N25" s="203" t="s">
        <v>444</v>
      </c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</row>
    <row r="26" spans="1:27" ht="26.25" x14ac:dyDescent="0.55000000000000004">
      <c r="A26" s="101"/>
      <c r="B26" s="101"/>
      <c r="C26" s="101"/>
      <c r="D26" s="101"/>
      <c r="E26" s="101"/>
      <c r="F26" s="101"/>
      <c r="G26" s="101"/>
      <c r="H26" s="101"/>
      <c r="I26" s="101"/>
      <c r="J26" s="205">
        <v>80</v>
      </c>
      <c r="K26" s="161" t="str">
        <f>IF(J26="","","-")</f>
        <v>-</v>
      </c>
      <c r="L26" s="206">
        <v>100</v>
      </c>
      <c r="M26" s="204" t="s">
        <v>443</v>
      </c>
      <c r="N26" s="203" t="s">
        <v>443</v>
      </c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</row>
    <row r="27" spans="1:27" x14ac:dyDescent="0.45">
      <c r="A27" s="101"/>
      <c r="B27" s="101"/>
      <c r="C27" s="427" t="s">
        <v>522</v>
      </c>
      <c r="D27" s="101"/>
      <c r="E27" s="101"/>
      <c r="F27" s="101"/>
      <c r="G27" s="101"/>
      <c r="H27" s="101"/>
      <c r="I27" s="101"/>
      <c r="J27" s="428" t="s">
        <v>523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</row>
    <row r="28" spans="1:27" x14ac:dyDescent="0.45">
      <c r="A28" s="101"/>
      <c r="B28" s="101"/>
      <c r="C28" s="429" t="s">
        <v>526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</row>
    <row r="29" spans="1:27" x14ac:dyDescent="0.45">
      <c r="A29" s="101"/>
      <c r="B29" s="101"/>
      <c r="C29" s="429" t="s">
        <v>563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</row>
    <row r="30" spans="1:27" x14ac:dyDescent="0.45">
      <c r="A30" s="101"/>
      <c r="B30" s="101"/>
      <c r="C30" s="429" t="s">
        <v>525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</row>
    <row r="31" spans="1:27" x14ac:dyDescent="0.45">
      <c r="A31" s="101"/>
      <c r="B31" s="101"/>
      <c r="C31" s="429" t="s">
        <v>561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</row>
    <row r="32" spans="1:27" x14ac:dyDescent="0.45">
      <c r="A32" s="101"/>
      <c r="B32" s="101"/>
      <c r="C32" s="42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</row>
    <row r="33" spans="1:27" x14ac:dyDescent="0.45">
      <c r="A33" s="101"/>
      <c r="B33" s="101"/>
      <c r="C33" s="427" t="s">
        <v>524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</row>
    <row r="34" spans="1:27" x14ac:dyDescent="0.45">
      <c r="A34" s="101"/>
      <c r="B34" s="101"/>
      <c r="C34" s="429" t="s">
        <v>526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</row>
    <row r="35" spans="1:27" x14ac:dyDescent="0.45">
      <c r="A35" s="101"/>
      <c r="B35" s="101"/>
      <c r="C35" s="429" t="s">
        <v>562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</row>
    <row r="36" spans="1:27" x14ac:dyDescent="0.45">
      <c r="A36" s="101"/>
      <c r="B36" s="101"/>
      <c r="C36" s="429" t="s">
        <v>566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</row>
    <row r="37" spans="1:27" x14ac:dyDescent="0.45">
      <c r="A37" s="101"/>
      <c r="B37" s="101"/>
      <c r="C37" s="429"/>
      <c r="D37" s="430" t="s">
        <v>567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</row>
    <row r="38" spans="1:27" x14ac:dyDescent="0.4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</row>
    <row r="39" spans="1:27" x14ac:dyDescent="0.4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</row>
    <row r="40" spans="1:27" x14ac:dyDescent="0.4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</row>
    <row r="41" spans="1:27" x14ac:dyDescent="0.4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</row>
    <row r="42" spans="1:27" x14ac:dyDescent="0.4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</row>
    <row r="43" spans="1:27" x14ac:dyDescent="0.4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</row>
    <row r="44" spans="1:27" x14ac:dyDescent="0.4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</row>
    <row r="45" spans="1:27" x14ac:dyDescent="0.4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 x14ac:dyDescent="0.4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 x14ac:dyDescent="0.4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</row>
    <row r="48" spans="1:27" x14ac:dyDescent="0.4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</row>
    <row r="49" spans="1:27" x14ac:dyDescent="0.4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</row>
    <row r="50" spans="1:27" x14ac:dyDescent="0.4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</row>
    <row r="51" spans="1:27" x14ac:dyDescent="0.4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</row>
    <row r="52" spans="1:27" x14ac:dyDescent="0.4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</row>
    <row r="53" spans="1:27" x14ac:dyDescent="0.4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</row>
    <row r="54" spans="1:27" x14ac:dyDescent="0.4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</row>
    <row r="55" spans="1:27" x14ac:dyDescent="0.4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</row>
    <row r="56" spans="1:27" x14ac:dyDescent="0.4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</row>
    <row r="57" spans="1:27" x14ac:dyDescent="0.4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</row>
    <row r="58" spans="1:27" x14ac:dyDescent="0.4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</row>
    <row r="59" spans="1:27" x14ac:dyDescent="0.4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</row>
    <row r="60" spans="1:27" x14ac:dyDescent="0.4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</row>
    <row r="61" spans="1:27" x14ac:dyDescent="0.4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</row>
    <row r="62" spans="1:27" x14ac:dyDescent="0.4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</row>
    <row r="63" spans="1:27" x14ac:dyDescent="0.4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</row>
    <row r="64" spans="1:27" x14ac:dyDescent="0.4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</row>
    <row r="65" spans="1:27" x14ac:dyDescent="0.4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</row>
    <row r="66" spans="1:27" x14ac:dyDescent="0.4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</row>
    <row r="67" spans="1:27" x14ac:dyDescent="0.4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</row>
    <row r="68" spans="1:27" x14ac:dyDescent="0.4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1:27" x14ac:dyDescent="0.4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</row>
    <row r="70" spans="1:27" x14ac:dyDescent="0.4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</row>
    <row r="71" spans="1:27" x14ac:dyDescent="0.4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</row>
    <row r="72" spans="1:27" x14ac:dyDescent="0.4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</row>
    <row r="73" spans="1:27" x14ac:dyDescent="0.4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</row>
    <row r="74" spans="1:27" x14ac:dyDescent="0.4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spans="1:27" x14ac:dyDescent="0.4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</row>
    <row r="76" spans="1:27" x14ac:dyDescent="0.4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</row>
    <row r="77" spans="1:27" x14ac:dyDescent="0.4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spans="1:27" x14ac:dyDescent="0.4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spans="1:27" x14ac:dyDescent="0.4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spans="1:27" x14ac:dyDescent="0.4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spans="1:27" x14ac:dyDescent="0.4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</row>
    <row r="82" spans="1:27" x14ac:dyDescent="0.4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spans="1:27" x14ac:dyDescent="0.4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</row>
    <row r="84" spans="1:27" x14ac:dyDescent="0.4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spans="1:27" x14ac:dyDescent="0.4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</row>
    <row r="86" spans="1:27" x14ac:dyDescent="0.4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</row>
    <row r="87" spans="1:27" x14ac:dyDescent="0.4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</row>
    <row r="88" spans="1:27" x14ac:dyDescent="0.4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</row>
    <row r="89" spans="1:27" x14ac:dyDescent="0.4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</row>
    <row r="90" spans="1:27" x14ac:dyDescent="0.4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</row>
    <row r="91" spans="1:27" x14ac:dyDescent="0.4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</row>
    <row r="92" spans="1:27" x14ac:dyDescent="0.4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</row>
    <row r="93" spans="1:27" x14ac:dyDescent="0.4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</row>
    <row r="94" spans="1:27" x14ac:dyDescent="0.4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</row>
    <row r="95" spans="1:27" x14ac:dyDescent="0.4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</row>
    <row r="96" spans="1:27" x14ac:dyDescent="0.4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</row>
    <row r="97" spans="1:27" x14ac:dyDescent="0.4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</row>
    <row r="98" spans="1:27" x14ac:dyDescent="0.4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</row>
    <row r="99" spans="1:27" x14ac:dyDescent="0.4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x14ac:dyDescent="0.4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</row>
    <row r="101" spans="1:27" x14ac:dyDescent="0.45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</row>
    <row r="102" spans="1:27" x14ac:dyDescent="0.4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</row>
    <row r="103" spans="1:27" x14ac:dyDescent="0.45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</row>
    <row r="104" spans="1:27" x14ac:dyDescent="0.45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</row>
    <row r="105" spans="1:27" x14ac:dyDescent="0.4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</row>
    <row r="106" spans="1:27" x14ac:dyDescent="0.45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x14ac:dyDescent="0.45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 x14ac:dyDescent="0.45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</row>
    <row r="109" spans="1:27" x14ac:dyDescent="0.45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</row>
    <row r="110" spans="1:27" x14ac:dyDescent="0.4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</row>
    <row r="111" spans="1:27" x14ac:dyDescent="0.45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</row>
    <row r="112" spans="1:27" x14ac:dyDescent="0.45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</row>
    <row r="113" spans="1:27" x14ac:dyDescent="0.45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</row>
    <row r="114" spans="1:27" x14ac:dyDescent="0.4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</row>
    <row r="115" spans="1:27" x14ac:dyDescent="0.4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</row>
    <row r="116" spans="1:27" x14ac:dyDescent="0.4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</row>
    <row r="117" spans="1:27" x14ac:dyDescent="0.4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</row>
    <row r="118" spans="1:27" x14ac:dyDescent="0.4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</row>
    <row r="119" spans="1:27" x14ac:dyDescent="0.4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</row>
    <row r="120" spans="1:27" x14ac:dyDescent="0.4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</row>
    <row r="121" spans="1:27" x14ac:dyDescent="0.4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</row>
    <row r="122" spans="1:27" x14ac:dyDescent="0.4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</row>
    <row r="123" spans="1:27" x14ac:dyDescent="0.4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</row>
    <row r="124" spans="1:27" x14ac:dyDescent="0.4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spans="1:27" x14ac:dyDescent="0.4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spans="1:27" x14ac:dyDescent="0.4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spans="1:27" x14ac:dyDescent="0.4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spans="1:27" x14ac:dyDescent="0.4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spans="1:27" x14ac:dyDescent="0.4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spans="1:27" x14ac:dyDescent="0.4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spans="1:27" x14ac:dyDescent="0.4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spans="1:27" x14ac:dyDescent="0.4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spans="1:27" x14ac:dyDescent="0.4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spans="1:27" x14ac:dyDescent="0.4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spans="1:27" x14ac:dyDescent="0.4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spans="1:27" x14ac:dyDescent="0.4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spans="1:27" x14ac:dyDescent="0.4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spans="1:27" x14ac:dyDescent="0.4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spans="1:27" x14ac:dyDescent="0.4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spans="1:27" x14ac:dyDescent="0.4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spans="1:27" x14ac:dyDescent="0.4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spans="1:27" x14ac:dyDescent="0.4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spans="1:27" x14ac:dyDescent="0.4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spans="1:27" x14ac:dyDescent="0.4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spans="1:27" x14ac:dyDescent="0.4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spans="1:27" x14ac:dyDescent="0.4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spans="1:27" x14ac:dyDescent="0.4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spans="1:27" x14ac:dyDescent="0.4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spans="1:27" x14ac:dyDescent="0.4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spans="1:27" x14ac:dyDescent="0.4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spans="1:27" x14ac:dyDescent="0.4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spans="1:27" x14ac:dyDescent="0.4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spans="1:27" x14ac:dyDescent="0.4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spans="1:27" x14ac:dyDescent="0.4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spans="1:27" x14ac:dyDescent="0.4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</row>
    <row r="156" spans="1:27" x14ac:dyDescent="0.4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</row>
    <row r="157" spans="1:27" x14ac:dyDescent="0.4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</row>
    <row r="158" spans="1:27" x14ac:dyDescent="0.4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</row>
    <row r="159" spans="1:27" x14ac:dyDescent="0.4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</row>
    <row r="160" spans="1:27" x14ac:dyDescent="0.4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</row>
    <row r="161" spans="1:27" x14ac:dyDescent="0.4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</row>
  </sheetData>
  <sheetProtection password="C992" sheet="1" objects="1" scenarios="1" selectLockedCells="1"/>
  <mergeCells count="2">
    <mergeCell ref="B2:G2"/>
    <mergeCell ref="F7:G7"/>
  </mergeCells>
  <conditionalFormatting sqref="C10:G17">
    <cfRule type="containsBlanks" dxfId="95" priority="12">
      <formula>LEN(TRIM(C10))=0</formula>
    </cfRule>
  </conditionalFormatting>
  <conditionalFormatting sqref="J6:N10 J13:N17 J20:N21 C21:G24">
    <cfRule type="containsBlanks" dxfId="94" priority="11">
      <formula>LEN(TRIM(C6))=0</formula>
    </cfRule>
  </conditionalFormatting>
  <conditionalFormatting sqref="J25:N26">
    <cfRule type="containsBlanks" dxfId="93" priority="1">
      <formula>LEN(TRIM(J25))=0</formula>
    </cfRule>
  </conditionalFormatting>
  <dataValidations count="2">
    <dataValidation type="list" allowBlank="1" showInputMessage="1" showErrorMessage="1" sqref="F4:F6" xr:uid="{00000000-0002-0000-0200-000000000000}">
      <formula1>scor1</formula1>
    </dataValidation>
    <dataValidation type="list" allowBlank="1" showInputMessage="1" showErrorMessage="1" sqref="F7:G7" xr:uid="{00000000-0002-0000-0200-000001000000}">
      <formula1>vadpol</formula1>
    </dataValidation>
  </dataValidations>
  <pageMargins left="0.31496062992125984" right="0.51181102362204722" top="0.55118110236220474" bottom="0.55118110236220474" header="0.31496062992125984" footer="0.31496062992125984"/>
  <pageSetup paperSize="9" orientation="landscape" blackAndWhite="1" verticalDpi="0" r:id="rId1"/>
  <ignoredErrors>
    <ignoredError sqref="K13:K17 K7:K10 D10:D1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K100"/>
  <sheetViews>
    <sheetView showGridLines="0" topLeftCell="A13" zoomScale="110" zoomScaleNormal="110" workbookViewId="0">
      <selection activeCell="E18" sqref="E18"/>
    </sheetView>
  </sheetViews>
  <sheetFormatPr defaultColWidth="6.42578125" defaultRowHeight="22.5" x14ac:dyDescent="0.45"/>
  <cols>
    <col min="1" max="1" width="6.42578125" style="10"/>
    <col min="2" max="2" width="2.140625" style="10" customWidth="1"/>
    <col min="3" max="3" width="5.42578125" style="10" customWidth="1"/>
    <col min="4" max="4" width="7.42578125" style="10" customWidth="1"/>
    <col min="5" max="5" width="13.7109375" style="10" customWidth="1"/>
    <col min="6" max="9" width="6.42578125" style="10"/>
    <col min="10" max="10" width="7.7109375" style="10" customWidth="1"/>
    <col min="11" max="12" width="6.42578125" style="10"/>
    <col min="13" max="16" width="6.140625" style="10" customWidth="1"/>
    <col min="17" max="17" width="5.7109375" style="10" customWidth="1"/>
    <col min="18" max="18" width="2.5703125" style="10" customWidth="1"/>
    <col min="19" max="16384" width="6.42578125" style="10"/>
  </cols>
  <sheetData>
    <row r="1" spans="1:37" ht="16.5" customHeight="1" x14ac:dyDescent="0.4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ht="23.25" customHeight="1" x14ac:dyDescent="0.45">
      <c r="A2" s="101"/>
      <c r="B2" s="532" t="str">
        <f>"การวัดประเมินผล รายวิชา "&amp;Home!C11&amp;" "&amp;Home!C12</f>
        <v xml:space="preserve">การวัดประเมินผล รายวิชา  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</row>
    <row r="3" spans="1:37" ht="16.5" customHeight="1" x14ac:dyDescent="0.45">
      <c r="A3" s="101"/>
      <c r="B3" s="398"/>
      <c r="C3" s="533" t="str">
        <f>Home!B3&amp;Home!C3&amp;"  "&amp;Home!C4</f>
        <v>โรงเรียนวัดโฆสิตาราม  สำนักงานเขตพื้นที่การศึกษาประถมศึกษาชัยนาท</v>
      </c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98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</row>
    <row r="4" spans="1:37" ht="20.25" customHeight="1" x14ac:dyDescent="0.45">
      <c r="A4" s="101"/>
      <c r="B4" s="398"/>
      <c r="C4" s="399" t="s">
        <v>536</v>
      </c>
      <c r="J4" s="101"/>
      <c r="K4" s="399" t="s">
        <v>648</v>
      </c>
      <c r="R4" s="398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</row>
    <row r="5" spans="1:37" ht="16.5" customHeight="1" x14ac:dyDescent="0.45">
      <c r="A5" s="101"/>
      <c r="B5" s="398"/>
      <c r="C5" s="400">
        <v>1</v>
      </c>
      <c r="D5" s="534" t="s">
        <v>659</v>
      </c>
      <c r="E5" s="535"/>
      <c r="F5" s="535"/>
      <c r="G5" s="535"/>
      <c r="H5" s="535"/>
      <c r="I5" s="536"/>
      <c r="J5" s="101"/>
      <c r="K5" s="400">
        <v>1</v>
      </c>
      <c r="L5" s="534" t="s">
        <v>660</v>
      </c>
      <c r="M5" s="535"/>
      <c r="N5" s="535"/>
      <c r="O5" s="535"/>
      <c r="P5" s="535"/>
      <c r="Q5" s="536"/>
      <c r="R5" s="398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</row>
    <row r="6" spans="1:37" ht="17.25" customHeight="1" x14ac:dyDescent="0.45">
      <c r="A6" s="101"/>
      <c r="B6" s="398"/>
      <c r="C6" s="401">
        <v>2</v>
      </c>
      <c r="D6" s="534" t="s">
        <v>661</v>
      </c>
      <c r="E6" s="535"/>
      <c r="F6" s="535"/>
      <c r="G6" s="535"/>
      <c r="H6" s="535"/>
      <c r="I6" s="536"/>
      <c r="J6" s="101"/>
      <c r="K6" s="401">
        <v>2</v>
      </c>
      <c r="L6" s="534" t="s">
        <v>662</v>
      </c>
      <c r="M6" s="535"/>
      <c r="N6" s="535"/>
      <c r="O6" s="535"/>
      <c r="P6" s="535"/>
      <c r="Q6" s="536"/>
      <c r="R6" s="398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</row>
    <row r="7" spans="1:37" ht="17.25" customHeight="1" x14ac:dyDescent="0.45">
      <c r="A7" s="101"/>
      <c r="B7" s="398"/>
      <c r="C7" s="400">
        <v>3</v>
      </c>
      <c r="D7" s="534" t="s">
        <v>663</v>
      </c>
      <c r="E7" s="535"/>
      <c r="F7" s="535"/>
      <c r="G7" s="535"/>
      <c r="H7" s="535"/>
      <c r="I7" s="536"/>
      <c r="J7" s="101"/>
      <c r="K7" s="400">
        <v>3</v>
      </c>
      <c r="L7" s="534" t="s">
        <v>664</v>
      </c>
      <c r="M7" s="535"/>
      <c r="N7" s="535"/>
      <c r="O7" s="535"/>
      <c r="P7" s="535"/>
      <c r="Q7" s="536"/>
      <c r="R7" s="398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ht="17.25" customHeight="1" x14ac:dyDescent="0.45">
      <c r="A8" s="101"/>
      <c r="B8" s="398"/>
      <c r="C8" s="400">
        <v>4</v>
      </c>
      <c r="D8" s="534" t="s">
        <v>665</v>
      </c>
      <c r="E8" s="535"/>
      <c r="F8" s="535"/>
      <c r="G8" s="535"/>
      <c r="H8" s="535"/>
      <c r="I8" s="536"/>
      <c r="J8" s="101"/>
      <c r="K8" s="400">
        <v>4</v>
      </c>
      <c r="L8" s="534" t="s">
        <v>666</v>
      </c>
      <c r="M8" s="535"/>
      <c r="N8" s="535"/>
      <c r="O8" s="535"/>
      <c r="P8" s="535"/>
      <c r="Q8" s="536"/>
      <c r="R8" s="398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</row>
    <row r="9" spans="1:37" ht="17.25" customHeight="1" x14ac:dyDescent="0.45">
      <c r="A9" s="101"/>
      <c r="B9" s="398"/>
      <c r="C9" s="400">
        <v>5</v>
      </c>
      <c r="D9" s="534" t="s">
        <v>667</v>
      </c>
      <c r="E9" s="535"/>
      <c r="F9" s="535"/>
      <c r="G9" s="535"/>
      <c r="H9" s="535"/>
      <c r="I9" s="536"/>
      <c r="J9" s="101"/>
      <c r="K9" s="400">
        <v>5</v>
      </c>
      <c r="L9" s="534" t="s">
        <v>668</v>
      </c>
      <c r="M9" s="535"/>
      <c r="N9" s="535"/>
      <c r="O9" s="535"/>
      <c r="P9" s="535"/>
      <c r="Q9" s="536"/>
      <c r="R9" s="398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</row>
    <row r="10" spans="1:37" ht="17.25" customHeight="1" x14ac:dyDescent="0.45">
      <c r="A10" s="101"/>
      <c r="B10" s="398"/>
      <c r="C10" s="400">
        <v>6</v>
      </c>
      <c r="D10" s="534" t="s">
        <v>669</v>
      </c>
      <c r="E10" s="535"/>
      <c r="F10" s="535"/>
      <c r="G10" s="535"/>
      <c r="H10" s="535"/>
      <c r="I10" s="536"/>
      <c r="J10" s="101"/>
      <c r="K10" s="101"/>
      <c r="L10" s="101"/>
      <c r="M10" s="101"/>
      <c r="N10" s="101"/>
      <c r="O10" s="101"/>
      <c r="P10" s="101"/>
      <c r="Q10" s="101"/>
      <c r="R10" s="398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</row>
    <row r="11" spans="1:37" ht="17.25" customHeight="1" x14ac:dyDescent="0.45">
      <c r="A11" s="101"/>
      <c r="B11" s="398"/>
      <c r="C11" s="400">
        <v>7</v>
      </c>
      <c r="D11" s="534" t="s">
        <v>670</v>
      </c>
      <c r="E11" s="535"/>
      <c r="F11" s="535"/>
      <c r="G11" s="535"/>
      <c r="H11" s="535"/>
      <c r="I11" s="536"/>
      <c r="J11" s="101"/>
      <c r="K11" s="101"/>
      <c r="L11" s="101"/>
      <c r="M11" s="101"/>
      <c r="N11" s="101"/>
      <c r="O11" s="101"/>
      <c r="P11" s="101"/>
      <c r="Q11" s="101"/>
      <c r="R11" s="398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</row>
    <row r="12" spans="1:37" ht="17.25" customHeight="1" x14ac:dyDescent="0.45">
      <c r="A12" s="101"/>
      <c r="B12" s="398"/>
      <c r="C12" s="400">
        <v>8</v>
      </c>
      <c r="D12" s="534" t="s">
        <v>671</v>
      </c>
      <c r="E12" s="535"/>
      <c r="F12" s="535"/>
      <c r="G12" s="535"/>
      <c r="H12" s="535"/>
      <c r="I12" s="536"/>
      <c r="J12" s="101"/>
      <c r="K12" s="101"/>
      <c r="L12" s="101"/>
      <c r="M12" s="101"/>
      <c r="N12" s="101"/>
      <c r="O12" s="101"/>
      <c r="P12" s="101"/>
      <c r="Q12" s="101"/>
      <c r="R12" s="398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</row>
    <row r="13" spans="1:37" ht="17.25" customHeight="1" x14ac:dyDescent="0.45">
      <c r="A13" s="101"/>
      <c r="B13" s="398"/>
      <c r="C13" s="400">
        <v>9</v>
      </c>
      <c r="D13" s="534"/>
      <c r="E13" s="535"/>
      <c r="F13" s="535"/>
      <c r="G13" s="535"/>
      <c r="H13" s="535"/>
      <c r="I13" s="536"/>
      <c r="J13" s="101"/>
      <c r="K13" s="101"/>
      <c r="L13" s="101"/>
      <c r="M13" s="101"/>
      <c r="N13" s="101"/>
      <c r="O13" s="101"/>
      <c r="P13" s="101"/>
      <c r="Q13" s="101"/>
      <c r="R13" s="398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</row>
    <row r="14" spans="1:37" ht="17.25" customHeight="1" x14ac:dyDescent="0.45">
      <c r="A14" s="101"/>
      <c r="B14" s="398"/>
      <c r="C14" s="400">
        <v>10</v>
      </c>
      <c r="D14" s="534"/>
      <c r="E14" s="535"/>
      <c r="F14" s="535"/>
      <c r="G14" s="535"/>
      <c r="H14" s="535"/>
      <c r="I14" s="536"/>
      <c r="J14" s="101"/>
      <c r="K14" s="101"/>
      <c r="L14" s="101"/>
      <c r="M14" s="101"/>
      <c r="N14" s="101"/>
      <c r="O14" s="101"/>
      <c r="P14" s="101"/>
      <c r="Q14" s="101"/>
      <c r="R14" s="398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</row>
    <row r="15" spans="1:37" ht="15" customHeight="1" x14ac:dyDescent="0.45">
      <c r="A15" s="101"/>
      <c r="B15" s="398"/>
      <c r="C15" s="402"/>
      <c r="J15" s="101"/>
      <c r="K15" s="101"/>
      <c r="L15" s="101"/>
      <c r="M15" s="101"/>
      <c r="N15" s="101"/>
      <c r="O15" s="101"/>
      <c r="P15" s="101"/>
      <c r="Q15" s="101"/>
      <c r="R15" s="398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</row>
    <row r="16" spans="1:37" ht="24.75" customHeight="1" x14ac:dyDescent="0.45">
      <c r="A16" s="101"/>
      <c r="B16" s="398"/>
      <c r="C16" s="537" t="str">
        <f>"ตัวชี้วัด รายวิชา "&amp;Home!C11&amp;" "&amp;Home!C12&amp;" ชั้น"&amp;Home!C9</f>
        <v>ตัวชี้วัด รายวิชา   ชั้น</v>
      </c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398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</row>
    <row r="17" spans="1:37" ht="30" customHeight="1" x14ac:dyDescent="0.45">
      <c r="A17" s="101"/>
      <c r="B17" s="398"/>
      <c r="C17" s="403" t="s">
        <v>547</v>
      </c>
      <c r="D17" s="403" t="s">
        <v>502</v>
      </c>
      <c r="E17" s="538" t="s">
        <v>672</v>
      </c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40"/>
      <c r="R17" s="398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</row>
    <row r="18" spans="1:37" ht="17.25" customHeight="1" x14ac:dyDescent="0.45">
      <c r="A18" s="432">
        <v>1</v>
      </c>
      <c r="B18" s="398"/>
      <c r="C18" s="404" t="str">
        <f>IF(D18="","",A18)</f>
        <v/>
      </c>
      <c r="D18" s="405"/>
      <c r="E18" s="406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8"/>
      <c r="R18" s="398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</row>
    <row r="19" spans="1:37" ht="17.25" customHeight="1" x14ac:dyDescent="0.45">
      <c r="A19" s="432">
        <v>2</v>
      </c>
      <c r="B19" s="398"/>
      <c r="C19" s="404" t="str">
        <f t="shared" ref="C19:C60" si="0">IF(D19="","",A19)</f>
        <v/>
      </c>
      <c r="D19" s="405"/>
      <c r="E19" s="406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8"/>
      <c r="R19" s="398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</row>
    <row r="20" spans="1:37" ht="17.25" customHeight="1" x14ac:dyDescent="0.45">
      <c r="A20" s="432">
        <v>3</v>
      </c>
      <c r="B20" s="398"/>
      <c r="C20" s="404" t="str">
        <f t="shared" si="0"/>
        <v/>
      </c>
      <c r="D20" s="405"/>
      <c r="E20" s="406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8"/>
      <c r="R20" s="398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</row>
    <row r="21" spans="1:37" ht="17.25" customHeight="1" x14ac:dyDescent="0.45">
      <c r="A21" s="432">
        <v>4</v>
      </c>
      <c r="B21" s="398"/>
      <c r="C21" s="404" t="str">
        <f t="shared" si="0"/>
        <v/>
      </c>
      <c r="D21" s="405"/>
      <c r="E21" s="406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8"/>
      <c r="R21" s="398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</row>
    <row r="22" spans="1:37" ht="17.25" customHeight="1" x14ac:dyDescent="0.45">
      <c r="A22" s="432">
        <v>5</v>
      </c>
      <c r="B22" s="398"/>
      <c r="C22" s="404" t="str">
        <f t="shared" si="0"/>
        <v/>
      </c>
      <c r="D22" s="405"/>
      <c r="E22" s="406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8"/>
      <c r="R22" s="398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</row>
    <row r="23" spans="1:37" ht="17.25" customHeight="1" x14ac:dyDescent="0.45">
      <c r="A23" s="432">
        <v>6</v>
      </c>
      <c r="B23" s="398"/>
      <c r="C23" s="404" t="str">
        <f t="shared" si="0"/>
        <v/>
      </c>
      <c r="D23" s="405"/>
      <c r="E23" s="406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8"/>
      <c r="R23" s="398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</row>
    <row r="24" spans="1:37" ht="17.25" customHeight="1" x14ac:dyDescent="0.45">
      <c r="A24" s="432">
        <v>7</v>
      </c>
      <c r="B24" s="398"/>
      <c r="C24" s="404" t="str">
        <f t="shared" si="0"/>
        <v/>
      </c>
      <c r="D24" s="405"/>
      <c r="E24" s="406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8"/>
      <c r="R24" s="398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</row>
    <row r="25" spans="1:37" ht="17.25" customHeight="1" x14ac:dyDescent="0.45">
      <c r="A25" s="432">
        <v>8</v>
      </c>
      <c r="B25" s="398"/>
      <c r="C25" s="404" t="str">
        <f t="shared" si="0"/>
        <v/>
      </c>
      <c r="D25" s="405"/>
      <c r="E25" s="406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8"/>
      <c r="R25" s="398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</row>
    <row r="26" spans="1:37" ht="17.25" customHeight="1" x14ac:dyDescent="0.45">
      <c r="A26" s="432">
        <v>9</v>
      </c>
      <c r="B26" s="398"/>
      <c r="C26" s="404" t="str">
        <f t="shared" si="0"/>
        <v/>
      </c>
      <c r="D26" s="405"/>
      <c r="E26" s="406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8"/>
      <c r="R26" s="398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</row>
    <row r="27" spans="1:37" ht="17.25" customHeight="1" x14ac:dyDescent="0.45">
      <c r="A27" s="432">
        <v>10</v>
      </c>
      <c r="B27" s="398"/>
      <c r="C27" s="404" t="str">
        <f t="shared" si="0"/>
        <v/>
      </c>
      <c r="D27" s="405"/>
      <c r="E27" s="406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8"/>
      <c r="R27" s="398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</row>
    <row r="28" spans="1:37" ht="17.25" customHeight="1" x14ac:dyDescent="0.45">
      <c r="A28" s="432">
        <v>11</v>
      </c>
      <c r="B28" s="398"/>
      <c r="C28" s="404" t="str">
        <f t="shared" si="0"/>
        <v/>
      </c>
      <c r="D28" s="405"/>
      <c r="E28" s="406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8"/>
      <c r="R28" s="398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</row>
    <row r="29" spans="1:37" ht="17.25" customHeight="1" x14ac:dyDescent="0.45">
      <c r="A29" s="432">
        <v>12</v>
      </c>
      <c r="B29" s="398"/>
      <c r="C29" s="404" t="str">
        <f t="shared" si="0"/>
        <v/>
      </c>
      <c r="D29" s="405"/>
      <c r="E29" s="406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8"/>
      <c r="R29" s="398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</row>
    <row r="30" spans="1:37" ht="17.25" customHeight="1" x14ac:dyDescent="0.45">
      <c r="A30" s="432">
        <v>13</v>
      </c>
      <c r="B30" s="398"/>
      <c r="C30" s="404" t="str">
        <f t="shared" si="0"/>
        <v/>
      </c>
      <c r="D30" s="405"/>
      <c r="E30" s="406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8"/>
      <c r="R30" s="398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</row>
    <row r="31" spans="1:37" ht="17.25" customHeight="1" x14ac:dyDescent="0.45">
      <c r="A31" s="432">
        <v>14</v>
      </c>
      <c r="B31" s="398"/>
      <c r="C31" s="404" t="str">
        <f t="shared" si="0"/>
        <v/>
      </c>
      <c r="D31" s="405"/>
      <c r="E31" s="406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8"/>
      <c r="R31" s="398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</row>
    <row r="32" spans="1:37" ht="17.25" customHeight="1" x14ac:dyDescent="0.45">
      <c r="A32" s="432">
        <v>15</v>
      </c>
      <c r="B32" s="398"/>
      <c r="C32" s="404" t="str">
        <f t="shared" si="0"/>
        <v/>
      </c>
      <c r="D32" s="405"/>
      <c r="E32" s="406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8"/>
      <c r="R32" s="398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</row>
    <row r="33" spans="1:37" ht="17.25" customHeight="1" x14ac:dyDescent="0.45">
      <c r="A33" s="432">
        <v>16</v>
      </c>
      <c r="B33" s="398"/>
      <c r="C33" s="404" t="str">
        <f t="shared" si="0"/>
        <v/>
      </c>
      <c r="D33" s="405"/>
      <c r="E33" s="406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8"/>
      <c r="R33" s="398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</row>
    <row r="34" spans="1:37" ht="17.25" customHeight="1" x14ac:dyDescent="0.45">
      <c r="A34" s="432">
        <v>17</v>
      </c>
      <c r="B34" s="398"/>
      <c r="C34" s="404" t="str">
        <f t="shared" si="0"/>
        <v/>
      </c>
      <c r="D34" s="405"/>
      <c r="E34" s="406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8"/>
      <c r="R34" s="398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</row>
    <row r="35" spans="1:37" ht="17.25" customHeight="1" x14ac:dyDescent="0.45">
      <c r="A35" s="432">
        <v>18</v>
      </c>
      <c r="B35" s="398"/>
      <c r="C35" s="404" t="str">
        <f t="shared" si="0"/>
        <v/>
      </c>
      <c r="D35" s="405"/>
      <c r="E35" s="406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8"/>
      <c r="R35" s="398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</row>
    <row r="36" spans="1:37" ht="17.25" customHeight="1" x14ac:dyDescent="0.45">
      <c r="A36" s="432">
        <v>19</v>
      </c>
      <c r="B36" s="398"/>
      <c r="C36" s="404" t="str">
        <f t="shared" si="0"/>
        <v/>
      </c>
      <c r="D36" s="405"/>
      <c r="E36" s="406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8"/>
      <c r="R36" s="398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</row>
    <row r="37" spans="1:37" ht="17.25" customHeight="1" x14ac:dyDescent="0.45">
      <c r="A37" s="432">
        <v>20</v>
      </c>
      <c r="B37" s="398"/>
      <c r="C37" s="404" t="str">
        <f t="shared" si="0"/>
        <v/>
      </c>
      <c r="D37" s="405"/>
      <c r="E37" s="406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8"/>
      <c r="R37" s="398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</row>
    <row r="38" spans="1:37" ht="17.25" customHeight="1" x14ac:dyDescent="0.45">
      <c r="A38" s="432">
        <v>21</v>
      </c>
      <c r="B38" s="398"/>
      <c r="C38" s="404" t="str">
        <f t="shared" si="0"/>
        <v/>
      </c>
      <c r="D38" s="405"/>
      <c r="E38" s="406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8"/>
      <c r="R38" s="398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</row>
    <row r="39" spans="1:37" ht="17.25" customHeight="1" x14ac:dyDescent="0.45">
      <c r="A39" s="432">
        <v>22</v>
      </c>
      <c r="B39" s="398"/>
      <c r="C39" s="404" t="str">
        <f t="shared" si="0"/>
        <v/>
      </c>
      <c r="D39" s="405"/>
      <c r="E39" s="406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8"/>
      <c r="R39" s="398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</row>
    <row r="40" spans="1:37" ht="17.25" customHeight="1" x14ac:dyDescent="0.45">
      <c r="A40" s="432">
        <v>23</v>
      </c>
      <c r="B40" s="398"/>
      <c r="C40" s="404" t="str">
        <f t="shared" si="0"/>
        <v/>
      </c>
      <c r="D40" s="405"/>
      <c r="E40" s="406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8"/>
      <c r="R40" s="398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</row>
    <row r="41" spans="1:37" ht="17.25" customHeight="1" x14ac:dyDescent="0.45">
      <c r="A41" s="432">
        <v>24</v>
      </c>
      <c r="B41" s="398"/>
      <c r="C41" s="404" t="str">
        <f t="shared" si="0"/>
        <v/>
      </c>
      <c r="D41" s="405"/>
      <c r="E41" s="406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8"/>
      <c r="R41" s="398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</row>
    <row r="42" spans="1:37" ht="17.25" customHeight="1" x14ac:dyDescent="0.45">
      <c r="A42" s="432">
        <v>25</v>
      </c>
      <c r="B42" s="398"/>
      <c r="C42" s="404" t="str">
        <f t="shared" si="0"/>
        <v/>
      </c>
      <c r="D42" s="405"/>
      <c r="E42" s="406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8"/>
      <c r="R42" s="398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</row>
    <row r="43" spans="1:37" ht="17.25" customHeight="1" x14ac:dyDescent="0.45">
      <c r="A43" s="432">
        <v>26</v>
      </c>
      <c r="B43" s="398"/>
      <c r="C43" s="404" t="str">
        <f t="shared" si="0"/>
        <v/>
      </c>
      <c r="D43" s="405"/>
      <c r="E43" s="406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8"/>
      <c r="R43" s="398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</row>
    <row r="44" spans="1:37" ht="17.25" customHeight="1" x14ac:dyDescent="0.45">
      <c r="A44" s="432">
        <v>27</v>
      </c>
      <c r="B44" s="398"/>
      <c r="C44" s="404" t="str">
        <f t="shared" si="0"/>
        <v/>
      </c>
      <c r="D44" s="405"/>
      <c r="E44" s="406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8"/>
      <c r="R44" s="398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</row>
    <row r="45" spans="1:37" ht="17.25" customHeight="1" x14ac:dyDescent="0.45">
      <c r="A45" s="432">
        <v>28</v>
      </c>
      <c r="B45" s="398"/>
      <c r="C45" s="404" t="str">
        <f t="shared" si="0"/>
        <v/>
      </c>
      <c r="D45" s="405"/>
      <c r="E45" s="406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8"/>
      <c r="R45" s="398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</row>
    <row r="46" spans="1:37" ht="17.25" customHeight="1" x14ac:dyDescent="0.45">
      <c r="A46" s="432">
        <v>29</v>
      </c>
      <c r="B46" s="398"/>
      <c r="C46" s="404" t="str">
        <f t="shared" si="0"/>
        <v/>
      </c>
      <c r="D46" s="405"/>
      <c r="E46" s="406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8"/>
      <c r="R46" s="398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</row>
    <row r="47" spans="1:37" ht="17.25" customHeight="1" x14ac:dyDescent="0.45">
      <c r="A47" s="432">
        <v>30</v>
      </c>
      <c r="B47" s="398"/>
      <c r="C47" s="404" t="str">
        <f t="shared" si="0"/>
        <v/>
      </c>
      <c r="D47" s="405"/>
      <c r="E47" s="406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8"/>
      <c r="R47" s="398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</row>
    <row r="48" spans="1:37" ht="17.25" customHeight="1" x14ac:dyDescent="0.45">
      <c r="A48" s="432">
        <v>31</v>
      </c>
      <c r="B48" s="398"/>
      <c r="C48" s="404" t="str">
        <f t="shared" si="0"/>
        <v/>
      </c>
      <c r="D48" s="405"/>
      <c r="E48" s="406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8"/>
      <c r="R48" s="398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</row>
    <row r="49" spans="1:37" ht="17.25" customHeight="1" x14ac:dyDescent="0.45">
      <c r="A49" s="432">
        <v>32</v>
      </c>
      <c r="B49" s="398"/>
      <c r="C49" s="404" t="str">
        <f t="shared" si="0"/>
        <v/>
      </c>
      <c r="D49" s="405"/>
      <c r="E49" s="406"/>
      <c r="F49" s="407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8"/>
      <c r="R49" s="398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</row>
    <row r="50" spans="1:37" ht="17.25" customHeight="1" x14ac:dyDescent="0.45">
      <c r="A50" s="432">
        <v>33</v>
      </c>
      <c r="B50" s="398"/>
      <c r="C50" s="404" t="str">
        <f t="shared" si="0"/>
        <v/>
      </c>
      <c r="D50" s="405"/>
      <c r="E50" s="406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8"/>
      <c r="R50" s="398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</row>
    <row r="51" spans="1:37" ht="17.25" customHeight="1" x14ac:dyDescent="0.45">
      <c r="A51" s="432">
        <v>34</v>
      </c>
      <c r="B51" s="398"/>
      <c r="C51" s="404" t="str">
        <f t="shared" si="0"/>
        <v/>
      </c>
      <c r="D51" s="405"/>
      <c r="E51" s="406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8"/>
      <c r="R51" s="398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</row>
    <row r="52" spans="1:37" ht="17.25" customHeight="1" x14ac:dyDescent="0.45">
      <c r="A52" s="432">
        <v>35</v>
      </c>
      <c r="B52" s="398"/>
      <c r="C52" s="404" t="str">
        <f t="shared" si="0"/>
        <v/>
      </c>
      <c r="D52" s="405"/>
      <c r="E52" s="406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8"/>
      <c r="R52" s="398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</row>
    <row r="53" spans="1:37" ht="17.25" customHeight="1" x14ac:dyDescent="0.45">
      <c r="A53" s="432">
        <v>36</v>
      </c>
      <c r="B53" s="398"/>
      <c r="C53" s="404" t="str">
        <f t="shared" si="0"/>
        <v/>
      </c>
      <c r="D53" s="405"/>
      <c r="E53" s="406"/>
      <c r="F53" s="40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8"/>
      <c r="R53" s="398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</row>
    <row r="54" spans="1:37" ht="17.25" customHeight="1" x14ac:dyDescent="0.45">
      <c r="A54" s="432">
        <v>37</v>
      </c>
      <c r="B54" s="398"/>
      <c r="C54" s="404" t="str">
        <f t="shared" si="0"/>
        <v/>
      </c>
      <c r="D54" s="405"/>
      <c r="E54" s="406"/>
      <c r="F54" s="40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8"/>
      <c r="R54" s="398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</row>
    <row r="55" spans="1:37" ht="17.25" customHeight="1" x14ac:dyDescent="0.45">
      <c r="A55" s="432">
        <v>38</v>
      </c>
      <c r="B55" s="398"/>
      <c r="C55" s="404" t="str">
        <f t="shared" si="0"/>
        <v/>
      </c>
      <c r="D55" s="405"/>
      <c r="E55" s="406"/>
      <c r="F55" s="407"/>
      <c r="G55" s="407"/>
      <c r="H55" s="407"/>
      <c r="I55" s="407"/>
      <c r="J55" s="407"/>
      <c r="K55" s="407"/>
      <c r="L55" s="407"/>
      <c r="M55" s="407"/>
      <c r="N55" s="407"/>
      <c r="O55" s="407"/>
      <c r="P55" s="407"/>
      <c r="Q55" s="408"/>
      <c r="R55" s="398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1:37" ht="17.25" customHeight="1" x14ac:dyDescent="0.45">
      <c r="A56" s="432">
        <v>39</v>
      </c>
      <c r="B56" s="398"/>
      <c r="C56" s="404" t="str">
        <f t="shared" si="0"/>
        <v/>
      </c>
      <c r="D56" s="405"/>
      <c r="E56" s="406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10"/>
      <c r="R56" s="398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</row>
    <row r="57" spans="1:37" ht="17.25" customHeight="1" x14ac:dyDescent="0.45">
      <c r="A57" s="432">
        <v>40</v>
      </c>
      <c r="B57" s="398"/>
      <c r="C57" s="404" t="str">
        <f t="shared" si="0"/>
        <v/>
      </c>
      <c r="D57" s="405"/>
      <c r="E57" s="406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10"/>
      <c r="R57" s="398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</row>
    <row r="58" spans="1:37" ht="17.25" customHeight="1" x14ac:dyDescent="0.45">
      <c r="A58" s="432">
        <v>41</v>
      </c>
      <c r="B58" s="398"/>
      <c r="C58" s="404" t="str">
        <f t="shared" si="0"/>
        <v/>
      </c>
      <c r="D58" s="405"/>
      <c r="E58" s="406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10"/>
      <c r="R58" s="398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</row>
    <row r="59" spans="1:37" ht="17.25" customHeight="1" x14ac:dyDescent="0.45">
      <c r="A59" s="432">
        <v>42</v>
      </c>
      <c r="B59" s="398"/>
      <c r="C59" s="404" t="str">
        <f t="shared" si="0"/>
        <v/>
      </c>
      <c r="D59" s="405"/>
      <c r="E59" s="406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10"/>
      <c r="R59" s="398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</row>
    <row r="60" spans="1:37" ht="17.25" customHeight="1" x14ac:dyDescent="0.45">
      <c r="A60" s="432">
        <v>43</v>
      </c>
      <c r="B60" s="398"/>
      <c r="C60" s="404" t="str">
        <f t="shared" si="0"/>
        <v/>
      </c>
      <c r="D60" s="405"/>
      <c r="E60" s="406"/>
      <c r="F60" s="409"/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10"/>
      <c r="R60" s="398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</row>
    <row r="61" spans="1:37" ht="17.25" customHeight="1" x14ac:dyDescent="0.45">
      <c r="A61" s="101"/>
      <c r="B61" s="398"/>
      <c r="C61" s="398"/>
      <c r="D61" s="398"/>
      <c r="E61" s="398"/>
      <c r="F61" s="398"/>
      <c r="G61" s="398"/>
      <c r="H61" s="398"/>
      <c r="I61" s="398"/>
      <c r="J61" s="398"/>
      <c r="K61" s="398"/>
      <c r="L61" s="398"/>
      <c r="M61" s="398"/>
      <c r="N61" s="398"/>
      <c r="O61" s="398"/>
      <c r="P61" s="398"/>
      <c r="Q61" s="398"/>
      <c r="R61" s="398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</row>
    <row r="62" spans="1:37" ht="20.25" customHeight="1" x14ac:dyDescent="0.45">
      <c r="A62" s="101"/>
      <c r="B62" s="541"/>
      <c r="C62" s="54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</row>
    <row r="63" spans="1:37" ht="20.25" customHeight="1" x14ac:dyDescent="0.45">
      <c r="A63" s="101"/>
      <c r="B63" s="431"/>
      <c r="C63" s="43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</row>
    <row r="64" spans="1:37" ht="20.25" customHeight="1" x14ac:dyDescent="0.45">
      <c r="A64" s="101"/>
      <c r="B64" s="431"/>
      <c r="C64" s="43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</row>
    <row r="65" spans="1:37" ht="18.75" customHeight="1" x14ac:dyDescent="0.4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</row>
    <row r="66" spans="1:37" ht="18.75" customHeight="1" x14ac:dyDescent="0.4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</row>
    <row r="67" spans="1:37" ht="18.75" customHeight="1" x14ac:dyDescent="0.4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</row>
    <row r="68" spans="1:37" ht="18.75" customHeight="1" x14ac:dyDescent="0.4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</row>
    <row r="69" spans="1:37" ht="18.75" customHeight="1" x14ac:dyDescent="0.4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</row>
    <row r="70" spans="1:37" ht="18.75" customHeight="1" x14ac:dyDescent="0.4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</row>
    <row r="71" spans="1:37" ht="18.75" customHeight="1" x14ac:dyDescent="0.4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</row>
    <row r="72" spans="1:37" ht="18.75" customHeight="1" x14ac:dyDescent="0.4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</row>
    <row r="73" spans="1:37" ht="18.75" customHeight="1" x14ac:dyDescent="0.4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</row>
    <row r="74" spans="1:37" ht="18.75" customHeight="1" x14ac:dyDescent="0.4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</row>
    <row r="75" spans="1:37" ht="18.75" customHeight="1" x14ac:dyDescent="0.4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</row>
    <row r="76" spans="1:37" ht="18.75" customHeight="1" x14ac:dyDescent="0.4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</row>
    <row r="77" spans="1:37" ht="18.75" customHeight="1" x14ac:dyDescent="0.4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</row>
    <row r="78" spans="1:37" ht="18.75" customHeight="1" x14ac:dyDescent="0.4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</row>
    <row r="79" spans="1:37" ht="18.75" customHeight="1" x14ac:dyDescent="0.4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</row>
    <row r="80" spans="1:37" ht="18.75" customHeight="1" x14ac:dyDescent="0.4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</row>
    <row r="81" spans="1:37" ht="18" customHeight="1" x14ac:dyDescent="0.4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</row>
    <row r="82" spans="1:37" ht="12.75" customHeight="1" x14ac:dyDescent="0.4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</row>
    <row r="83" spans="1:37" ht="20.25" customHeight="1" x14ac:dyDescent="0.4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</row>
    <row r="84" spans="1:37" ht="20.25" customHeight="1" x14ac:dyDescent="0.4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</row>
    <row r="85" spans="1:37" ht="20.25" customHeight="1" x14ac:dyDescent="0.4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</row>
    <row r="86" spans="1:37" ht="20.25" customHeight="1" x14ac:dyDescent="0.4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</row>
    <row r="87" spans="1:37" ht="20.25" customHeight="1" x14ac:dyDescent="0.4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</row>
    <row r="88" spans="1:37" ht="20.25" customHeight="1" x14ac:dyDescent="0.4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</row>
    <row r="89" spans="1:37" ht="20.25" customHeight="1" x14ac:dyDescent="0.4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</row>
    <row r="90" spans="1:37" ht="20.25" customHeight="1" x14ac:dyDescent="0.4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</row>
    <row r="91" spans="1:37" ht="20.25" customHeight="1" x14ac:dyDescent="0.4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</row>
    <row r="92" spans="1:37" ht="20.25" customHeight="1" x14ac:dyDescent="0.4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</row>
    <row r="93" spans="1:37" ht="20.25" customHeight="1" x14ac:dyDescent="0.4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</row>
    <row r="94" spans="1:37" ht="20.25" customHeight="1" x14ac:dyDescent="0.4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</row>
    <row r="95" spans="1:37" x14ac:dyDescent="0.4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</row>
    <row r="96" spans="1:37" x14ac:dyDescent="0.4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</row>
    <row r="97" spans="1:37" x14ac:dyDescent="0.4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</row>
    <row r="98" spans="1:37" x14ac:dyDescent="0.4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</row>
    <row r="99" spans="1:37" x14ac:dyDescent="0.4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</row>
    <row r="100" spans="1:37" x14ac:dyDescent="0.4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</row>
  </sheetData>
  <sheetProtection sheet="1" objects="1" scenarios="1" formatCells="0" deleteRows="0" selectLockedCells="1"/>
  <mergeCells count="20">
    <mergeCell ref="C16:Q16"/>
    <mergeCell ref="E17:Q17"/>
    <mergeCell ref="B62:C62"/>
    <mergeCell ref="D10:I10"/>
    <mergeCell ref="D11:I11"/>
    <mergeCell ref="D12:I12"/>
    <mergeCell ref="D13:I13"/>
    <mergeCell ref="D14:I14"/>
    <mergeCell ref="L7:Q7"/>
    <mergeCell ref="D8:I8"/>
    <mergeCell ref="L8:Q8"/>
    <mergeCell ref="D9:I9"/>
    <mergeCell ref="L9:Q9"/>
    <mergeCell ref="D7:I7"/>
    <mergeCell ref="B2:R2"/>
    <mergeCell ref="C3:Q3"/>
    <mergeCell ref="D5:I5"/>
    <mergeCell ref="L5:Q5"/>
    <mergeCell ref="D6:I6"/>
    <mergeCell ref="L6:Q6"/>
  </mergeCells>
  <phoneticPr fontId="80" type="noConversion"/>
  <pageMargins left="0.51181102362204722" right="0.31496062992125984" top="0.55118110236220474" bottom="0.35433070866141736" header="0.31496062992125984" footer="0.31496062992125984"/>
  <pageSetup paperSize="9" orientation="portrait" blackAndWhite="1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Y70"/>
  <sheetViews>
    <sheetView showGridLines="0" topLeftCell="A16" zoomScale="110" zoomScaleNormal="110" workbookViewId="0">
      <selection activeCell="E29" sqref="E29"/>
    </sheetView>
  </sheetViews>
  <sheetFormatPr defaultColWidth="9.140625" defaultRowHeight="21.75" customHeight="1" x14ac:dyDescent="0.45"/>
  <cols>
    <col min="1" max="1" width="5.28515625" style="180" customWidth="1"/>
    <col min="2" max="2" width="5.5703125" style="180" customWidth="1"/>
    <col min="3" max="3" width="9.85546875" style="180" customWidth="1"/>
    <col min="4" max="4" width="17" style="180" customWidth="1"/>
    <col min="5" max="5" width="29.28515625" style="180" customWidth="1"/>
    <col min="6" max="13" width="5.28515625" style="180" customWidth="1"/>
    <col min="14" max="14" width="5.85546875" style="180" customWidth="1"/>
    <col min="15" max="15" width="1.7109375" style="180" customWidth="1"/>
    <col min="16" max="16" width="7.42578125" style="180" customWidth="1"/>
    <col min="17" max="16384" width="9.140625" style="180"/>
  </cols>
  <sheetData>
    <row r="1" spans="1:25" ht="48.75" customHeight="1" x14ac:dyDescent="0.5">
      <c r="A1" s="438"/>
      <c r="B1" s="438"/>
      <c r="C1" s="465"/>
      <c r="D1" s="466"/>
      <c r="E1" s="466"/>
      <c r="F1" s="438"/>
      <c r="G1" s="438"/>
      <c r="H1" s="438"/>
      <c r="I1" s="438"/>
      <c r="J1" s="438"/>
      <c r="K1" s="438"/>
      <c r="L1" s="438"/>
      <c r="M1" s="467"/>
      <c r="N1" s="542" t="s">
        <v>608</v>
      </c>
      <c r="O1" s="542"/>
      <c r="P1" s="542"/>
      <c r="Q1" s="542"/>
      <c r="R1" s="542"/>
      <c r="S1" s="438"/>
      <c r="T1" s="438"/>
      <c r="U1" s="438"/>
      <c r="V1" s="438"/>
      <c r="W1" s="438"/>
      <c r="X1" s="438"/>
      <c r="Y1" s="438"/>
    </row>
    <row r="2" spans="1:25" ht="20.25" customHeight="1" x14ac:dyDescent="0.45">
      <c r="A2" s="438"/>
      <c r="B2" s="549" t="str">
        <f>"รายชื่อนักเรียน  ชั้น"&amp;Home!C9&amp;"  ปีการศึกษา  "&amp;Home!F5</f>
        <v xml:space="preserve">รายชื่อนักเรียน  ชั้น  ปีการศึกษา  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469"/>
      <c r="P2" s="547" t="s">
        <v>590</v>
      </c>
      <c r="Q2" s="548"/>
      <c r="R2" s="264" t="str">
        <f>Q57</f>
        <v>-</v>
      </c>
      <c r="S2" s="266" t="s">
        <v>585</v>
      </c>
      <c r="T2" s="438"/>
      <c r="U2" s="438"/>
      <c r="V2" s="438"/>
      <c r="W2" s="438"/>
      <c r="X2" s="438"/>
      <c r="Y2" s="438"/>
    </row>
    <row r="3" spans="1:25" s="181" customFormat="1" ht="20.25" customHeight="1" x14ac:dyDescent="0.4">
      <c r="A3" s="440"/>
      <c r="B3" s="550" t="s">
        <v>0</v>
      </c>
      <c r="C3" s="553" t="s">
        <v>20</v>
      </c>
      <c r="D3" s="556" t="s">
        <v>19</v>
      </c>
      <c r="E3" s="550" t="s">
        <v>17</v>
      </c>
      <c r="F3" s="543"/>
      <c r="G3" s="544"/>
      <c r="H3" s="544"/>
      <c r="I3" s="544"/>
      <c r="J3" s="544"/>
      <c r="K3" s="544"/>
      <c r="L3" s="544"/>
      <c r="M3" s="544"/>
      <c r="N3" s="544"/>
      <c r="O3" s="468"/>
      <c r="P3" s="547" t="s">
        <v>591</v>
      </c>
      <c r="Q3" s="548"/>
      <c r="R3" s="265" t="str">
        <f>Q58</f>
        <v>0</v>
      </c>
      <c r="S3" s="266" t="s">
        <v>585</v>
      </c>
      <c r="T3" s="440"/>
      <c r="U3" s="440"/>
      <c r="V3" s="440"/>
      <c r="W3" s="440"/>
      <c r="X3" s="440"/>
      <c r="Y3" s="440"/>
    </row>
    <row r="4" spans="1:25" s="181" customFormat="1" ht="20.25" customHeight="1" x14ac:dyDescent="0.4">
      <c r="A4" s="440"/>
      <c r="B4" s="551"/>
      <c r="C4" s="554"/>
      <c r="D4" s="557"/>
      <c r="E4" s="551"/>
      <c r="F4" s="543"/>
      <c r="G4" s="544"/>
      <c r="H4" s="544"/>
      <c r="I4" s="544"/>
      <c r="J4" s="544"/>
      <c r="K4" s="544"/>
      <c r="L4" s="544"/>
      <c r="M4" s="544"/>
      <c r="N4" s="544"/>
      <c r="O4" s="468"/>
      <c r="P4" s="547" t="s">
        <v>592</v>
      </c>
      <c r="Q4" s="548"/>
      <c r="R4" s="265" t="str">
        <f>Q59</f>
        <v>-</v>
      </c>
      <c r="S4" s="266" t="s">
        <v>585</v>
      </c>
      <c r="T4" s="440"/>
      <c r="U4" s="440"/>
      <c r="V4" s="440"/>
      <c r="W4" s="440"/>
      <c r="X4" s="440"/>
      <c r="Y4" s="440"/>
    </row>
    <row r="5" spans="1:25" s="181" customFormat="1" ht="20.25" customHeight="1" x14ac:dyDescent="0.4">
      <c r="A5" s="440"/>
      <c r="B5" s="552"/>
      <c r="C5" s="555"/>
      <c r="D5" s="558"/>
      <c r="E5" s="552"/>
      <c r="F5" s="543"/>
      <c r="G5" s="544"/>
      <c r="H5" s="544"/>
      <c r="I5" s="544"/>
      <c r="J5" s="544"/>
      <c r="K5" s="544"/>
      <c r="L5" s="544"/>
      <c r="M5" s="544"/>
      <c r="N5" s="544"/>
      <c r="O5" s="468"/>
      <c r="P5" s="165" t="s">
        <v>0</v>
      </c>
      <c r="Q5" s="165" t="s">
        <v>589</v>
      </c>
      <c r="R5" s="79"/>
      <c r="S5" s="440"/>
      <c r="T5" s="440"/>
      <c r="U5" s="440"/>
      <c r="V5" s="440"/>
      <c r="W5" s="440"/>
      <c r="X5" s="440"/>
      <c r="Y5" s="440"/>
    </row>
    <row r="6" spans="1:25" s="207" customFormat="1" ht="15.75" customHeight="1" x14ac:dyDescent="0.4">
      <c r="A6" s="468"/>
      <c r="B6" s="208">
        <v>1</v>
      </c>
      <c r="C6" s="339"/>
      <c r="D6" s="339"/>
      <c r="E6" s="209"/>
      <c r="F6" s="178"/>
      <c r="G6" s="69"/>
      <c r="H6" s="69"/>
      <c r="I6" s="69"/>
      <c r="J6" s="69"/>
      <c r="K6" s="69"/>
      <c r="L6" s="69"/>
      <c r="M6" s="69"/>
      <c r="N6" s="69"/>
      <c r="O6" s="440"/>
      <c r="P6" s="167" t="str">
        <f>เวลาเรียน!F7</f>
        <v/>
      </c>
      <c r="Q6" s="210"/>
      <c r="R6" s="168"/>
      <c r="S6" s="468"/>
      <c r="T6" s="468"/>
      <c r="U6" s="468"/>
      <c r="V6" s="468"/>
      <c r="W6" s="468"/>
      <c r="X6" s="468"/>
      <c r="Y6" s="468"/>
    </row>
    <row r="7" spans="1:25" s="207" customFormat="1" ht="15.75" customHeight="1" x14ac:dyDescent="0.4">
      <c r="A7" s="468"/>
      <c r="B7" s="208">
        <v>2</v>
      </c>
      <c r="C7" s="339"/>
      <c r="D7" s="339"/>
      <c r="E7" s="209"/>
      <c r="F7" s="178"/>
      <c r="G7" s="179"/>
      <c r="H7" s="179"/>
      <c r="I7" s="179"/>
      <c r="J7" s="179"/>
      <c r="K7" s="179"/>
      <c r="L7" s="179"/>
      <c r="M7" s="179"/>
      <c r="N7" s="179"/>
      <c r="O7" s="468"/>
      <c r="P7" s="167" t="str">
        <f>เวลาเรียน!F8</f>
        <v/>
      </c>
      <c r="Q7" s="210"/>
      <c r="R7" s="168"/>
      <c r="S7" s="468"/>
      <c r="T7" s="468"/>
      <c r="U7" s="468"/>
      <c r="V7" s="468"/>
      <c r="W7" s="468"/>
      <c r="X7" s="468"/>
      <c r="Y7" s="468"/>
    </row>
    <row r="8" spans="1:25" s="207" customFormat="1" ht="15.75" customHeight="1" x14ac:dyDescent="0.4">
      <c r="A8" s="468"/>
      <c r="B8" s="208">
        <v>3</v>
      </c>
      <c r="C8" s="339"/>
      <c r="D8" s="339"/>
      <c r="E8" s="209"/>
      <c r="F8" s="178"/>
      <c r="G8" s="69"/>
      <c r="H8" s="69"/>
      <c r="I8" s="69"/>
      <c r="J8" s="69"/>
      <c r="K8" s="69"/>
      <c r="L8" s="69"/>
      <c r="M8" s="69"/>
      <c r="N8" s="69"/>
      <c r="O8" s="440"/>
      <c r="P8" s="167" t="str">
        <f>เวลาเรียน!F9</f>
        <v/>
      </c>
      <c r="Q8" s="210"/>
      <c r="R8" s="168"/>
      <c r="S8" s="468"/>
      <c r="T8" s="468"/>
      <c r="U8" s="468"/>
      <c r="V8" s="468"/>
      <c r="W8" s="468"/>
      <c r="X8" s="468"/>
      <c r="Y8" s="468"/>
    </row>
    <row r="9" spans="1:25" s="207" customFormat="1" ht="15.75" customHeight="1" x14ac:dyDescent="0.4">
      <c r="A9" s="468"/>
      <c r="B9" s="208">
        <v>4</v>
      </c>
      <c r="C9" s="339"/>
      <c r="D9" s="339"/>
      <c r="E9" s="209"/>
      <c r="F9" s="178"/>
      <c r="G9" s="69"/>
      <c r="H9" s="69"/>
      <c r="I9" s="69"/>
      <c r="J9" s="69"/>
      <c r="K9" s="69"/>
      <c r="L9" s="69"/>
      <c r="M9" s="69"/>
      <c r="N9" s="69"/>
      <c r="O9" s="440"/>
      <c r="P9" s="167" t="str">
        <f>เวลาเรียน!F10</f>
        <v/>
      </c>
      <c r="Q9" s="210"/>
      <c r="R9" s="168"/>
      <c r="S9" s="468"/>
      <c r="T9" s="468"/>
      <c r="U9" s="468"/>
      <c r="V9" s="468"/>
      <c r="W9" s="468"/>
      <c r="X9" s="468"/>
      <c r="Y9" s="468"/>
    </row>
    <row r="10" spans="1:25" s="207" customFormat="1" ht="15.75" customHeight="1" x14ac:dyDescent="0.4">
      <c r="A10" s="468"/>
      <c r="B10" s="208">
        <v>5</v>
      </c>
      <c r="C10" s="339"/>
      <c r="D10" s="339"/>
      <c r="E10" s="209"/>
      <c r="F10" s="178"/>
      <c r="G10" s="69"/>
      <c r="H10" s="69"/>
      <c r="I10" s="69"/>
      <c r="J10" s="69"/>
      <c r="K10" s="69"/>
      <c r="L10" s="69"/>
      <c r="M10" s="69"/>
      <c r="N10" s="69"/>
      <c r="O10" s="440"/>
      <c r="P10" s="167" t="str">
        <f>เวลาเรียน!F11</f>
        <v/>
      </c>
      <c r="Q10" s="210"/>
      <c r="R10" s="168"/>
      <c r="S10" s="468"/>
      <c r="T10" s="468"/>
      <c r="U10" s="468"/>
      <c r="V10" s="468"/>
      <c r="W10" s="468"/>
      <c r="X10" s="468"/>
      <c r="Y10" s="468"/>
    </row>
    <row r="11" spans="1:25" s="207" customFormat="1" ht="15.75" customHeight="1" x14ac:dyDescent="0.4">
      <c r="A11" s="468"/>
      <c r="B11" s="208">
        <v>6</v>
      </c>
      <c r="C11" s="339"/>
      <c r="D11" s="339"/>
      <c r="E11" s="209"/>
      <c r="F11" s="178"/>
      <c r="G11" s="179"/>
      <c r="H11" s="179"/>
      <c r="I11" s="179"/>
      <c r="J11" s="179"/>
      <c r="K11" s="179"/>
      <c r="L11" s="179"/>
      <c r="M11" s="179"/>
      <c r="N11" s="179"/>
      <c r="O11" s="468"/>
      <c r="P11" s="167" t="str">
        <f>เวลาเรียน!F12</f>
        <v/>
      </c>
      <c r="Q11" s="210"/>
      <c r="R11" s="168"/>
      <c r="S11" s="468"/>
      <c r="T11" s="468"/>
      <c r="U11" s="468"/>
      <c r="V11" s="468"/>
      <c r="W11" s="468"/>
      <c r="X11" s="468"/>
      <c r="Y11" s="468"/>
    </row>
    <row r="12" spans="1:25" s="207" customFormat="1" ht="15.75" customHeight="1" x14ac:dyDescent="0.4">
      <c r="A12" s="468"/>
      <c r="B12" s="208">
        <v>7</v>
      </c>
      <c r="C12" s="339"/>
      <c r="D12" s="339"/>
      <c r="E12" s="209"/>
      <c r="F12" s="178"/>
      <c r="G12" s="69"/>
      <c r="H12" s="69"/>
      <c r="I12" s="69"/>
      <c r="J12" s="69"/>
      <c r="K12" s="69"/>
      <c r="L12" s="69"/>
      <c r="M12" s="69"/>
      <c r="N12" s="69"/>
      <c r="O12" s="440"/>
      <c r="P12" s="167" t="str">
        <f>เวลาเรียน!F13</f>
        <v/>
      </c>
      <c r="Q12" s="210"/>
      <c r="R12" s="168"/>
      <c r="S12" s="468"/>
      <c r="T12" s="468"/>
      <c r="U12" s="468"/>
      <c r="V12" s="468"/>
      <c r="W12" s="468"/>
      <c r="X12" s="468"/>
      <c r="Y12" s="468"/>
    </row>
    <row r="13" spans="1:25" s="207" customFormat="1" ht="15.75" customHeight="1" x14ac:dyDescent="0.4">
      <c r="A13" s="468"/>
      <c r="B13" s="208">
        <v>8</v>
      </c>
      <c r="C13" s="339"/>
      <c r="D13" s="339"/>
      <c r="E13" s="209"/>
      <c r="F13" s="178"/>
      <c r="G13" s="69"/>
      <c r="H13" s="69"/>
      <c r="I13" s="69"/>
      <c r="J13" s="69"/>
      <c r="K13" s="69"/>
      <c r="L13" s="69"/>
      <c r="M13" s="69"/>
      <c r="N13" s="69"/>
      <c r="O13" s="440"/>
      <c r="P13" s="167" t="str">
        <f>เวลาเรียน!F14</f>
        <v/>
      </c>
      <c r="Q13" s="210"/>
      <c r="R13" s="168"/>
      <c r="S13" s="468"/>
      <c r="T13" s="468"/>
      <c r="U13" s="468"/>
      <c r="V13" s="468"/>
      <c r="W13" s="468"/>
      <c r="X13" s="468"/>
      <c r="Y13" s="468"/>
    </row>
    <row r="14" spans="1:25" s="207" customFormat="1" ht="15.75" customHeight="1" x14ac:dyDescent="0.4">
      <c r="A14" s="468"/>
      <c r="B14" s="208">
        <v>9</v>
      </c>
      <c r="C14" s="339"/>
      <c r="D14" s="339"/>
      <c r="E14" s="209"/>
      <c r="F14" s="178"/>
      <c r="G14" s="69"/>
      <c r="H14" s="69"/>
      <c r="I14" s="69"/>
      <c r="J14" s="69"/>
      <c r="K14" s="69"/>
      <c r="L14" s="69"/>
      <c r="M14" s="69"/>
      <c r="N14" s="69"/>
      <c r="O14" s="440"/>
      <c r="P14" s="167" t="str">
        <f>เวลาเรียน!F15</f>
        <v/>
      </c>
      <c r="Q14" s="210"/>
      <c r="R14" s="168"/>
      <c r="S14" s="468"/>
      <c r="T14" s="468"/>
      <c r="U14" s="468"/>
      <c r="V14" s="468"/>
      <c r="W14" s="468"/>
      <c r="X14" s="468"/>
      <c r="Y14" s="468"/>
    </row>
    <row r="15" spans="1:25" s="207" customFormat="1" ht="15.75" customHeight="1" x14ac:dyDescent="0.4">
      <c r="A15" s="468"/>
      <c r="B15" s="208">
        <v>10</v>
      </c>
      <c r="C15" s="339"/>
      <c r="D15" s="339"/>
      <c r="E15" s="209"/>
      <c r="F15" s="178"/>
      <c r="G15" s="69"/>
      <c r="H15" s="69"/>
      <c r="I15" s="69"/>
      <c r="J15" s="69"/>
      <c r="K15" s="69"/>
      <c r="L15" s="69"/>
      <c r="M15" s="69"/>
      <c r="N15" s="69"/>
      <c r="O15" s="440"/>
      <c r="P15" s="167" t="str">
        <f>เวลาเรียน!F16</f>
        <v/>
      </c>
      <c r="Q15" s="210"/>
      <c r="R15" s="168"/>
      <c r="S15" s="468"/>
      <c r="T15" s="468"/>
      <c r="U15" s="468"/>
      <c r="V15" s="468"/>
      <c r="W15" s="468"/>
      <c r="X15" s="468"/>
      <c r="Y15" s="468"/>
    </row>
    <row r="16" spans="1:25" s="207" customFormat="1" ht="15.75" customHeight="1" x14ac:dyDescent="0.4">
      <c r="A16" s="468"/>
      <c r="B16" s="208">
        <v>11</v>
      </c>
      <c r="C16" s="339"/>
      <c r="D16" s="339"/>
      <c r="E16" s="209"/>
      <c r="F16" s="178"/>
      <c r="G16" s="69"/>
      <c r="H16" s="69"/>
      <c r="I16" s="69"/>
      <c r="J16" s="69"/>
      <c r="K16" s="69"/>
      <c r="L16" s="69"/>
      <c r="M16" s="69"/>
      <c r="N16" s="69"/>
      <c r="O16" s="440"/>
      <c r="P16" s="167" t="str">
        <f>เวลาเรียน!F17</f>
        <v/>
      </c>
      <c r="Q16" s="210"/>
      <c r="R16" s="168"/>
      <c r="S16" s="468"/>
      <c r="T16" s="468"/>
      <c r="U16" s="468"/>
      <c r="V16" s="468"/>
      <c r="W16" s="468"/>
      <c r="X16" s="468"/>
      <c r="Y16" s="468"/>
    </row>
    <row r="17" spans="1:25" s="207" customFormat="1" ht="15.75" customHeight="1" x14ac:dyDescent="0.4">
      <c r="A17" s="468"/>
      <c r="B17" s="208">
        <v>12</v>
      </c>
      <c r="C17" s="339"/>
      <c r="D17" s="339"/>
      <c r="E17" s="209"/>
      <c r="F17" s="178"/>
      <c r="G17" s="70"/>
      <c r="H17" s="70"/>
      <c r="I17" s="70"/>
      <c r="J17" s="70"/>
      <c r="K17" s="70"/>
      <c r="L17" s="70"/>
      <c r="M17" s="70"/>
      <c r="N17" s="70"/>
      <c r="O17" s="470"/>
      <c r="P17" s="167" t="str">
        <f>เวลาเรียน!F18</f>
        <v/>
      </c>
      <c r="Q17" s="210"/>
      <c r="R17" s="168"/>
      <c r="S17" s="468"/>
      <c r="T17" s="468"/>
      <c r="U17" s="468"/>
      <c r="V17" s="468"/>
      <c r="W17" s="468"/>
      <c r="X17" s="468"/>
      <c r="Y17" s="468"/>
    </row>
    <row r="18" spans="1:25" s="207" customFormat="1" ht="15.75" customHeight="1" x14ac:dyDescent="0.4">
      <c r="A18" s="468"/>
      <c r="B18" s="208">
        <v>13</v>
      </c>
      <c r="C18" s="339"/>
      <c r="D18" s="339"/>
      <c r="E18" s="209"/>
      <c r="F18" s="178"/>
      <c r="G18" s="70"/>
      <c r="H18" s="70"/>
      <c r="I18" s="70"/>
      <c r="J18" s="70"/>
      <c r="K18" s="70"/>
      <c r="L18" s="70"/>
      <c r="M18" s="70"/>
      <c r="N18" s="70"/>
      <c r="O18" s="470"/>
      <c r="P18" s="167" t="str">
        <f>เวลาเรียน!F19</f>
        <v/>
      </c>
      <c r="Q18" s="210"/>
      <c r="R18" s="168"/>
      <c r="S18" s="468"/>
      <c r="T18" s="468"/>
      <c r="U18" s="468"/>
      <c r="V18" s="468"/>
      <c r="W18" s="468"/>
      <c r="X18" s="468"/>
      <c r="Y18" s="468"/>
    </row>
    <row r="19" spans="1:25" s="207" customFormat="1" ht="15.75" customHeight="1" x14ac:dyDescent="0.4">
      <c r="A19" s="468"/>
      <c r="B19" s="208">
        <v>14</v>
      </c>
      <c r="C19" s="339"/>
      <c r="D19" s="339"/>
      <c r="E19" s="209"/>
      <c r="F19" s="178"/>
      <c r="G19" s="70"/>
      <c r="H19" s="70"/>
      <c r="I19" s="70"/>
      <c r="J19" s="70"/>
      <c r="K19" s="70"/>
      <c r="L19" s="70"/>
      <c r="M19" s="70"/>
      <c r="N19" s="70"/>
      <c r="O19" s="470"/>
      <c r="P19" s="167" t="str">
        <f>เวลาเรียน!F20</f>
        <v/>
      </c>
      <c r="Q19" s="210"/>
      <c r="R19" s="168"/>
      <c r="S19" s="468"/>
      <c r="T19" s="468"/>
      <c r="U19" s="468"/>
      <c r="V19" s="468"/>
      <c r="W19" s="468"/>
      <c r="X19" s="468"/>
      <c r="Y19" s="468"/>
    </row>
    <row r="20" spans="1:25" s="207" customFormat="1" ht="15.75" customHeight="1" x14ac:dyDescent="0.4">
      <c r="A20" s="468"/>
      <c r="B20" s="208">
        <v>15</v>
      </c>
      <c r="C20" s="339"/>
      <c r="D20" s="339"/>
      <c r="E20" s="209"/>
      <c r="F20" s="178"/>
      <c r="G20" s="179"/>
      <c r="H20" s="179"/>
      <c r="I20" s="179"/>
      <c r="J20" s="179"/>
      <c r="K20" s="179"/>
      <c r="L20" s="179"/>
      <c r="M20" s="179"/>
      <c r="N20" s="179"/>
      <c r="O20" s="468"/>
      <c r="P20" s="167" t="str">
        <f>เวลาเรียน!F21</f>
        <v/>
      </c>
      <c r="Q20" s="210"/>
      <c r="R20" s="168"/>
      <c r="S20" s="468"/>
      <c r="T20" s="468"/>
      <c r="U20" s="468"/>
      <c r="V20" s="468"/>
      <c r="W20" s="468"/>
      <c r="X20" s="468"/>
      <c r="Y20" s="468"/>
    </row>
    <row r="21" spans="1:25" s="207" customFormat="1" ht="15.75" customHeight="1" x14ac:dyDescent="0.4">
      <c r="A21" s="468"/>
      <c r="B21" s="208">
        <v>16</v>
      </c>
      <c r="C21" s="339"/>
      <c r="D21" s="339"/>
      <c r="E21" s="209"/>
      <c r="F21" s="178"/>
      <c r="G21" s="179"/>
      <c r="H21" s="179"/>
      <c r="I21" s="179"/>
      <c r="J21" s="179"/>
      <c r="K21" s="179"/>
      <c r="L21" s="179"/>
      <c r="M21" s="179"/>
      <c r="N21" s="179"/>
      <c r="O21" s="468"/>
      <c r="P21" s="167" t="str">
        <f>เวลาเรียน!F22</f>
        <v/>
      </c>
      <c r="Q21" s="210"/>
      <c r="R21" s="168"/>
      <c r="S21" s="468"/>
      <c r="T21" s="468"/>
      <c r="U21" s="468"/>
      <c r="V21" s="468"/>
      <c r="W21" s="468"/>
      <c r="X21" s="468"/>
      <c r="Y21" s="468"/>
    </row>
    <row r="22" spans="1:25" s="207" customFormat="1" ht="15.75" customHeight="1" x14ac:dyDescent="0.4">
      <c r="A22" s="468"/>
      <c r="B22" s="208">
        <v>17</v>
      </c>
      <c r="C22" s="339"/>
      <c r="D22" s="339"/>
      <c r="E22" s="209"/>
      <c r="F22" s="178"/>
      <c r="G22" s="179"/>
      <c r="H22" s="179"/>
      <c r="I22" s="179"/>
      <c r="J22" s="179"/>
      <c r="K22" s="179"/>
      <c r="L22" s="179"/>
      <c r="M22" s="179"/>
      <c r="N22" s="179"/>
      <c r="O22" s="468"/>
      <c r="P22" s="167" t="str">
        <f>เวลาเรียน!F23</f>
        <v/>
      </c>
      <c r="Q22" s="210"/>
      <c r="R22" s="168"/>
      <c r="S22" s="468"/>
      <c r="T22" s="468"/>
      <c r="U22" s="468"/>
      <c r="V22" s="468"/>
      <c r="W22" s="468"/>
      <c r="X22" s="468"/>
      <c r="Y22" s="468"/>
    </row>
    <row r="23" spans="1:25" s="207" customFormat="1" ht="15.75" customHeight="1" x14ac:dyDescent="0.4">
      <c r="A23" s="468"/>
      <c r="B23" s="208">
        <v>18</v>
      </c>
      <c r="C23" s="339"/>
      <c r="D23" s="339"/>
      <c r="E23" s="209"/>
      <c r="F23" s="178"/>
      <c r="G23" s="179"/>
      <c r="H23" s="179"/>
      <c r="I23" s="179"/>
      <c r="J23" s="179"/>
      <c r="K23" s="179"/>
      <c r="L23" s="179"/>
      <c r="M23" s="179"/>
      <c r="N23" s="179"/>
      <c r="O23" s="468"/>
      <c r="P23" s="167" t="str">
        <f>เวลาเรียน!F24</f>
        <v/>
      </c>
      <c r="Q23" s="210"/>
      <c r="R23" s="168"/>
      <c r="S23" s="468"/>
      <c r="T23" s="468"/>
      <c r="U23" s="468"/>
      <c r="V23" s="468"/>
      <c r="W23" s="468"/>
      <c r="X23" s="468"/>
      <c r="Y23" s="468"/>
    </row>
    <row r="24" spans="1:25" s="207" customFormat="1" ht="15.75" customHeight="1" x14ac:dyDescent="0.4">
      <c r="A24" s="468"/>
      <c r="B24" s="208">
        <v>19</v>
      </c>
      <c r="C24" s="339"/>
      <c r="D24" s="339"/>
      <c r="E24" s="209"/>
      <c r="F24" s="178"/>
      <c r="G24" s="179"/>
      <c r="H24" s="179"/>
      <c r="I24" s="179"/>
      <c r="J24" s="179"/>
      <c r="K24" s="179"/>
      <c r="L24" s="179"/>
      <c r="M24" s="179"/>
      <c r="N24" s="179"/>
      <c r="O24" s="468"/>
      <c r="P24" s="167" t="str">
        <f>เวลาเรียน!F25</f>
        <v/>
      </c>
      <c r="Q24" s="210"/>
      <c r="R24" s="168"/>
      <c r="S24" s="468"/>
      <c r="T24" s="468"/>
      <c r="U24" s="468"/>
      <c r="V24" s="468"/>
      <c r="W24" s="468"/>
      <c r="X24" s="468"/>
      <c r="Y24" s="468"/>
    </row>
    <row r="25" spans="1:25" s="207" customFormat="1" ht="15.75" customHeight="1" x14ac:dyDescent="0.4">
      <c r="A25" s="468"/>
      <c r="B25" s="208">
        <v>20</v>
      </c>
      <c r="C25" s="339"/>
      <c r="D25" s="339"/>
      <c r="E25" s="209"/>
      <c r="F25" s="178"/>
      <c r="G25" s="179"/>
      <c r="H25" s="179"/>
      <c r="I25" s="179"/>
      <c r="J25" s="179"/>
      <c r="K25" s="179"/>
      <c r="L25" s="179"/>
      <c r="M25" s="179"/>
      <c r="N25" s="179"/>
      <c r="O25" s="468"/>
      <c r="P25" s="167" t="str">
        <f>เวลาเรียน!F26</f>
        <v/>
      </c>
      <c r="Q25" s="210"/>
      <c r="R25" s="168"/>
      <c r="S25" s="468"/>
      <c r="T25" s="468"/>
      <c r="U25" s="468"/>
      <c r="V25" s="468"/>
      <c r="W25" s="468"/>
      <c r="X25" s="468"/>
      <c r="Y25" s="468"/>
    </row>
    <row r="26" spans="1:25" s="207" customFormat="1" ht="15.75" customHeight="1" x14ac:dyDescent="0.4">
      <c r="A26" s="468"/>
      <c r="B26" s="208">
        <v>21</v>
      </c>
      <c r="C26" s="339"/>
      <c r="D26" s="339"/>
      <c r="E26" s="209"/>
      <c r="F26" s="178"/>
      <c r="G26" s="179"/>
      <c r="H26" s="179"/>
      <c r="I26" s="179"/>
      <c r="J26" s="179"/>
      <c r="K26" s="179"/>
      <c r="L26" s="179"/>
      <c r="M26" s="179"/>
      <c r="N26" s="179"/>
      <c r="O26" s="468"/>
      <c r="P26" s="167" t="str">
        <f>เวลาเรียน!F27</f>
        <v/>
      </c>
      <c r="Q26" s="210"/>
      <c r="R26" s="168"/>
      <c r="S26" s="468"/>
      <c r="T26" s="468"/>
      <c r="U26" s="468"/>
      <c r="V26" s="468"/>
      <c r="W26" s="468"/>
      <c r="X26" s="468"/>
      <c r="Y26" s="468"/>
    </row>
    <row r="27" spans="1:25" s="207" customFormat="1" ht="15.75" customHeight="1" x14ac:dyDescent="0.4">
      <c r="A27" s="468"/>
      <c r="B27" s="208">
        <v>22</v>
      </c>
      <c r="C27" s="339"/>
      <c r="D27" s="339"/>
      <c r="E27" s="209"/>
      <c r="F27" s="178"/>
      <c r="G27" s="179"/>
      <c r="H27" s="179"/>
      <c r="I27" s="179"/>
      <c r="J27" s="179"/>
      <c r="K27" s="179"/>
      <c r="L27" s="179"/>
      <c r="M27" s="179"/>
      <c r="N27" s="179"/>
      <c r="O27" s="468"/>
      <c r="P27" s="167" t="str">
        <f>เวลาเรียน!F28</f>
        <v/>
      </c>
      <c r="Q27" s="210"/>
      <c r="R27" s="168"/>
      <c r="S27" s="468"/>
      <c r="T27" s="468"/>
      <c r="U27" s="468"/>
      <c r="V27" s="468"/>
      <c r="W27" s="468"/>
      <c r="X27" s="468"/>
      <c r="Y27" s="468"/>
    </row>
    <row r="28" spans="1:25" s="207" customFormat="1" ht="15.75" customHeight="1" x14ac:dyDescent="0.4">
      <c r="A28" s="468"/>
      <c r="B28" s="208">
        <v>23</v>
      </c>
      <c r="C28" s="339"/>
      <c r="D28" s="339"/>
      <c r="E28" s="209"/>
      <c r="F28" s="178"/>
      <c r="G28" s="179"/>
      <c r="H28" s="179"/>
      <c r="I28" s="179"/>
      <c r="J28" s="179"/>
      <c r="K28" s="179"/>
      <c r="L28" s="179"/>
      <c r="M28" s="179"/>
      <c r="N28" s="179"/>
      <c r="O28" s="468"/>
      <c r="P28" s="167" t="str">
        <f>เวลาเรียน!F29</f>
        <v/>
      </c>
      <c r="Q28" s="210"/>
      <c r="R28" s="168"/>
      <c r="S28" s="468"/>
      <c r="T28" s="468"/>
      <c r="U28" s="468"/>
      <c r="V28" s="468"/>
      <c r="W28" s="468"/>
      <c r="X28" s="468"/>
      <c r="Y28" s="468"/>
    </row>
    <row r="29" spans="1:25" s="207" customFormat="1" ht="15.75" customHeight="1" x14ac:dyDescent="0.4">
      <c r="A29" s="468"/>
      <c r="B29" s="208">
        <v>24</v>
      </c>
      <c r="C29" s="339"/>
      <c r="D29" s="339"/>
      <c r="E29" s="209"/>
      <c r="F29" s="178"/>
      <c r="G29" s="179"/>
      <c r="H29" s="179"/>
      <c r="I29" s="179"/>
      <c r="J29" s="179"/>
      <c r="K29" s="179"/>
      <c r="L29" s="179"/>
      <c r="M29" s="179"/>
      <c r="N29" s="179"/>
      <c r="O29" s="468"/>
      <c r="P29" s="167" t="str">
        <f>เวลาเรียน!F30</f>
        <v/>
      </c>
      <c r="Q29" s="210"/>
      <c r="R29" s="168"/>
      <c r="S29" s="468"/>
      <c r="T29" s="468"/>
      <c r="U29" s="468"/>
      <c r="V29" s="468"/>
      <c r="W29" s="468"/>
      <c r="X29" s="468"/>
      <c r="Y29" s="468"/>
    </row>
    <row r="30" spans="1:25" s="207" customFormat="1" ht="15.75" customHeight="1" x14ac:dyDescent="0.4">
      <c r="A30" s="468"/>
      <c r="B30" s="208">
        <v>25</v>
      </c>
      <c r="C30" s="339"/>
      <c r="D30" s="339"/>
      <c r="E30" s="209"/>
      <c r="F30" s="178"/>
      <c r="G30" s="179"/>
      <c r="H30" s="179"/>
      <c r="I30" s="179"/>
      <c r="J30" s="179"/>
      <c r="K30" s="179"/>
      <c r="L30" s="179"/>
      <c r="M30" s="179"/>
      <c r="N30" s="179"/>
      <c r="O30" s="468"/>
      <c r="P30" s="167" t="str">
        <f>เวลาเรียน!F31</f>
        <v/>
      </c>
      <c r="Q30" s="210"/>
      <c r="R30" s="168"/>
      <c r="S30" s="468"/>
      <c r="T30" s="468"/>
      <c r="U30" s="468"/>
      <c r="V30" s="468"/>
      <c r="W30" s="468"/>
      <c r="X30" s="468"/>
      <c r="Y30" s="468"/>
    </row>
    <row r="31" spans="1:25" s="207" customFormat="1" ht="15.75" customHeight="1" x14ac:dyDescent="0.4">
      <c r="A31" s="468"/>
      <c r="B31" s="208">
        <v>26</v>
      </c>
      <c r="C31" s="339"/>
      <c r="D31" s="339"/>
      <c r="E31" s="209"/>
      <c r="F31" s="178"/>
      <c r="G31" s="179"/>
      <c r="H31" s="179"/>
      <c r="I31" s="179"/>
      <c r="J31" s="179"/>
      <c r="K31" s="179"/>
      <c r="L31" s="179"/>
      <c r="M31" s="179"/>
      <c r="N31" s="179"/>
      <c r="O31" s="468"/>
      <c r="P31" s="167" t="str">
        <f>เวลาเรียน!F32</f>
        <v/>
      </c>
      <c r="Q31" s="210"/>
      <c r="R31" s="168"/>
      <c r="S31" s="468"/>
      <c r="T31" s="468"/>
      <c r="U31" s="468"/>
      <c r="V31" s="468"/>
      <c r="W31" s="468"/>
      <c r="X31" s="468"/>
      <c r="Y31" s="468"/>
    </row>
    <row r="32" spans="1:25" s="207" customFormat="1" ht="15.75" customHeight="1" x14ac:dyDescent="0.4">
      <c r="A32" s="468"/>
      <c r="B32" s="208">
        <v>27</v>
      </c>
      <c r="C32" s="339"/>
      <c r="D32" s="339"/>
      <c r="E32" s="209"/>
      <c r="F32" s="178"/>
      <c r="G32" s="179"/>
      <c r="H32" s="179"/>
      <c r="I32" s="179"/>
      <c r="J32" s="179"/>
      <c r="K32" s="179"/>
      <c r="L32" s="179"/>
      <c r="M32" s="179"/>
      <c r="N32" s="179"/>
      <c r="O32" s="468"/>
      <c r="P32" s="167" t="str">
        <f>เวลาเรียน!F33</f>
        <v/>
      </c>
      <c r="Q32" s="210"/>
      <c r="R32" s="168"/>
      <c r="S32" s="468"/>
      <c r="T32" s="468"/>
      <c r="U32" s="468"/>
      <c r="V32" s="468"/>
      <c r="W32" s="468"/>
      <c r="X32" s="468"/>
      <c r="Y32" s="468"/>
    </row>
    <row r="33" spans="1:25" s="207" customFormat="1" ht="15.75" customHeight="1" x14ac:dyDescent="0.4">
      <c r="A33" s="468"/>
      <c r="B33" s="208">
        <v>28</v>
      </c>
      <c r="C33" s="339"/>
      <c r="D33" s="339"/>
      <c r="E33" s="209"/>
      <c r="F33" s="178"/>
      <c r="G33" s="179"/>
      <c r="H33" s="179"/>
      <c r="I33" s="179"/>
      <c r="J33" s="179"/>
      <c r="K33" s="179"/>
      <c r="L33" s="179"/>
      <c r="M33" s="179"/>
      <c r="N33" s="179"/>
      <c r="O33" s="468"/>
      <c r="P33" s="167" t="str">
        <f>เวลาเรียน!F34</f>
        <v/>
      </c>
      <c r="Q33" s="210"/>
      <c r="R33" s="168"/>
      <c r="S33" s="468"/>
      <c r="T33" s="468"/>
      <c r="U33" s="468"/>
      <c r="V33" s="468"/>
      <c r="W33" s="468"/>
      <c r="X33" s="468"/>
      <c r="Y33" s="468"/>
    </row>
    <row r="34" spans="1:25" s="207" customFormat="1" ht="15.75" customHeight="1" x14ac:dyDescent="0.4">
      <c r="A34" s="468"/>
      <c r="B34" s="208">
        <v>29</v>
      </c>
      <c r="C34" s="339"/>
      <c r="D34" s="339"/>
      <c r="E34" s="209"/>
      <c r="F34" s="178"/>
      <c r="G34" s="179"/>
      <c r="H34" s="179"/>
      <c r="I34" s="179"/>
      <c r="J34" s="179"/>
      <c r="K34" s="179"/>
      <c r="L34" s="179"/>
      <c r="M34" s="179"/>
      <c r="N34" s="179"/>
      <c r="O34" s="468"/>
      <c r="P34" s="167" t="str">
        <f>เวลาเรียน!F35</f>
        <v/>
      </c>
      <c r="Q34" s="210"/>
      <c r="R34" s="168"/>
      <c r="S34" s="468"/>
      <c r="T34" s="468"/>
      <c r="U34" s="468"/>
      <c r="V34" s="468"/>
      <c r="W34" s="468"/>
      <c r="X34" s="468"/>
      <c r="Y34" s="468"/>
    </row>
    <row r="35" spans="1:25" s="207" customFormat="1" ht="15.75" customHeight="1" x14ac:dyDescent="0.4">
      <c r="A35" s="468"/>
      <c r="B35" s="208">
        <v>30</v>
      </c>
      <c r="C35" s="339"/>
      <c r="D35" s="339"/>
      <c r="E35" s="209"/>
      <c r="F35" s="178"/>
      <c r="G35" s="179"/>
      <c r="H35" s="179"/>
      <c r="I35" s="179"/>
      <c r="J35" s="179"/>
      <c r="K35" s="179"/>
      <c r="L35" s="179"/>
      <c r="M35" s="179"/>
      <c r="N35" s="179"/>
      <c r="O35" s="468"/>
      <c r="P35" s="167" t="str">
        <f>เวลาเรียน!F36</f>
        <v/>
      </c>
      <c r="Q35" s="210"/>
      <c r="R35" s="168"/>
      <c r="S35" s="468"/>
      <c r="T35" s="468"/>
      <c r="U35" s="468"/>
      <c r="V35" s="468"/>
      <c r="W35" s="468"/>
      <c r="X35" s="468"/>
      <c r="Y35" s="468"/>
    </row>
    <row r="36" spans="1:25" s="207" customFormat="1" ht="15.75" customHeight="1" x14ac:dyDescent="0.4">
      <c r="A36" s="468"/>
      <c r="B36" s="208">
        <v>31</v>
      </c>
      <c r="C36" s="339"/>
      <c r="D36" s="339"/>
      <c r="E36" s="209"/>
      <c r="F36" s="178"/>
      <c r="G36" s="179"/>
      <c r="H36" s="179"/>
      <c r="I36" s="179"/>
      <c r="J36" s="179"/>
      <c r="K36" s="179"/>
      <c r="L36" s="179"/>
      <c r="M36" s="179"/>
      <c r="N36" s="179"/>
      <c r="O36" s="468"/>
      <c r="P36" s="167" t="str">
        <f>เวลาเรียน!F37</f>
        <v/>
      </c>
      <c r="Q36" s="210"/>
      <c r="R36" s="168"/>
      <c r="S36" s="468"/>
      <c r="T36" s="468"/>
      <c r="U36" s="468"/>
      <c r="V36" s="468"/>
      <c r="W36" s="468"/>
      <c r="X36" s="468"/>
      <c r="Y36" s="468"/>
    </row>
    <row r="37" spans="1:25" s="207" customFormat="1" ht="15.75" customHeight="1" x14ac:dyDescent="0.4">
      <c r="A37" s="468"/>
      <c r="B37" s="208">
        <v>32</v>
      </c>
      <c r="C37" s="339"/>
      <c r="D37" s="339"/>
      <c r="E37" s="209"/>
      <c r="F37" s="178"/>
      <c r="G37" s="179"/>
      <c r="H37" s="179"/>
      <c r="I37" s="179"/>
      <c r="J37" s="179"/>
      <c r="K37" s="179"/>
      <c r="L37" s="179"/>
      <c r="M37" s="179"/>
      <c r="N37" s="179"/>
      <c r="O37" s="468"/>
      <c r="P37" s="167" t="str">
        <f>เวลาเรียน!F38</f>
        <v/>
      </c>
      <c r="Q37" s="210"/>
      <c r="R37" s="168"/>
      <c r="S37" s="468"/>
      <c r="T37" s="468"/>
      <c r="U37" s="468"/>
      <c r="V37" s="468"/>
      <c r="W37" s="468"/>
      <c r="X37" s="468"/>
      <c r="Y37" s="468"/>
    </row>
    <row r="38" spans="1:25" s="181" customFormat="1" ht="15.75" customHeight="1" x14ac:dyDescent="0.4">
      <c r="A38" s="440"/>
      <c r="B38" s="208">
        <v>33</v>
      </c>
      <c r="C38" s="339"/>
      <c r="D38" s="339"/>
      <c r="E38" s="209"/>
      <c r="F38" s="71"/>
      <c r="G38" s="69"/>
      <c r="H38" s="69"/>
      <c r="I38" s="69"/>
      <c r="J38" s="69"/>
      <c r="K38" s="69"/>
      <c r="L38" s="69"/>
      <c r="M38" s="69"/>
      <c r="N38" s="69"/>
      <c r="O38" s="440"/>
      <c r="P38" s="167" t="str">
        <f>เวลาเรียน!F39</f>
        <v/>
      </c>
      <c r="Q38" s="210"/>
      <c r="R38" s="169"/>
      <c r="S38" s="440"/>
      <c r="T38" s="440"/>
      <c r="U38" s="440"/>
      <c r="V38" s="440"/>
      <c r="W38" s="440"/>
      <c r="X38" s="440"/>
      <c r="Y38" s="440"/>
    </row>
    <row r="39" spans="1:25" s="181" customFormat="1" ht="15.75" customHeight="1" x14ac:dyDescent="0.4">
      <c r="A39" s="440"/>
      <c r="B39" s="208">
        <v>34</v>
      </c>
      <c r="C39" s="339"/>
      <c r="D39" s="339"/>
      <c r="E39" s="209"/>
      <c r="F39" s="71"/>
      <c r="G39" s="69"/>
      <c r="H39" s="69"/>
      <c r="I39" s="69"/>
      <c r="J39" s="69"/>
      <c r="K39" s="69"/>
      <c r="L39" s="69"/>
      <c r="M39" s="69"/>
      <c r="N39" s="69"/>
      <c r="O39" s="440"/>
      <c r="P39" s="167" t="str">
        <f>เวลาเรียน!F40</f>
        <v/>
      </c>
      <c r="Q39" s="210"/>
      <c r="R39" s="169"/>
      <c r="S39" s="440"/>
      <c r="T39" s="440"/>
      <c r="U39" s="440"/>
      <c r="V39" s="440"/>
      <c r="W39" s="440"/>
      <c r="X39" s="440"/>
      <c r="Y39" s="440"/>
    </row>
    <row r="40" spans="1:25" s="181" customFormat="1" ht="15.75" customHeight="1" x14ac:dyDescent="0.4">
      <c r="A40" s="440"/>
      <c r="B40" s="208">
        <v>35</v>
      </c>
      <c r="C40" s="339"/>
      <c r="D40" s="339"/>
      <c r="E40" s="209"/>
      <c r="F40" s="71"/>
      <c r="G40" s="69"/>
      <c r="H40" s="69"/>
      <c r="I40" s="69"/>
      <c r="J40" s="69"/>
      <c r="K40" s="69"/>
      <c r="L40" s="69"/>
      <c r="M40" s="69"/>
      <c r="N40" s="69"/>
      <c r="O40" s="440"/>
      <c r="P40" s="167" t="str">
        <f>เวลาเรียน!F41</f>
        <v/>
      </c>
      <c r="Q40" s="210"/>
      <c r="R40" s="169"/>
      <c r="S40" s="440"/>
      <c r="T40" s="440"/>
      <c r="U40" s="440"/>
      <c r="V40" s="440"/>
      <c r="W40" s="440"/>
      <c r="X40" s="440"/>
      <c r="Y40" s="440"/>
    </row>
    <row r="41" spans="1:25" s="181" customFormat="1" ht="15.75" customHeight="1" x14ac:dyDescent="0.4">
      <c r="A41" s="440"/>
      <c r="B41" s="208">
        <v>36</v>
      </c>
      <c r="C41" s="339"/>
      <c r="D41" s="339"/>
      <c r="E41" s="209"/>
      <c r="F41" s="71"/>
      <c r="G41" s="69"/>
      <c r="H41" s="69"/>
      <c r="I41" s="69"/>
      <c r="J41" s="69"/>
      <c r="K41" s="69"/>
      <c r="L41" s="69"/>
      <c r="M41" s="69"/>
      <c r="N41" s="69"/>
      <c r="O41" s="440"/>
      <c r="P41" s="167" t="str">
        <f>เวลาเรียน!F42</f>
        <v/>
      </c>
      <c r="Q41" s="210"/>
      <c r="R41" s="169"/>
      <c r="S41" s="440"/>
      <c r="T41" s="440"/>
      <c r="U41" s="440"/>
      <c r="V41" s="440"/>
      <c r="W41" s="440"/>
      <c r="X41" s="440"/>
      <c r="Y41" s="440"/>
    </row>
    <row r="42" spans="1:25" s="181" customFormat="1" ht="15.75" customHeight="1" x14ac:dyDescent="0.4">
      <c r="A42" s="440"/>
      <c r="B42" s="208">
        <v>37</v>
      </c>
      <c r="C42" s="339"/>
      <c r="D42" s="339"/>
      <c r="E42" s="209"/>
      <c r="F42" s="71"/>
      <c r="G42" s="69"/>
      <c r="H42" s="69"/>
      <c r="I42" s="69"/>
      <c r="J42" s="69"/>
      <c r="K42" s="69"/>
      <c r="L42" s="69"/>
      <c r="M42" s="69"/>
      <c r="N42" s="69"/>
      <c r="O42" s="440"/>
      <c r="P42" s="167" t="str">
        <f>เวลาเรียน!F43</f>
        <v/>
      </c>
      <c r="Q42" s="210"/>
      <c r="R42" s="169"/>
      <c r="S42" s="440"/>
      <c r="T42" s="440"/>
      <c r="U42" s="440"/>
      <c r="V42" s="440"/>
      <c r="W42" s="440"/>
      <c r="X42" s="440"/>
      <c r="Y42" s="440"/>
    </row>
    <row r="43" spans="1:25" s="181" customFormat="1" ht="15.75" customHeight="1" x14ac:dyDescent="0.4">
      <c r="A43" s="440"/>
      <c r="B43" s="208">
        <v>38</v>
      </c>
      <c r="C43" s="339"/>
      <c r="D43" s="339"/>
      <c r="E43" s="209"/>
      <c r="F43" s="71"/>
      <c r="G43" s="69"/>
      <c r="H43" s="69"/>
      <c r="I43" s="69"/>
      <c r="J43" s="69"/>
      <c r="K43" s="69"/>
      <c r="L43" s="69"/>
      <c r="M43" s="69"/>
      <c r="N43" s="69"/>
      <c r="O43" s="440"/>
      <c r="P43" s="167" t="str">
        <f>เวลาเรียน!F44</f>
        <v/>
      </c>
      <c r="Q43" s="210"/>
      <c r="R43" s="169"/>
      <c r="S43" s="440"/>
      <c r="T43" s="440"/>
      <c r="U43" s="440"/>
      <c r="V43" s="440"/>
      <c r="W43" s="440"/>
      <c r="X43" s="440"/>
      <c r="Y43" s="440"/>
    </row>
    <row r="44" spans="1:25" s="181" customFormat="1" ht="15.75" customHeight="1" x14ac:dyDescent="0.4">
      <c r="A44" s="440"/>
      <c r="B44" s="208">
        <v>39</v>
      </c>
      <c r="C44" s="339"/>
      <c r="D44" s="339"/>
      <c r="E44" s="209"/>
      <c r="F44" s="71"/>
      <c r="G44" s="69"/>
      <c r="H44" s="69"/>
      <c r="I44" s="69"/>
      <c r="J44" s="69"/>
      <c r="K44" s="69"/>
      <c r="L44" s="69"/>
      <c r="M44" s="69"/>
      <c r="N44" s="69"/>
      <c r="O44" s="440"/>
      <c r="P44" s="167" t="str">
        <f>เวลาเรียน!F45</f>
        <v/>
      </c>
      <c r="Q44" s="210"/>
      <c r="R44" s="169"/>
      <c r="S44" s="440"/>
      <c r="T44" s="440"/>
      <c r="U44" s="440"/>
      <c r="V44" s="440"/>
      <c r="W44" s="440"/>
      <c r="X44" s="440"/>
      <c r="Y44" s="440"/>
    </row>
    <row r="45" spans="1:25" s="181" customFormat="1" ht="15.75" customHeight="1" x14ac:dyDescent="0.4">
      <c r="A45" s="440"/>
      <c r="B45" s="208">
        <v>40</v>
      </c>
      <c r="C45" s="339"/>
      <c r="D45" s="339"/>
      <c r="E45" s="209"/>
      <c r="F45" s="71"/>
      <c r="G45" s="69"/>
      <c r="H45" s="69"/>
      <c r="I45" s="69"/>
      <c r="J45" s="69"/>
      <c r="K45" s="69"/>
      <c r="L45" s="69"/>
      <c r="M45" s="69"/>
      <c r="N45" s="69"/>
      <c r="O45" s="440"/>
      <c r="P45" s="167" t="str">
        <f>เวลาเรียน!F46</f>
        <v/>
      </c>
      <c r="Q45" s="210"/>
      <c r="R45" s="169"/>
      <c r="S45" s="440"/>
      <c r="T45" s="440"/>
      <c r="U45" s="440"/>
      <c r="V45" s="440"/>
      <c r="W45" s="440"/>
      <c r="X45" s="440"/>
      <c r="Y45" s="440"/>
    </row>
    <row r="46" spans="1:25" s="181" customFormat="1" ht="15.75" customHeight="1" x14ac:dyDescent="0.4">
      <c r="A46" s="440"/>
      <c r="B46" s="208">
        <v>41</v>
      </c>
      <c r="C46" s="339"/>
      <c r="D46" s="339"/>
      <c r="E46" s="209"/>
      <c r="F46" s="71"/>
      <c r="G46" s="69"/>
      <c r="H46" s="69"/>
      <c r="I46" s="69"/>
      <c r="J46" s="69"/>
      <c r="K46" s="69"/>
      <c r="L46" s="69"/>
      <c r="M46" s="69"/>
      <c r="N46" s="69"/>
      <c r="O46" s="440"/>
      <c r="P46" s="167" t="str">
        <f>เวลาเรียน!F47</f>
        <v/>
      </c>
      <c r="Q46" s="210"/>
      <c r="R46" s="169"/>
      <c r="S46" s="440"/>
      <c r="T46" s="440"/>
      <c r="U46" s="440"/>
      <c r="V46" s="440"/>
      <c r="W46" s="440"/>
      <c r="X46" s="440"/>
      <c r="Y46" s="440"/>
    </row>
    <row r="47" spans="1:25" s="181" customFormat="1" ht="15.75" customHeight="1" x14ac:dyDescent="0.4">
      <c r="A47" s="440"/>
      <c r="B47" s="208">
        <v>42</v>
      </c>
      <c r="C47" s="339"/>
      <c r="D47" s="339"/>
      <c r="E47" s="209"/>
      <c r="F47" s="71"/>
      <c r="G47" s="69"/>
      <c r="H47" s="69"/>
      <c r="I47" s="69"/>
      <c r="J47" s="69"/>
      <c r="K47" s="69"/>
      <c r="L47" s="69"/>
      <c r="M47" s="69"/>
      <c r="N47" s="69"/>
      <c r="O47" s="440"/>
      <c r="P47" s="167" t="str">
        <f>เวลาเรียน!F48</f>
        <v/>
      </c>
      <c r="Q47" s="210"/>
      <c r="R47" s="169"/>
      <c r="S47" s="440"/>
      <c r="T47" s="440"/>
      <c r="U47" s="440"/>
      <c r="V47" s="440"/>
      <c r="W47" s="440"/>
      <c r="X47" s="440"/>
      <c r="Y47" s="440"/>
    </row>
    <row r="48" spans="1:25" s="181" customFormat="1" ht="15.75" customHeight="1" x14ac:dyDescent="0.4">
      <c r="A48" s="440"/>
      <c r="B48" s="208">
        <v>43</v>
      </c>
      <c r="C48" s="339"/>
      <c r="D48" s="339"/>
      <c r="E48" s="209"/>
      <c r="F48" s="71"/>
      <c r="G48" s="69"/>
      <c r="H48" s="69"/>
      <c r="I48" s="69"/>
      <c r="J48" s="69"/>
      <c r="K48" s="69"/>
      <c r="L48" s="69"/>
      <c r="M48" s="69"/>
      <c r="N48" s="69"/>
      <c r="O48" s="440"/>
      <c r="P48" s="167" t="str">
        <f>เวลาเรียน!F49</f>
        <v/>
      </c>
      <c r="Q48" s="210"/>
      <c r="R48" s="169"/>
      <c r="S48" s="440"/>
      <c r="T48" s="440"/>
      <c r="U48" s="440"/>
      <c r="V48" s="440"/>
      <c r="W48" s="440"/>
      <c r="X48" s="440"/>
      <c r="Y48" s="440"/>
    </row>
    <row r="49" spans="1:25" s="181" customFormat="1" ht="15.75" customHeight="1" x14ac:dyDescent="0.4">
      <c r="A49" s="440"/>
      <c r="B49" s="208">
        <v>44</v>
      </c>
      <c r="C49" s="339"/>
      <c r="D49" s="339"/>
      <c r="E49" s="209"/>
      <c r="F49" s="71"/>
      <c r="G49" s="69"/>
      <c r="H49" s="69"/>
      <c r="I49" s="69"/>
      <c r="J49" s="69"/>
      <c r="K49" s="69"/>
      <c r="L49" s="69"/>
      <c r="M49" s="69"/>
      <c r="N49" s="69"/>
      <c r="O49" s="440"/>
      <c r="P49" s="167" t="str">
        <f>เวลาเรียน!F50</f>
        <v/>
      </c>
      <c r="Q49" s="210"/>
      <c r="R49" s="169"/>
      <c r="S49" s="440"/>
      <c r="T49" s="440"/>
      <c r="U49" s="440"/>
      <c r="V49" s="440"/>
      <c r="W49" s="440"/>
      <c r="X49" s="440"/>
      <c r="Y49" s="440"/>
    </row>
    <row r="50" spans="1:25" s="181" customFormat="1" ht="15.75" customHeight="1" x14ac:dyDescent="0.4">
      <c r="A50" s="440"/>
      <c r="B50" s="208">
        <v>45</v>
      </c>
      <c r="C50" s="339"/>
      <c r="D50" s="339"/>
      <c r="E50" s="209"/>
      <c r="F50" s="71"/>
      <c r="G50" s="69"/>
      <c r="H50" s="69"/>
      <c r="I50" s="69"/>
      <c r="J50" s="69"/>
      <c r="K50" s="69"/>
      <c r="L50" s="69"/>
      <c r="M50" s="69"/>
      <c r="N50" s="69"/>
      <c r="O50" s="440"/>
      <c r="P50" s="167" t="str">
        <f>เวลาเรียน!F51</f>
        <v/>
      </c>
      <c r="Q50" s="210"/>
      <c r="R50" s="169"/>
      <c r="S50" s="440"/>
      <c r="T50" s="440"/>
      <c r="U50" s="440"/>
      <c r="V50" s="440"/>
      <c r="W50" s="440"/>
      <c r="X50" s="440"/>
      <c r="Y50" s="440"/>
    </row>
    <row r="51" spans="1:25" s="181" customFormat="1" ht="15.75" customHeight="1" x14ac:dyDescent="0.4">
      <c r="A51" s="440"/>
      <c r="B51" s="208">
        <v>46</v>
      </c>
      <c r="C51" s="339"/>
      <c r="D51" s="339"/>
      <c r="E51" s="209"/>
      <c r="F51" s="71"/>
      <c r="G51" s="69"/>
      <c r="H51" s="69"/>
      <c r="I51" s="69"/>
      <c r="J51" s="69"/>
      <c r="K51" s="69"/>
      <c r="L51" s="69"/>
      <c r="M51" s="69"/>
      <c r="N51" s="69"/>
      <c r="O51" s="440"/>
      <c r="P51" s="167" t="str">
        <f>เวลาเรียน!F52</f>
        <v/>
      </c>
      <c r="Q51" s="210"/>
      <c r="R51" s="169"/>
      <c r="S51" s="440"/>
      <c r="T51" s="440"/>
      <c r="U51" s="440"/>
      <c r="V51" s="440"/>
      <c r="W51" s="440"/>
      <c r="X51" s="440"/>
      <c r="Y51" s="440"/>
    </row>
    <row r="52" spans="1:25" s="181" customFormat="1" ht="15.75" customHeight="1" x14ac:dyDescent="0.4">
      <c r="A52" s="440"/>
      <c r="B52" s="208">
        <v>47</v>
      </c>
      <c r="C52" s="339"/>
      <c r="D52" s="339"/>
      <c r="E52" s="209"/>
      <c r="F52" s="71"/>
      <c r="G52" s="69"/>
      <c r="H52" s="69"/>
      <c r="I52" s="69"/>
      <c r="J52" s="69"/>
      <c r="K52" s="69"/>
      <c r="L52" s="69"/>
      <c r="M52" s="69"/>
      <c r="N52" s="69"/>
      <c r="O52" s="440"/>
      <c r="P52" s="167" t="str">
        <f>เวลาเรียน!F53</f>
        <v/>
      </c>
      <c r="Q52" s="210"/>
      <c r="R52" s="169"/>
      <c r="S52" s="440"/>
      <c r="T52" s="440"/>
      <c r="U52" s="440"/>
      <c r="V52" s="440"/>
      <c r="W52" s="440"/>
      <c r="X52" s="440"/>
      <c r="Y52" s="440"/>
    </row>
    <row r="53" spans="1:25" s="181" customFormat="1" ht="15.75" customHeight="1" x14ac:dyDescent="0.4">
      <c r="A53" s="440"/>
      <c r="B53" s="208">
        <v>48</v>
      </c>
      <c r="C53" s="339"/>
      <c r="D53" s="339"/>
      <c r="E53" s="209"/>
      <c r="F53" s="71"/>
      <c r="G53" s="69"/>
      <c r="H53" s="69"/>
      <c r="I53" s="69"/>
      <c r="J53" s="69"/>
      <c r="K53" s="69"/>
      <c r="L53" s="69"/>
      <c r="M53" s="69"/>
      <c r="N53" s="69"/>
      <c r="O53" s="440"/>
      <c r="P53" s="167" t="str">
        <f>เวลาเรียน!F54</f>
        <v/>
      </c>
      <c r="Q53" s="210"/>
      <c r="R53" s="169"/>
      <c r="S53" s="440"/>
      <c r="T53" s="440"/>
      <c r="U53" s="440"/>
      <c r="V53" s="440"/>
      <c r="W53" s="440"/>
      <c r="X53" s="440"/>
      <c r="Y53" s="440"/>
    </row>
    <row r="54" spans="1:25" s="181" customFormat="1" ht="15.75" customHeight="1" x14ac:dyDescent="0.4">
      <c r="A54" s="440"/>
      <c r="B54" s="208">
        <v>49</v>
      </c>
      <c r="C54" s="339"/>
      <c r="D54" s="339"/>
      <c r="E54" s="209"/>
      <c r="F54" s="71"/>
      <c r="G54" s="69"/>
      <c r="H54" s="69"/>
      <c r="I54" s="69"/>
      <c r="J54" s="69"/>
      <c r="K54" s="69"/>
      <c r="L54" s="69"/>
      <c r="M54" s="69"/>
      <c r="N54" s="69"/>
      <c r="O54" s="440"/>
      <c r="P54" s="167" t="str">
        <f>เวลาเรียน!F55</f>
        <v/>
      </c>
      <c r="Q54" s="210"/>
      <c r="R54" s="169"/>
      <c r="S54" s="440"/>
      <c r="T54" s="440"/>
      <c r="U54" s="440"/>
      <c r="V54" s="440"/>
      <c r="W54" s="440"/>
      <c r="X54" s="440"/>
      <c r="Y54" s="440"/>
    </row>
    <row r="55" spans="1:25" s="181" customFormat="1" ht="15.75" customHeight="1" x14ac:dyDescent="0.4">
      <c r="A55" s="440"/>
      <c r="B55" s="208">
        <v>50</v>
      </c>
      <c r="C55" s="339"/>
      <c r="D55" s="339"/>
      <c r="E55" s="209"/>
      <c r="F55" s="71"/>
      <c r="G55" s="69"/>
      <c r="H55" s="69"/>
      <c r="I55" s="69"/>
      <c r="J55" s="69"/>
      <c r="K55" s="69"/>
      <c r="L55" s="69"/>
      <c r="M55" s="69"/>
      <c r="N55" s="69"/>
      <c r="O55" s="440"/>
      <c r="P55" s="167" t="str">
        <f>เวลาเรียน!F56</f>
        <v/>
      </c>
      <c r="Q55" s="210"/>
      <c r="R55" s="169"/>
      <c r="S55" s="440"/>
      <c r="T55" s="440"/>
      <c r="U55" s="440"/>
      <c r="V55" s="440"/>
      <c r="W55" s="440"/>
      <c r="X55" s="440"/>
      <c r="Y55" s="440"/>
    </row>
    <row r="56" spans="1:25" ht="19.5" customHeight="1" x14ac:dyDescent="0.45">
      <c r="A56" s="438"/>
      <c r="B56" s="438"/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38"/>
      <c r="U56" s="438"/>
      <c r="V56" s="438"/>
      <c r="W56" s="438"/>
      <c r="X56" s="438"/>
      <c r="Y56" s="438"/>
    </row>
    <row r="57" spans="1:25" ht="21.75" customHeight="1" x14ac:dyDescent="0.45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  <c r="N57" s="545" t="s">
        <v>587</v>
      </c>
      <c r="O57" s="546"/>
      <c r="P57" s="546"/>
      <c r="Q57" s="268" t="str">
        <f>IF(COUNTA(นักเรียน!$E$6:$E$55),COUNTA(นักเรียน!$E$6:$E$55),"-")</f>
        <v>-</v>
      </c>
      <c r="R57" s="267" t="s">
        <v>585</v>
      </c>
      <c r="S57" s="438"/>
      <c r="T57" s="438"/>
      <c r="U57" s="438"/>
      <c r="V57" s="438"/>
      <c r="W57" s="438"/>
      <c r="X57" s="438"/>
      <c r="Y57" s="438"/>
    </row>
    <row r="58" spans="1:25" ht="21.75" customHeight="1" x14ac:dyDescent="0.45">
      <c r="A58" s="438"/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545" t="s">
        <v>586</v>
      </c>
      <c r="O58" s="546"/>
      <c r="P58" s="546"/>
      <c r="Q58" s="268" t="str">
        <f>IF(COUNTIF($Q$6:$Q$55,"ออก"),COUNTIF($Q$6:$Q$55,"ออก"),"0")</f>
        <v>0</v>
      </c>
      <c r="R58" s="267" t="s">
        <v>585</v>
      </c>
      <c r="S58" s="438"/>
      <c r="T58" s="438"/>
      <c r="U58" s="438"/>
      <c r="V58" s="438"/>
      <c r="W58" s="438"/>
      <c r="X58" s="438"/>
      <c r="Y58" s="438"/>
    </row>
    <row r="59" spans="1:25" ht="21.75" customHeight="1" x14ac:dyDescent="0.45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545" t="s">
        <v>588</v>
      </c>
      <c r="O59" s="546"/>
      <c r="P59" s="546"/>
      <c r="Q59" s="268" t="str">
        <f>IF($Q$57="-","-",$Q$57-$Q$58)</f>
        <v>-</v>
      </c>
      <c r="R59" s="267" t="s">
        <v>585</v>
      </c>
      <c r="S59" s="438"/>
      <c r="T59" s="438"/>
      <c r="U59" s="438"/>
      <c r="V59" s="438"/>
      <c r="W59" s="438"/>
      <c r="X59" s="438"/>
      <c r="Y59" s="438"/>
    </row>
    <row r="60" spans="1:25" ht="21.75" customHeight="1" x14ac:dyDescent="0.45">
      <c r="A60" s="438"/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</row>
    <row r="61" spans="1:25" ht="21.75" customHeight="1" x14ac:dyDescent="0.45">
      <c r="A61" s="438"/>
      <c r="B61" s="438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</row>
    <row r="62" spans="1:25" ht="21.75" customHeight="1" x14ac:dyDescent="0.45">
      <c r="A62" s="438"/>
      <c r="B62" s="438"/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  <c r="W62" s="438"/>
      <c r="X62" s="438"/>
      <c r="Y62" s="438"/>
    </row>
    <row r="63" spans="1:25" ht="21.75" customHeight="1" x14ac:dyDescent="0.45">
      <c r="A63" s="438"/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8"/>
      <c r="V63" s="438"/>
      <c r="W63" s="438"/>
      <c r="X63" s="438"/>
      <c r="Y63" s="438"/>
    </row>
    <row r="64" spans="1:25" ht="21.75" customHeight="1" x14ac:dyDescent="0.45">
      <c r="A64" s="438"/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38"/>
      <c r="R64" s="438"/>
      <c r="S64" s="438"/>
      <c r="T64" s="438"/>
      <c r="U64" s="438"/>
      <c r="V64" s="438"/>
      <c r="W64" s="438"/>
      <c r="X64" s="438"/>
      <c r="Y64" s="438"/>
    </row>
    <row r="65" spans="1:25" ht="21.75" customHeight="1" x14ac:dyDescent="0.45">
      <c r="A65" s="438"/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8"/>
      <c r="V65" s="438"/>
      <c r="W65" s="438"/>
      <c r="X65" s="438"/>
      <c r="Y65" s="438"/>
    </row>
    <row r="66" spans="1:25" ht="21.75" customHeight="1" x14ac:dyDescent="0.45">
      <c r="A66" s="438"/>
      <c r="B66" s="438"/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8"/>
    </row>
    <row r="67" spans="1:25" ht="21.75" customHeight="1" x14ac:dyDescent="0.45">
      <c r="A67" s="438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38"/>
    </row>
    <row r="68" spans="1:25" ht="21.75" customHeight="1" x14ac:dyDescent="0.45">
      <c r="A68" s="438"/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438"/>
      <c r="T68" s="438"/>
      <c r="U68" s="438"/>
      <c r="V68" s="438"/>
      <c r="W68" s="438"/>
      <c r="X68" s="438"/>
      <c r="Y68" s="438"/>
    </row>
    <row r="69" spans="1:25" ht="21.75" customHeight="1" x14ac:dyDescent="0.45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  <c r="S69" s="438"/>
      <c r="T69" s="438"/>
      <c r="U69" s="438"/>
      <c r="V69" s="438"/>
      <c r="W69" s="438"/>
      <c r="X69" s="438"/>
      <c r="Y69" s="438"/>
    </row>
    <row r="70" spans="1:25" ht="21.75" customHeight="1" x14ac:dyDescent="0.45">
      <c r="A70" s="438"/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  <c r="W70" s="438"/>
      <c r="X70" s="438"/>
      <c r="Y70" s="438"/>
    </row>
  </sheetData>
  <sheetProtection sheet="1" objects="1" scenarios="1" formatCells="0" formatColumns="0" formatRows="0"/>
  <mergeCells count="21">
    <mergeCell ref="N57:P57"/>
    <mergeCell ref="N58:P58"/>
    <mergeCell ref="N59:P59"/>
    <mergeCell ref="P2:Q2"/>
    <mergeCell ref="P3:Q3"/>
    <mergeCell ref="P4:Q4"/>
    <mergeCell ref="N3:N5"/>
    <mergeCell ref="B2:N2"/>
    <mergeCell ref="B3:B5"/>
    <mergeCell ref="C3:C5"/>
    <mergeCell ref="E3:E5"/>
    <mergeCell ref="D3:D5"/>
    <mergeCell ref="N1:R1"/>
    <mergeCell ref="F3:F5"/>
    <mergeCell ref="G3:G5"/>
    <mergeCell ref="K3:K5"/>
    <mergeCell ref="L3:L5"/>
    <mergeCell ref="M3:M5"/>
    <mergeCell ref="H3:H5"/>
    <mergeCell ref="I3:I5"/>
    <mergeCell ref="J3:J5"/>
  </mergeCells>
  <dataValidations count="1">
    <dataValidation type="list" allowBlank="1" showInputMessage="1" showErrorMessage="1" prompt="เลิอกสถานะภาพ หากนักเรียนกำลังเรียนอยู่ปกติ ให้เว้นเป็นช่องว่างไว้ แต่ถ้านักเรียนออกจากสถานศึกษาทุกกรณี ให้เลือกสถานะ &quot;ออก&quot;_x000a_" sqref="Q6:Q55" xr:uid="{00000000-0002-0000-0400-000000000000}">
      <formula1>status</formula1>
    </dataValidation>
  </dataValidations>
  <pageMargins left="0.51181102362204722" right="0.11811023622047245" top="0.35433070866141736" bottom="0.15748031496062992" header="0.31496062992125984" footer="0.11811023622047245"/>
  <pageSetup paperSize="9" scale="95" orientation="portrait" blackAndWhite="1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60"/>
  <sheetViews>
    <sheetView showGridLines="0" showRowColHeaders="0" topLeftCell="A4" zoomScaleNormal="100" workbookViewId="0">
      <selection activeCell="F32" sqref="F32:P32"/>
    </sheetView>
  </sheetViews>
  <sheetFormatPr defaultColWidth="9.140625" defaultRowHeight="20.25" x14ac:dyDescent="0.4"/>
  <cols>
    <col min="1" max="1" width="6" style="13" customWidth="1"/>
    <col min="2" max="16" width="5.7109375" style="13" customWidth="1"/>
    <col min="17" max="18" width="6.7109375" style="13" customWidth="1"/>
    <col min="19" max="19" width="2.42578125" style="13" customWidth="1"/>
    <col min="20" max="16384" width="9.140625" style="13"/>
  </cols>
  <sheetData>
    <row r="1" spans="1:28" ht="45" customHeight="1" x14ac:dyDescent="0.4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08.75" customHeight="1" x14ac:dyDescent="0.4">
      <c r="A2" s="64"/>
      <c r="H2" s="589" t="s">
        <v>279</v>
      </c>
      <c r="I2" s="589"/>
      <c r="J2" s="589"/>
      <c r="K2" s="589"/>
      <c r="L2" s="589"/>
      <c r="R2" s="99" t="str">
        <f>IF(Home!B2="","",Home!B2)</f>
        <v>ปพ.๕</v>
      </c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35.25" customHeight="1" x14ac:dyDescent="0.65">
      <c r="A3" s="64"/>
      <c r="B3" s="588" t="str">
        <f>Home!C2&amp;" ระดับ"&amp;Home!F3</f>
        <v>แบบบันทึกผลการเรียนประจำรายวิชา ระดับประถมศึกษา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s="10" customFormat="1" ht="34.5" customHeight="1" x14ac:dyDescent="0.7">
      <c r="A4" s="72"/>
      <c r="B4" s="565" t="str">
        <f>"โรงเรียน"&amp;aboutme!E37</f>
        <v>โรงเรียนวัดโฆสิตาราม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12"/>
      <c r="T4" s="12"/>
      <c r="U4" s="64"/>
      <c r="V4" s="64"/>
      <c r="W4" s="64"/>
      <c r="X4" s="64"/>
      <c r="Y4" s="64"/>
      <c r="Z4" s="64"/>
      <c r="AA4" s="64"/>
      <c r="AB4" s="64"/>
    </row>
    <row r="5" spans="1:28" s="10" customFormat="1" ht="21.75" customHeight="1" x14ac:dyDescent="0.55000000000000004">
      <c r="A5" s="72"/>
      <c r="B5" s="566" t="str">
        <f>"อำเภอ"&amp;Home!C6&amp;"    จังหวัด"&amp;Home!C7</f>
        <v>อำเภอสรรคบุรี    จังหวัดชัยนาท</v>
      </c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12"/>
      <c r="T5" s="12"/>
      <c r="U5" s="64"/>
      <c r="V5" s="64"/>
      <c r="W5" s="64"/>
      <c r="X5" s="64"/>
      <c r="Y5" s="64"/>
      <c r="Z5" s="64"/>
      <c r="AA5" s="64"/>
      <c r="AB5" s="64"/>
    </row>
    <row r="6" spans="1:28" s="14" customFormat="1" ht="22.5" x14ac:dyDescent="0.45">
      <c r="A6" s="73"/>
      <c r="B6" s="10" t="str">
        <f>"ชั้น"&amp;Home!C9</f>
        <v>ชั้น</v>
      </c>
      <c r="C6" s="10"/>
      <c r="D6" s="10"/>
      <c r="E6" s="10"/>
      <c r="F6" s="10" t="str">
        <f>"ปีการศึกษา "&amp;Home!F5</f>
        <v xml:space="preserve">ปีการศึกษา </v>
      </c>
      <c r="H6" s="10"/>
      <c r="I6" s="10"/>
      <c r="J6" s="14" t="str">
        <f>"กลุ่มสาระการเรียนรู้ "&amp;Home!C10</f>
        <v xml:space="preserve">กลุ่มสาระการเรียนรู้ </v>
      </c>
      <c r="Q6" s="10"/>
      <c r="R6" s="10"/>
      <c r="S6" s="73"/>
      <c r="T6" s="73"/>
      <c r="U6" s="64"/>
      <c r="V6" s="64"/>
      <c r="W6" s="64"/>
      <c r="X6" s="64"/>
      <c r="Y6" s="64"/>
      <c r="Z6" s="64"/>
      <c r="AA6" s="64"/>
      <c r="AB6" s="64"/>
    </row>
    <row r="7" spans="1:28" s="14" customFormat="1" ht="22.5" x14ac:dyDescent="0.45">
      <c r="A7" s="73"/>
      <c r="B7" s="14" t="str">
        <f>"รายวิชา  "&amp;Home!C11</f>
        <v xml:space="preserve">รายวิชา  </v>
      </c>
      <c r="E7" s="10"/>
      <c r="F7" s="10"/>
      <c r="I7" s="10" t="str">
        <f>IF(Home!C12="","","รหัสวิชา  "&amp;Home!C12)</f>
        <v/>
      </c>
      <c r="J7" s="10"/>
      <c r="L7" s="10"/>
      <c r="M7" s="10" t="str">
        <f>"เวลาเรียน   "&amp;Home!F11&amp;"  "&amp;Home!F12</f>
        <v xml:space="preserve">เวลาเรียน     </v>
      </c>
      <c r="Q7" s="10"/>
      <c r="S7" s="73"/>
      <c r="T7" s="73"/>
      <c r="U7" s="64"/>
      <c r="V7" s="64"/>
      <c r="W7" s="64"/>
      <c r="X7" s="64"/>
      <c r="Y7" s="64"/>
      <c r="Z7" s="64"/>
      <c r="AA7" s="64"/>
      <c r="AB7" s="64"/>
    </row>
    <row r="8" spans="1:28" s="14" customFormat="1" ht="11.25" customHeight="1" x14ac:dyDescent="0.45">
      <c r="A8" s="73"/>
      <c r="E8" s="15"/>
      <c r="F8" s="15"/>
      <c r="G8" s="567"/>
      <c r="H8" s="567"/>
      <c r="I8" s="567"/>
      <c r="K8" s="10"/>
      <c r="N8" s="16"/>
      <c r="S8" s="73"/>
      <c r="T8" s="73"/>
      <c r="U8" s="64"/>
      <c r="V8" s="64"/>
      <c r="W8" s="64"/>
      <c r="X8" s="64"/>
      <c r="Y8" s="64"/>
      <c r="Z8" s="64"/>
      <c r="AA8" s="64"/>
      <c r="AB8" s="64"/>
    </row>
    <row r="9" spans="1:28" s="14" customFormat="1" ht="22.5" x14ac:dyDescent="0.45">
      <c r="A9" s="73"/>
      <c r="E9" s="10"/>
      <c r="G9" s="14" t="s">
        <v>116</v>
      </c>
      <c r="H9" s="10"/>
      <c r="J9" s="14" t="str">
        <f>Home!C15&amp;"                        "</f>
        <v xml:space="preserve">                        </v>
      </c>
      <c r="K9" s="18"/>
      <c r="L9" s="18"/>
      <c r="M9" s="18"/>
      <c r="N9" s="18"/>
      <c r="O9" s="10"/>
      <c r="P9" s="17"/>
      <c r="Q9" s="17"/>
      <c r="S9" s="73"/>
      <c r="T9" s="73"/>
      <c r="U9" s="64"/>
      <c r="V9" s="64"/>
      <c r="W9" s="64"/>
      <c r="X9" s="64"/>
      <c r="Y9" s="64"/>
      <c r="Z9" s="64"/>
      <c r="AA9" s="64"/>
      <c r="AB9" s="64"/>
    </row>
    <row r="10" spans="1:28" s="14" customFormat="1" ht="22.5" x14ac:dyDescent="0.45">
      <c r="A10" s="73"/>
      <c r="E10" s="10"/>
      <c r="G10" s="14" t="s">
        <v>13</v>
      </c>
      <c r="H10" s="10"/>
      <c r="J10" s="14" t="str">
        <f>Home!C14&amp;"                      "</f>
        <v xml:space="preserve">                      </v>
      </c>
      <c r="K10" s="10"/>
      <c r="L10" s="10"/>
      <c r="M10" s="10"/>
      <c r="N10" s="10"/>
      <c r="O10" s="10"/>
      <c r="S10" s="73"/>
      <c r="T10" s="73"/>
      <c r="U10" s="64"/>
      <c r="V10" s="64"/>
      <c r="W10" s="64"/>
      <c r="X10" s="64"/>
      <c r="Y10" s="64"/>
      <c r="Z10" s="64"/>
      <c r="AA10" s="64"/>
      <c r="AB10" s="64"/>
    </row>
    <row r="11" spans="1:28" ht="21" x14ac:dyDescent="0.45">
      <c r="A11" s="74"/>
      <c r="B11" s="20" t="s">
        <v>58</v>
      </c>
      <c r="C11" s="19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ht="23.25" customHeight="1" x14ac:dyDescent="0.4">
      <c r="A12" s="64"/>
      <c r="B12" s="568" t="s">
        <v>59</v>
      </c>
      <c r="C12" s="568"/>
      <c r="D12" s="568"/>
      <c r="E12" s="569" t="s">
        <v>521</v>
      </c>
      <c r="F12" s="570"/>
      <c r="G12" s="570"/>
      <c r="H12" s="570"/>
      <c r="I12" s="570"/>
      <c r="J12" s="570"/>
      <c r="K12" s="570"/>
      <c r="L12" s="571"/>
      <c r="M12" s="576" t="s">
        <v>500</v>
      </c>
      <c r="N12" s="576"/>
      <c r="O12" s="576"/>
      <c r="P12" s="576"/>
      <c r="Q12" s="572" t="s">
        <v>51</v>
      </c>
      <c r="R12" s="573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ht="22.5" x14ac:dyDescent="0.4">
      <c r="A13" s="64"/>
      <c r="B13" s="568"/>
      <c r="C13" s="568"/>
      <c r="D13" s="568"/>
      <c r="E13" s="21">
        <v>4</v>
      </c>
      <c r="F13" s="21">
        <v>3.5</v>
      </c>
      <c r="G13" s="21">
        <v>3</v>
      </c>
      <c r="H13" s="21">
        <v>2.5</v>
      </c>
      <c r="I13" s="21">
        <v>2</v>
      </c>
      <c r="J13" s="21">
        <v>1.5</v>
      </c>
      <c r="K13" s="21">
        <v>1</v>
      </c>
      <c r="L13" s="21">
        <v>0</v>
      </c>
      <c r="M13" s="577" t="s">
        <v>443</v>
      </c>
      <c r="N13" s="577"/>
      <c r="O13" s="568" t="s">
        <v>444</v>
      </c>
      <c r="P13" s="568"/>
      <c r="Q13" s="574"/>
      <c r="R13" s="575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ht="31.5" customHeight="1" x14ac:dyDescent="0.4">
      <c r="A14" s="64"/>
      <c r="B14" s="578" t="str">
        <f>IF(นักเรียน!Q59="","",นักเรียน!Q59)</f>
        <v>-</v>
      </c>
      <c r="C14" s="578"/>
      <c r="D14" s="578"/>
      <c r="E14" s="60" t="str">
        <f>IF(COUNTIF(คะแนน2!$BC$6:$BC$55,"4"),COUNTIF(คะแนน2!$BC$6:$BC$55,"4"),"-")</f>
        <v>-</v>
      </c>
      <c r="F14" s="60" t="str">
        <f>IF(COUNTIF(คะแนน2!$BC$6:$BC$55,"3.5"),COUNTIF(คะแนน2!$BC$6:$BC$55,"3.5"),"-")</f>
        <v>-</v>
      </c>
      <c r="G14" s="60" t="str">
        <f>IF(COUNTIF(คะแนน2!$BC$6:$BC$55,"3"),COUNTIF(คะแนน2!$BC$6:$BC$55,"3"),"-")</f>
        <v>-</v>
      </c>
      <c r="H14" s="60" t="str">
        <f>IF(COUNTIF(คะแนน2!$BC$6:$BC$55,"2.5"),COUNTIF(คะแนน2!$BC$6:$BC$55,"2.5"),"-")</f>
        <v>-</v>
      </c>
      <c r="I14" s="60" t="str">
        <f>IF(COUNTIF(คะแนน2!$BC$6:$BC$55,"2"),COUNTIF(คะแนน2!$BC$6:$BC$55,"2"),"-")</f>
        <v>-</v>
      </c>
      <c r="J14" s="60" t="str">
        <f>IF(COUNTIF(คะแนน2!$BC$6:$BC$55,"1.5"),COUNTIF(คะแนน2!$BC$6:$BC$55,"1.5"),"-")</f>
        <v>-</v>
      </c>
      <c r="K14" s="60" t="str">
        <f>IF(COUNTIF(คะแนน2!$BC$6:$BC$55,"1"),COUNTIF(คะแนน2!$BC$6:$BC$55,"1"),"-")</f>
        <v>-</v>
      </c>
      <c r="L14" s="60" t="str">
        <f>IF(COUNTIF(คะแนน2!$BC$6:$BC$55,"0"),COUNTIF(คะแนน2!$BC$6:$BC$55,"0"),"-")</f>
        <v>-</v>
      </c>
      <c r="M14" s="578" t="str">
        <f>IF(COUNTIF(คะแนน2!$BC$6:$BC$55,"ผ่าน"),COUNTIF(คะแนน2!$BC$6:$BC$55,"ผ่าน"),"-")</f>
        <v>-</v>
      </c>
      <c r="N14" s="578"/>
      <c r="O14" s="578" t="str">
        <f>IF(COUNTIF(คะแนน2!$BC$6:$BC$55,"ไม่ผ่าน"),COUNTIF(คะแนน2!$BC$6:$BC$55,"ไม่ผ่าน"),"-")</f>
        <v>-</v>
      </c>
      <c r="P14" s="578"/>
      <c r="Q14" s="582"/>
      <c r="R14" s="583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ht="21.75" customHeight="1" x14ac:dyDescent="0.4">
      <c r="A15" s="64"/>
      <c r="B15" s="568" t="s">
        <v>62</v>
      </c>
      <c r="C15" s="568"/>
      <c r="D15" s="568"/>
      <c r="E15" s="162" t="str">
        <f>IF(E14="-","",COUNTIF(คะแนน2!$BC$6:$BC$55,"4")*100/$B$14)</f>
        <v/>
      </c>
      <c r="F15" s="162" t="str">
        <f>IF(F14="-","",COUNTIF(คะแนน2!$BC$6:$BC$55,"3.5")*100/$B$14)</f>
        <v/>
      </c>
      <c r="G15" s="162" t="str">
        <f>IF(G14="-","",COUNTIF(คะแนน2!$BC$6:$BC$55,"3")*100/$B$14)</f>
        <v/>
      </c>
      <c r="H15" s="162" t="str">
        <f>IF(H14="-","",COUNTIF(คะแนน2!$BC$6:$BC$55,"2.5")*100/$B$14)</f>
        <v/>
      </c>
      <c r="I15" s="162" t="str">
        <f>IF(I14="-","",COUNTIF(คะแนน2!$BC$6:$BC$55,"2")*100/$B$14)</f>
        <v/>
      </c>
      <c r="J15" s="162" t="str">
        <f>IF(J14="-","",COUNTIF(คะแนน2!$BC$6:$BC$55,"1.5")*100/$B$14)</f>
        <v/>
      </c>
      <c r="K15" s="162" t="str">
        <f>IF(K14="-","",COUNTIF(คะแนน2!$BC$6:$BC$55,"1")*100/$B$14)</f>
        <v/>
      </c>
      <c r="L15" s="162" t="str">
        <f>IF(L14="-","",COUNTIF(คะแนน2!$BC$6:$BC$55,"0")*100/$B$14)</f>
        <v/>
      </c>
      <c r="M15" s="586" t="str">
        <f>IF(M14="-","",COUNTIF(คะแนน2!$BC$6:$BC$55,"ผ่าน")*100/$B$14)</f>
        <v/>
      </c>
      <c r="N15" s="587"/>
      <c r="O15" s="586" t="str">
        <f>IF(O14="-","",COUNTIF(คะแนน2!$BC$6:$BC$55,"ไม่ผ่าน")*100/$B$14)</f>
        <v/>
      </c>
      <c r="P15" s="587"/>
      <c r="Q15" s="584"/>
      <c r="R15" s="585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x14ac:dyDescent="0.4">
      <c r="A16" s="75"/>
      <c r="B16" s="22"/>
      <c r="C16" s="22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x14ac:dyDescent="0.4">
      <c r="A17" s="64"/>
      <c r="B17" s="579" t="s">
        <v>63</v>
      </c>
      <c r="C17" s="579"/>
      <c r="D17" s="579"/>
      <c r="E17" s="579"/>
      <c r="F17" s="579"/>
      <c r="G17" s="579"/>
      <c r="H17" s="579"/>
      <c r="I17" s="579"/>
      <c r="K17" s="579" t="s">
        <v>64</v>
      </c>
      <c r="L17" s="579"/>
      <c r="M17" s="579"/>
      <c r="N17" s="579"/>
      <c r="O17" s="579"/>
      <c r="P17" s="579"/>
      <c r="Q17" s="579"/>
      <c r="R17" s="579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x14ac:dyDescent="0.4">
      <c r="A18" s="64"/>
      <c r="B18" s="580" t="s">
        <v>65</v>
      </c>
      <c r="C18" s="581"/>
      <c r="D18" s="580" t="s">
        <v>66</v>
      </c>
      <c r="E18" s="581"/>
      <c r="F18" s="580" t="s">
        <v>67</v>
      </c>
      <c r="G18" s="581"/>
      <c r="H18" s="580" t="s">
        <v>68</v>
      </c>
      <c r="I18" s="581"/>
      <c r="K18" s="580" t="s">
        <v>65</v>
      </c>
      <c r="L18" s="581"/>
      <c r="M18" s="580" t="s">
        <v>66</v>
      </c>
      <c r="N18" s="581"/>
      <c r="O18" s="580" t="s">
        <v>67</v>
      </c>
      <c r="P18" s="581"/>
      <c r="Q18" s="580" t="s">
        <v>68</v>
      </c>
      <c r="R18" s="581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ht="26.25" customHeight="1" x14ac:dyDescent="0.4">
      <c r="A19" s="64"/>
      <c r="B19" s="561" t="str">
        <f>IF(COUNTIF(คุณลักษณะ!$AD$6:$AD$55,"3"),COUNTIF(คุณลักษณะ!$AD$6:$AD$55,"3"),"-")</f>
        <v>-</v>
      </c>
      <c r="C19" s="562"/>
      <c r="D19" s="561" t="str">
        <f>IF(COUNTIF(คุณลักษณะ!$AD$6:$AD$55,"2"),COUNTIF(คุณลักษณะ!$AD$6:$AD$55,"2"),"-")</f>
        <v>-</v>
      </c>
      <c r="E19" s="562"/>
      <c r="F19" s="561" t="str">
        <f>IF(COUNTIF(คุณลักษณะ!$AD$6:$AD$55,"1"),COUNTIF(คุณลักษณะ!$AD$6:$AD$55,"1"),"-")</f>
        <v>-</v>
      </c>
      <c r="G19" s="562"/>
      <c r="H19" s="561" t="str">
        <f>IF(COUNTIF(คุณลักษณะ!$AD$6:$AD$55,"0"),COUNTIF(คุณลักษณะ!$AD$6:$AD$55,"0"),"-")</f>
        <v>-</v>
      </c>
      <c r="I19" s="562"/>
      <c r="J19" s="2"/>
      <c r="K19" s="561" t="str">
        <f>IF(COUNTIF(คิดวิเคราะห์!$M$6:$M$55,"3"),COUNTIF(คิดวิเคราะห์!$M$6:$M$55,"3"),"-")</f>
        <v>-</v>
      </c>
      <c r="L19" s="562"/>
      <c r="M19" s="561" t="str">
        <f>IF(COUNTIF(คิดวิเคราะห์!$M$6:$M$55,"2"),COUNTIF(คิดวิเคราะห์!$M$6:$M$55,"2"),"-")</f>
        <v>-</v>
      </c>
      <c r="N19" s="562"/>
      <c r="O19" s="561" t="str">
        <f>IF(COUNTIF(คิดวิเคราะห์!$M$6:$M$55,"1"),COUNTIF(คิดวิเคราะห์!$M$6:$M$55,"1"),"-")</f>
        <v>-</v>
      </c>
      <c r="P19" s="562"/>
      <c r="Q19" s="561" t="str">
        <f>IF(COUNTIF(คิดวิเคราะห์!$M$6:$M$55,"0"),COUNTIF(คิดวิเคราะห์!$M$6:$M$55,"0"),"-")</f>
        <v>-</v>
      </c>
      <c r="R19" s="562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4">
      <c r="A20" s="64"/>
      <c r="B20" s="563" t="str">
        <f>IF(B19="-","",COUNTIF(คุณลักษณะ!$AD$6:$AD$55,"3")*100/$B$14)</f>
        <v/>
      </c>
      <c r="C20" s="564"/>
      <c r="D20" s="563" t="str">
        <f>IF(D19="-","",COUNTIF(คุณลักษณะ!$AD$6:$AD$55,"2")*100/$B$14)</f>
        <v/>
      </c>
      <c r="E20" s="564"/>
      <c r="F20" s="563" t="str">
        <f>IF(F19="-","",COUNTIF(คุณลักษณะ!$AD$6:$AD$55,"1")*100/$B$14)</f>
        <v/>
      </c>
      <c r="G20" s="564"/>
      <c r="H20" s="563" t="str">
        <f>IF(H19="-","",COUNTIF(คุณลักษณะ!$AD$6:$AD$55,"0")*100/$B$14)</f>
        <v/>
      </c>
      <c r="I20" s="564"/>
      <c r="J20" s="23"/>
      <c r="K20" s="563" t="str">
        <f>IF(K19="-","",COUNTIF(คิดวิเคราะห์!$M$6:$M$55,"3")*100/$B$14)</f>
        <v/>
      </c>
      <c r="L20" s="564"/>
      <c r="M20" s="563" t="str">
        <f>IF(M19="-","",COUNTIF(คิดวิเคราะห์!$M$6:$M$55,"2")*100/$B$14)</f>
        <v/>
      </c>
      <c r="N20" s="564"/>
      <c r="O20" s="563" t="str">
        <f>IF(O19="-","",COUNTIF(คิดวิเคราะห์!$M$6:$M$55,"1")*100/$B$14)</f>
        <v/>
      </c>
      <c r="P20" s="564"/>
      <c r="Q20" s="563" t="str">
        <f>IF(Q19="-","",COUNTIF(คิดวิเคราะห์!$M$6:$M$55,"0")*100/$B$14)</f>
        <v/>
      </c>
      <c r="R20" s="5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ht="28.5" customHeight="1" x14ac:dyDescent="0.45">
      <c r="A21" s="64"/>
      <c r="B21" s="24" t="s">
        <v>69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10" customFormat="1" ht="22.5" x14ac:dyDescent="0.45">
      <c r="A22" s="12"/>
      <c r="E22" s="10" t="s">
        <v>18</v>
      </c>
      <c r="F22" s="18" t="s">
        <v>118</v>
      </c>
      <c r="G22" s="18"/>
      <c r="H22" s="18"/>
      <c r="I22" s="18"/>
      <c r="J22" s="18"/>
      <c r="K22" s="18"/>
      <c r="L22" s="10" t="s">
        <v>116</v>
      </c>
      <c r="M22" s="18"/>
      <c r="S22" s="12"/>
      <c r="T22" s="12"/>
      <c r="U22" s="64"/>
      <c r="V22" s="64"/>
      <c r="W22" s="64"/>
      <c r="X22" s="64"/>
      <c r="Y22" s="64"/>
      <c r="Z22" s="64"/>
      <c r="AA22" s="64"/>
      <c r="AB22" s="64"/>
    </row>
    <row r="23" spans="1:28" s="10" customFormat="1" ht="22.5" x14ac:dyDescent="0.45">
      <c r="A23" s="12"/>
      <c r="E23" s="10" t="s">
        <v>18</v>
      </c>
      <c r="F23" s="18" t="s">
        <v>117</v>
      </c>
      <c r="L23" s="10" t="s">
        <v>70</v>
      </c>
      <c r="S23" s="12"/>
      <c r="T23" s="12"/>
      <c r="U23" s="64"/>
      <c r="V23" s="64"/>
      <c r="W23" s="64"/>
      <c r="X23" s="64"/>
      <c r="Y23" s="64"/>
      <c r="Z23" s="64"/>
      <c r="AA23" s="64"/>
      <c r="AB23" s="64"/>
    </row>
    <row r="24" spans="1:28" s="10" customFormat="1" ht="22.5" x14ac:dyDescent="0.45">
      <c r="A24" s="12"/>
      <c r="F24" s="560" t="str">
        <f>IF(Home!C16="","","("&amp;Home!C16&amp;")")</f>
        <v/>
      </c>
      <c r="G24" s="560"/>
      <c r="H24" s="560"/>
      <c r="I24" s="560"/>
      <c r="J24" s="560"/>
      <c r="K24" s="560"/>
      <c r="S24" s="12"/>
      <c r="T24" s="12"/>
      <c r="U24" s="64"/>
      <c r="V24" s="64"/>
      <c r="W24" s="64"/>
      <c r="X24" s="64"/>
      <c r="Y24" s="64"/>
      <c r="Z24" s="64"/>
      <c r="AA24" s="64"/>
      <c r="AB24" s="64"/>
    </row>
    <row r="25" spans="1:28" s="10" customFormat="1" ht="22.5" x14ac:dyDescent="0.45">
      <c r="A25" s="12"/>
      <c r="E25" s="10" t="str">
        <f>IF(Home!C17="","","ลงชื่อ")</f>
        <v/>
      </c>
      <c r="F25" s="18"/>
      <c r="L25" s="10" t="str">
        <f>IF(Home!C17="","","หัวหน้างานวัดผลและประเมินผล")</f>
        <v/>
      </c>
      <c r="S25" s="12"/>
      <c r="T25" s="12"/>
      <c r="U25" s="64"/>
      <c r="V25" s="64"/>
      <c r="W25" s="64"/>
      <c r="X25" s="64"/>
      <c r="Y25" s="64"/>
      <c r="Z25" s="64"/>
      <c r="AA25" s="64"/>
      <c r="AB25" s="64"/>
    </row>
    <row r="26" spans="1:28" s="10" customFormat="1" ht="22.5" x14ac:dyDescent="0.45">
      <c r="A26" s="12"/>
      <c r="F26" s="560" t="str">
        <f>IF(Home!C17="","","("&amp;Home!C17&amp;")")</f>
        <v/>
      </c>
      <c r="G26" s="560"/>
      <c r="H26" s="560"/>
      <c r="I26" s="560"/>
      <c r="J26" s="560"/>
      <c r="K26" s="560"/>
      <c r="S26" s="12"/>
      <c r="T26" s="12"/>
      <c r="U26" s="64"/>
      <c r="V26" s="64"/>
      <c r="W26" s="64"/>
      <c r="X26" s="64"/>
      <c r="Y26" s="64"/>
      <c r="Z26" s="64"/>
      <c r="AA26" s="64"/>
      <c r="AB26" s="64"/>
    </row>
    <row r="27" spans="1:28" s="10" customFormat="1" ht="22.5" x14ac:dyDescent="0.45">
      <c r="A27" s="12"/>
      <c r="B27" s="24" t="s">
        <v>123</v>
      </c>
      <c r="S27" s="12"/>
      <c r="T27" s="12"/>
      <c r="U27" s="64"/>
      <c r="V27" s="64"/>
      <c r="W27" s="64"/>
      <c r="X27" s="64"/>
      <c r="Y27" s="64"/>
      <c r="Z27" s="64"/>
      <c r="AA27" s="64"/>
      <c r="AB27" s="64"/>
    </row>
    <row r="28" spans="1:28" s="10" customFormat="1" ht="22.5" x14ac:dyDescent="0.45">
      <c r="A28" s="12"/>
      <c r="F28" s="10" t="str">
        <f>IF(Home!C18="","","ลงชื่อ")</f>
        <v/>
      </c>
      <c r="L28" s="10" t="str">
        <f>IF(Home!C18="","",Home!F18)</f>
        <v/>
      </c>
      <c r="S28" s="12"/>
      <c r="T28" s="12"/>
      <c r="U28" s="64"/>
      <c r="V28" s="64"/>
      <c r="W28" s="64"/>
      <c r="X28" s="64"/>
      <c r="Y28" s="64"/>
      <c r="Z28" s="64"/>
      <c r="AA28" s="64"/>
      <c r="AB28" s="64"/>
    </row>
    <row r="29" spans="1:28" s="10" customFormat="1" ht="22.5" x14ac:dyDescent="0.45">
      <c r="A29" s="12"/>
      <c r="E29" s="18"/>
      <c r="F29" s="560" t="str">
        <f>IF(Home!C18="","","("&amp;Home!C18&amp;")")</f>
        <v/>
      </c>
      <c r="G29" s="560"/>
      <c r="H29" s="560"/>
      <c r="I29" s="560"/>
      <c r="J29" s="560"/>
      <c r="K29" s="560"/>
      <c r="S29" s="12"/>
      <c r="T29" s="12"/>
      <c r="U29" s="64"/>
      <c r="V29" s="64"/>
      <c r="W29" s="64"/>
      <c r="X29" s="64"/>
      <c r="Y29" s="64"/>
      <c r="Z29" s="64"/>
      <c r="AA29" s="64"/>
      <c r="AB29" s="64"/>
    </row>
    <row r="30" spans="1:28" s="10" customFormat="1" ht="31.5" customHeight="1" x14ac:dyDescent="0.45">
      <c r="A30" s="12"/>
      <c r="B30" s="27" t="s">
        <v>76</v>
      </c>
      <c r="C30" s="10" t="s">
        <v>71</v>
      </c>
      <c r="D30" s="27" t="s">
        <v>76</v>
      </c>
      <c r="E30" s="10" t="s">
        <v>72</v>
      </c>
      <c r="G30" s="10" t="s">
        <v>18</v>
      </c>
      <c r="H30" s="18"/>
      <c r="J30" s="18"/>
      <c r="K30" s="18"/>
      <c r="N30" s="10" t="s">
        <v>121</v>
      </c>
      <c r="O30" s="10" t="s">
        <v>120</v>
      </c>
      <c r="S30" s="12"/>
      <c r="T30" s="12"/>
      <c r="U30" s="64"/>
      <c r="V30" s="64"/>
      <c r="W30" s="64"/>
      <c r="X30" s="64"/>
      <c r="Y30" s="64"/>
      <c r="Z30" s="64"/>
      <c r="AA30" s="64"/>
      <c r="AB30" s="64"/>
    </row>
    <row r="31" spans="1:28" s="10" customFormat="1" ht="21.75" customHeight="1" x14ac:dyDescent="0.45">
      <c r="A31" s="12"/>
      <c r="H31" s="560" t="str">
        <f>IF(Home!C19="","","("&amp;Home!C19&amp;")")</f>
        <v/>
      </c>
      <c r="I31" s="560"/>
      <c r="J31" s="560"/>
      <c r="K31" s="560"/>
      <c r="L31" s="560"/>
      <c r="M31" s="560"/>
      <c r="S31" s="12"/>
      <c r="T31" s="12"/>
      <c r="U31" s="64"/>
      <c r="V31" s="64"/>
      <c r="W31" s="64"/>
      <c r="X31" s="64"/>
      <c r="Y31" s="64"/>
      <c r="Z31" s="64"/>
      <c r="AA31" s="64"/>
      <c r="AB31" s="64"/>
    </row>
    <row r="32" spans="1:28" s="10" customFormat="1" ht="21.75" customHeight="1" x14ac:dyDescent="0.45">
      <c r="A32" s="12"/>
      <c r="F32" s="559" t="str">
        <f>IF(Home!C19="","",Home!F19&amp;"โรงเรียน"&amp;Home!C3)</f>
        <v/>
      </c>
      <c r="G32" s="559"/>
      <c r="H32" s="559"/>
      <c r="I32" s="559"/>
      <c r="J32" s="559"/>
      <c r="K32" s="559"/>
      <c r="L32" s="559"/>
      <c r="M32" s="559"/>
      <c r="N32" s="559"/>
      <c r="O32" s="559"/>
      <c r="P32" s="559"/>
      <c r="S32" s="12"/>
      <c r="T32" s="12"/>
      <c r="U32" s="64"/>
      <c r="V32" s="64"/>
      <c r="W32" s="64"/>
      <c r="X32" s="64"/>
      <c r="Y32" s="64"/>
      <c r="Z32" s="64"/>
      <c r="AA32" s="64"/>
      <c r="AB32" s="64"/>
    </row>
    <row r="33" spans="1:28" s="10" customFormat="1" ht="22.5" customHeight="1" x14ac:dyDescent="0.45">
      <c r="A33" s="12"/>
      <c r="G33" s="10" t="s">
        <v>14</v>
      </c>
      <c r="H33" s="25" t="str">
        <f>"    "&amp;Home!F7&amp;"      "</f>
        <v xml:space="preserve">          </v>
      </c>
      <c r="I33" s="10" t="s">
        <v>15</v>
      </c>
      <c r="J33" s="18" t="str">
        <f>Home!F8&amp;"                "</f>
        <v xml:space="preserve">                </v>
      </c>
      <c r="L33" s="18"/>
      <c r="M33" s="26" t="s">
        <v>73</v>
      </c>
      <c r="N33" s="17" t="str">
        <f>Home!F9&amp;"         "</f>
        <v xml:space="preserve">         </v>
      </c>
      <c r="P33" s="10" t="s">
        <v>120</v>
      </c>
      <c r="S33" s="12"/>
      <c r="T33" s="12"/>
      <c r="U33" s="64"/>
      <c r="V33" s="64"/>
      <c r="W33" s="64"/>
      <c r="X33" s="64"/>
      <c r="Y33" s="64"/>
      <c r="Z33" s="64"/>
      <c r="AA33" s="64"/>
      <c r="AB33" s="64"/>
    </row>
    <row r="34" spans="1:28" x14ac:dyDescent="0.4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x14ac:dyDescent="0.4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x14ac:dyDescent="0.4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x14ac:dyDescent="0.4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x14ac:dyDescent="0.4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x14ac:dyDescent="0.4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4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4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4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4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4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4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4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4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4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4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4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4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4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4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4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4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4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4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4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4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4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</sheetData>
  <sheetProtection algorithmName="SHA-512" hashValue="2ObPO7lRfo4YUkZtzqEs2niy3lbDKy4BseOLxQ+wcEczQIsr2CllubyTbtotxOeTxbXy2IWpDaALM2ORFOfNeA==" saltValue="rTpT7Yvb5VIqsmONvMTuLQ==" spinCount="100000" sheet="1" scenarios="1" selectLockedCells="1"/>
  <mergeCells count="49">
    <mergeCell ref="Q20:R20"/>
    <mergeCell ref="B3:R3"/>
    <mergeCell ref="H2:L2"/>
    <mergeCell ref="B20:C20"/>
    <mergeCell ref="D20:E20"/>
    <mergeCell ref="F20:G20"/>
    <mergeCell ref="H20:I20"/>
    <mergeCell ref="K20:L20"/>
    <mergeCell ref="M20:N20"/>
    <mergeCell ref="O18:P18"/>
    <mergeCell ref="Q18:R18"/>
    <mergeCell ref="B19:C19"/>
    <mergeCell ref="D19:E19"/>
    <mergeCell ref="F19:G19"/>
    <mergeCell ref="H19:I19"/>
    <mergeCell ref="Q19:R19"/>
    <mergeCell ref="B14:D14"/>
    <mergeCell ref="B15:D15"/>
    <mergeCell ref="B17:I17"/>
    <mergeCell ref="K17:R17"/>
    <mergeCell ref="B18:C18"/>
    <mergeCell ref="D18:E18"/>
    <mergeCell ref="F18:G18"/>
    <mergeCell ref="H18:I18"/>
    <mergeCell ref="K18:L18"/>
    <mergeCell ref="M18:N18"/>
    <mergeCell ref="Q14:R15"/>
    <mergeCell ref="M14:N14"/>
    <mergeCell ref="O14:P14"/>
    <mergeCell ref="M15:N15"/>
    <mergeCell ref="O15:P15"/>
    <mergeCell ref="B4:R4"/>
    <mergeCell ref="B5:R5"/>
    <mergeCell ref="G8:I8"/>
    <mergeCell ref="B12:D13"/>
    <mergeCell ref="E12:L12"/>
    <mergeCell ref="Q12:R13"/>
    <mergeCell ref="M12:P12"/>
    <mergeCell ref="M13:N13"/>
    <mergeCell ref="O13:P13"/>
    <mergeCell ref="F32:P32"/>
    <mergeCell ref="F26:K26"/>
    <mergeCell ref="F29:K29"/>
    <mergeCell ref="H31:M31"/>
    <mergeCell ref="K19:L19"/>
    <mergeCell ref="M19:N19"/>
    <mergeCell ref="O19:P19"/>
    <mergeCell ref="O20:P20"/>
    <mergeCell ref="F24:K24"/>
  </mergeCells>
  <pageMargins left="0.70866141732283472" right="0.11811023622047245" top="0.35433070866141736" bottom="0.35433070866141736" header="0.31496062992125984" footer="0.31496062992125984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C102"/>
  <sheetViews>
    <sheetView showGridLines="0" showRowColHeaders="0" workbookViewId="0">
      <pane xSplit="6" ySplit="6" topLeftCell="G7" activePane="bottomRight" state="frozen"/>
      <selection activeCell="B1" sqref="B1"/>
      <selection pane="topRight" activeCell="B1" sqref="B1"/>
      <selection pane="bottomLeft" activeCell="B1" sqref="B1"/>
      <selection pane="bottomRight" activeCell="G7" sqref="G7"/>
    </sheetView>
  </sheetViews>
  <sheetFormatPr defaultColWidth="9.140625" defaultRowHeight="18" customHeight="1" x14ac:dyDescent="0.5"/>
  <cols>
    <col min="1" max="1" width="8.7109375" style="1" customWidth="1"/>
    <col min="2" max="2" width="5" style="4" customWidth="1"/>
    <col min="3" max="3" width="7.7109375" style="4" customWidth="1"/>
    <col min="4" max="4" width="18.140625" style="4" customWidth="1"/>
    <col min="5" max="5" width="27" style="1" customWidth="1"/>
    <col min="6" max="6" width="7.5703125" style="1" customWidth="1"/>
    <col min="7" max="11" width="2.140625" style="1" customWidth="1"/>
    <col min="12" max="12" width="2" style="1" customWidth="1"/>
    <col min="13" max="18" width="2.140625" style="1" customWidth="1"/>
    <col min="19" max="19" width="1.85546875" style="1" customWidth="1"/>
    <col min="20" max="25" width="2.140625" style="1" customWidth="1"/>
    <col min="26" max="26" width="1.85546875" style="1" customWidth="1"/>
    <col min="27" max="27" width="2.140625" style="1" customWidth="1"/>
    <col min="28" max="335" width="2.42578125" style="1" customWidth="1"/>
    <col min="336" max="336" width="11.7109375" style="1" customWidth="1"/>
    <col min="337" max="339" width="7" style="1" customWidth="1"/>
    <col min="340" max="340" width="9.140625" style="1" customWidth="1"/>
    <col min="341" max="341" width="21.85546875" style="1" customWidth="1"/>
    <col min="342" max="342" width="3.28515625" style="1" customWidth="1"/>
    <col min="343" max="343" width="2.85546875" style="1" customWidth="1"/>
    <col min="344" max="360" width="12.42578125" style="1" customWidth="1"/>
    <col min="361" max="470" width="2.28515625" style="1" customWidth="1"/>
    <col min="471" max="16384" width="9.140625" style="1"/>
  </cols>
  <sheetData>
    <row r="1" spans="1:393" ht="45" customHeight="1" x14ac:dyDescent="0.5">
      <c r="A1" s="435"/>
      <c r="B1" s="455"/>
      <c r="C1" s="455"/>
      <c r="D1" s="455"/>
      <c r="E1" s="435"/>
      <c r="F1" s="435"/>
      <c r="G1" s="435"/>
      <c r="H1" s="456" t="s">
        <v>311</v>
      </c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435"/>
      <c r="BP1" s="435"/>
      <c r="BQ1" s="435"/>
      <c r="BR1" s="435"/>
      <c r="BS1" s="435"/>
      <c r="BT1" s="435"/>
      <c r="BU1" s="435"/>
      <c r="BV1" s="435"/>
      <c r="BW1" s="435"/>
      <c r="BX1" s="435"/>
      <c r="BY1" s="435"/>
      <c r="BZ1" s="435"/>
      <c r="CA1" s="435"/>
      <c r="CB1" s="435"/>
      <c r="CC1" s="435"/>
      <c r="CD1" s="435"/>
      <c r="CE1" s="435"/>
      <c r="CF1" s="435"/>
      <c r="CG1" s="435"/>
      <c r="CH1" s="435"/>
      <c r="CI1" s="435"/>
      <c r="CJ1" s="435"/>
      <c r="CK1" s="435"/>
      <c r="CL1" s="435"/>
      <c r="CM1" s="435"/>
      <c r="CN1" s="435"/>
      <c r="CO1" s="435"/>
      <c r="CP1" s="435"/>
      <c r="CQ1" s="435"/>
      <c r="CR1" s="435"/>
      <c r="CS1" s="435"/>
      <c r="CT1" s="435"/>
      <c r="CU1" s="435"/>
      <c r="CV1" s="435"/>
      <c r="CW1" s="435"/>
      <c r="CX1" s="435"/>
      <c r="CY1" s="435"/>
      <c r="CZ1" s="435"/>
      <c r="DA1" s="435"/>
      <c r="DB1" s="435"/>
      <c r="DC1" s="435"/>
      <c r="DD1" s="435"/>
      <c r="DE1" s="435"/>
      <c r="DF1" s="435"/>
      <c r="DG1" s="435"/>
      <c r="DH1" s="435"/>
      <c r="DI1" s="435"/>
      <c r="DJ1" s="435"/>
      <c r="DK1" s="435"/>
      <c r="DL1" s="435"/>
      <c r="DM1" s="435"/>
      <c r="DN1" s="435"/>
      <c r="DO1" s="435"/>
      <c r="DP1" s="435"/>
      <c r="DQ1" s="435"/>
      <c r="DR1" s="435"/>
      <c r="DS1" s="435"/>
      <c r="DT1" s="435"/>
      <c r="DU1" s="435"/>
      <c r="DV1" s="435"/>
      <c r="DW1" s="435"/>
      <c r="DX1" s="435"/>
      <c r="DY1" s="435"/>
      <c r="DZ1" s="435"/>
      <c r="EA1" s="435"/>
      <c r="EB1" s="435"/>
      <c r="EC1" s="435"/>
      <c r="ED1" s="435"/>
      <c r="EE1" s="435"/>
      <c r="EF1" s="435"/>
      <c r="EG1" s="435"/>
      <c r="EH1" s="435"/>
      <c r="EI1" s="435"/>
      <c r="EJ1" s="435"/>
      <c r="EK1" s="435"/>
      <c r="EL1" s="435"/>
      <c r="EM1" s="435"/>
      <c r="EN1" s="435"/>
      <c r="EO1" s="435"/>
      <c r="EP1" s="435"/>
      <c r="EQ1" s="435"/>
      <c r="ER1" s="435"/>
      <c r="ES1" s="435"/>
      <c r="ET1" s="435"/>
      <c r="EU1" s="435"/>
      <c r="EV1" s="435"/>
      <c r="EW1" s="435"/>
      <c r="EX1" s="435"/>
      <c r="EY1" s="435"/>
      <c r="EZ1" s="435"/>
      <c r="FA1" s="435"/>
      <c r="FB1" s="435"/>
      <c r="FC1" s="435"/>
      <c r="FD1" s="435"/>
      <c r="FE1" s="435"/>
      <c r="FF1" s="435"/>
      <c r="FG1" s="435"/>
      <c r="FH1" s="435"/>
      <c r="FI1" s="435"/>
      <c r="FJ1" s="435"/>
      <c r="FK1" s="435"/>
      <c r="FL1" s="435"/>
      <c r="FM1" s="435"/>
      <c r="FN1" s="435"/>
      <c r="FO1" s="435"/>
      <c r="FP1" s="435"/>
      <c r="FQ1" s="435"/>
      <c r="FR1" s="435"/>
      <c r="FS1" s="435"/>
      <c r="FT1" s="435"/>
      <c r="FU1" s="435"/>
      <c r="FV1" s="435"/>
      <c r="FW1" s="435"/>
      <c r="FX1" s="435"/>
      <c r="FY1" s="435"/>
      <c r="FZ1" s="435"/>
      <c r="GA1" s="435"/>
      <c r="GB1" s="435"/>
      <c r="GC1" s="435"/>
      <c r="GD1" s="435"/>
      <c r="GE1" s="435"/>
      <c r="GF1" s="435"/>
      <c r="GG1" s="435"/>
      <c r="GH1" s="435"/>
      <c r="GI1" s="435"/>
      <c r="GJ1" s="435"/>
      <c r="GK1" s="435"/>
      <c r="GL1" s="435"/>
      <c r="GM1" s="435"/>
      <c r="GN1" s="435"/>
      <c r="GO1" s="435"/>
      <c r="GP1" s="435"/>
      <c r="GQ1" s="435"/>
      <c r="GR1" s="435"/>
      <c r="GS1" s="435"/>
      <c r="GT1" s="435"/>
      <c r="GU1" s="435"/>
      <c r="GV1" s="435"/>
      <c r="GW1" s="435"/>
      <c r="GX1" s="435"/>
      <c r="GY1" s="435"/>
      <c r="GZ1" s="435"/>
      <c r="HA1" s="435"/>
      <c r="HB1" s="435"/>
      <c r="HC1" s="435"/>
      <c r="HD1" s="435"/>
      <c r="HE1" s="435"/>
      <c r="HF1" s="435"/>
      <c r="HG1" s="435"/>
      <c r="HH1" s="435"/>
      <c r="HI1" s="435"/>
      <c r="HJ1" s="435"/>
      <c r="HK1" s="435"/>
      <c r="HL1" s="435"/>
      <c r="HM1" s="435"/>
      <c r="HN1" s="435"/>
      <c r="HO1" s="435"/>
      <c r="HP1" s="435"/>
      <c r="HQ1" s="435"/>
      <c r="HR1" s="435"/>
      <c r="HS1" s="435"/>
      <c r="HT1" s="435"/>
      <c r="HU1" s="435"/>
      <c r="HV1" s="435"/>
      <c r="HW1" s="435"/>
      <c r="HX1" s="435"/>
      <c r="HY1" s="435"/>
      <c r="HZ1" s="435"/>
      <c r="IA1" s="435"/>
      <c r="IB1" s="435"/>
      <c r="IC1" s="435"/>
      <c r="ID1" s="435"/>
      <c r="IE1" s="435"/>
      <c r="IF1" s="435"/>
      <c r="IG1" s="435"/>
      <c r="IH1" s="435"/>
      <c r="II1" s="435"/>
      <c r="IJ1" s="435"/>
      <c r="IK1" s="435"/>
      <c r="IL1" s="435"/>
      <c r="IM1" s="435"/>
      <c r="IN1" s="435"/>
      <c r="IO1" s="435"/>
      <c r="IP1" s="435"/>
      <c r="IQ1" s="435"/>
      <c r="IR1" s="435"/>
      <c r="IS1" s="435"/>
      <c r="IT1" s="435"/>
      <c r="IU1" s="435"/>
      <c r="IV1" s="435"/>
      <c r="IW1" s="435"/>
      <c r="IX1" s="435"/>
      <c r="IY1" s="435"/>
      <c r="IZ1" s="435"/>
      <c r="JA1" s="435"/>
      <c r="JB1" s="435"/>
      <c r="JC1" s="435"/>
      <c r="JD1" s="435"/>
      <c r="JE1" s="435"/>
      <c r="JF1" s="435"/>
      <c r="JG1" s="435"/>
      <c r="JH1" s="435"/>
      <c r="JI1" s="435"/>
      <c r="JJ1" s="435"/>
      <c r="JK1" s="435"/>
      <c r="JL1" s="435"/>
      <c r="JM1" s="435"/>
      <c r="JN1" s="435"/>
      <c r="JO1" s="435"/>
      <c r="JP1" s="435"/>
      <c r="JQ1" s="435"/>
      <c r="JR1" s="435"/>
      <c r="JS1" s="435"/>
      <c r="JT1" s="435"/>
      <c r="JU1" s="435"/>
      <c r="JV1" s="435"/>
      <c r="JW1" s="435"/>
      <c r="JX1" s="435"/>
      <c r="JY1" s="435"/>
      <c r="JZ1" s="435"/>
      <c r="KA1" s="435"/>
      <c r="KB1" s="435"/>
      <c r="KC1" s="435"/>
      <c r="KD1" s="435"/>
      <c r="KE1" s="435"/>
      <c r="KF1" s="435"/>
      <c r="KG1" s="435"/>
      <c r="KH1" s="435"/>
      <c r="KI1" s="435"/>
      <c r="KJ1" s="435"/>
      <c r="KK1" s="435"/>
      <c r="KL1" s="435"/>
      <c r="KM1" s="435"/>
      <c r="KN1" s="435"/>
      <c r="KO1" s="435"/>
      <c r="KP1" s="435"/>
      <c r="KQ1" s="435"/>
      <c r="KR1" s="435"/>
      <c r="KS1" s="435"/>
      <c r="KT1" s="435"/>
      <c r="KU1" s="435"/>
      <c r="KV1" s="435"/>
      <c r="KW1" s="435"/>
      <c r="KX1" s="435"/>
      <c r="KY1" s="435"/>
      <c r="KZ1" s="435"/>
      <c r="LA1" s="435"/>
      <c r="LB1" s="435"/>
      <c r="LC1" s="435"/>
      <c r="LD1" s="435"/>
      <c r="LE1" s="435"/>
      <c r="LF1" s="435"/>
      <c r="LG1" s="435"/>
      <c r="LH1" s="435"/>
      <c r="LI1" s="435"/>
      <c r="LJ1" s="435"/>
      <c r="LK1" s="435"/>
      <c r="LL1" s="435"/>
      <c r="LM1" s="435"/>
      <c r="LN1" s="435"/>
      <c r="LO1" s="435"/>
      <c r="LP1" s="435"/>
      <c r="LQ1" s="435"/>
      <c r="LR1" s="435"/>
      <c r="LS1" s="435"/>
      <c r="LT1" s="435"/>
      <c r="LU1" s="435"/>
      <c r="LV1" s="435"/>
      <c r="LW1" s="435"/>
      <c r="LX1" s="435"/>
      <c r="LY1" s="435"/>
      <c r="LZ1" s="435"/>
      <c r="MA1" s="435"/>
      <c r="MB1" s="435"/>
      <c r="MC1" s="435"/>
      <c r="MD1" s="435"/>
      <c r="ME1" s="435"/>
      <c r="MF1" s="435"/>
      <c r="MG1" s="435"/>
      <c r="MH1" s="435"/>
      <c r="MI1" s="435"/>
      <c r="MJ1" s="435"/>
      <c r="MK1" s="435"/>
      <c r="ML1" s="435"/>
      <c r="MM1" s="435"/>
      <c r="MN1" s="435"/>
      <c r="MO1" s="435"/>
      <c r="MP1" s="435"/>
      <c r="MQ1" s="435"/>
      <c r="MR1" s="435"/>
      <c r="MS1" s="435"/>
      <c r="MT1" s="435"/>
      <c r="MU1" s="435"/>
      <c r="MV1" s="435"/>
      <c r="MW1" s="435"/>
      <c r="MX1" s="435"/>
      <c r="MY1" s="435"/>
      <c r="MZ1" s="435"/>
      <c r="NA1" s="435"/>
      <c r="NB1" s="435"/>
      <c r="NC1" s="435"/>
      <c r="ND1" s="435"/>
      <c r="NE1" s="435"/>
      <c r="NF1" s="435"/>
      <c r="NG1" s="435"/>
      <c r="NH1" s="435"/>
      <c r="NI1" s="435"/>
      <c r="NJ1" s="435"/>
      <c r="NK1" s="435"/>
      <c r="NL1" s="435"/>
      <c r="NM1" s="435"/>
      <c r="NN1" s="435"/>
      <c r="NO1" s="435"/>
      <c r="NP1" s="435"/>
      <c r="NQ1" s="435"/>
      <c r="NR1" s="435"/>
      <c r="NS1" s="435"/>
      <c r="NT1" s="435"/>
      <c r="NU1" s="435"/>
      <c r="NV1" s="435"/>
      <c r="NW1" s="435"/>
      <c r="NX1" s="435"/>
      <c r="NY1" s="435"/>
      <c r="NZ1" s="435"/>
      <c r="OA1" s="435"/>
      <c r="OB1" s="435"/>
      <c r="OC1" s="435"/>
    </row>
    <row r="2" spans="1:393" ht="18" customHeight="1" x14ac:dyDescent="0.5">
      <c r="A2" s="435"/>
      <c r="B2" s="608" t="s">
        <v>0</v>
      </c>
      <c r="C2" s="612" t="s">
        <v>1</v>
      </c>
      <c r="D2" s="604" t="s">
        <v>19</v>
      </c>
      <c r="E2" s="604" t="s">
        <v>2</v>
      </c>
      <c r="F2" s="269" t="s">
        <v>21</v>
      </c>
      <c r="G2" s="590">
        <v>1</v>
      </c>
      <c r="H2" s="591"/>
      <c r="I2" s="591"/>
      <c r="J2" s="591"/>
      <c r="K2" s="591"/>
      <c r="L2" s="592"/>
      <c r="M2" s="593"/>
      <c r="N2" s="607">
        <v>2</v>
      </c>
      <c r="O2" s="591"/>
      <c r="P2" s="591"/>
      <c r="Q2" s="591"/>
      <c r="R2" s="591"/>
      <c r="S2" s="592"/>
      <c r="T2" s="592"/>
      <c r="U2" s="590">
        <v>3</v>
      </c>
      <c r="V2" s="591"/>
      <c r="W2" s="591"/>
      <c r="X2" s="591"/>
      <c r="Y2" s="591"/>
      <c r="Z2" s="592"/>
      <c r="AA2" s="593"/>
      <c r="AB2" s="590">
        <v>4</v>
      </c>
      <c r="AC2" s="591"/>
      <c r="AD2" s="591"/>
      <c r="AE2" s="591"/>
      <c r="AF2" s="591"/>
      <c r="AG2" s="592"/>
      <c r="AH2" s="593"/>
      <c r="AI2" s="590">
        <v>5</v>
      </c>
      <c r="AJ2" s="591"/>
      <c r="AK2" s="591"/>
      <c r="AL2" s="591"/>
      <c r="AM2" s="591"/>
      <c r="AN2" s="592"/>
      <c r="AO2" s="593"/>
      <c r="AP2" s="607">
        <v>6</v>
      </c>
      <c r="AQ2" s="591"/>
      <c r="AR2" s="591"/>
      <c r="AS2" s="591"/>
      <c r="AT2" s="591"/>
      <c r="AU2" s="592"/>
      <c r="AV2" s="592"/>
      <c r="AW2" s="590">
        <v>7</v>
      </c>
      <c r="AX2" s="591"/>
      <c r="AY2" s="591"/>
      <c r="AZ2" s="591"/>
      <c r="BA2" s="591"/>
      <c r="BB2" s="592"/>
      <c r="BC2" s="593"/>
      <c r="BD2" s="590">
        <v>8</v>
      </c>
      <c r="BE2" s="591"/>
      <c r="BF2" s="591"/>
      <c r="BG2" s="591"/>
      <c r="BH2" s="591"/>
      <c r="BI2" s="592"/>
      <c r="BJ2" s="593"/>
      <c r="BK2" s="590">
        <v>9</v>
      </c>
      <c r="BL2" s="591"/>
      <c r="BM2" s="591"/>
      <c r="BN2" s="591"/>
      <c r="BO2" s="591"/>
      <c r="BP2" s="592"/>
      <c r="BQ2" s="593"/>
      <c r="BR2" s="590">
        <v>10</v>
      </c>
      <c r="BS2" s="591"/>
      <c r="BT2" s="591"/>
      <c r="BU2" s="591"/>
      <c r="BV2" s="591"/>
      <c r="BW2" s="592"/>
      <c r="BX2" s="593"/>
      <c r="BY2" s="590">
        <v>11</v>
      </c>
      <c r="BZ2" s="591"/>
      <c r="CA2" s="591"/>
      <c r="CB2" s="591"/>
      <c r="CC2" s="591"/>
      <c r="CD2" s="592"/>
      <c r="CE2" s="593"/>
      <c r="CF2" s="590">
        <v>12</v>
      </c>
      <c r="CG2" s="591"/>
      <c r="CH2" s="591"/>
      <c r="CI2" s="591"/>
      <c r="CJ2" s="591"/>
      <c r="CK2" s="592"/>
      <c r="CL2" s="593"/>
      <c r="CM2" s="590">
        <v>13</v>
      </c>
      <c r="CN2" s="591"/>
      <c r="CO2" s="591"/>
      <c r="CP2" s="591"/>
      <c r="CQ2" s="591"/>
      <c r="CR2" s="592"/>
      <c r="CS2" s="593"/>
      <c r="CT2" s="607">
        <v>14</v>
      </c>
      <c r="CU2" s="591"/>
      <c r="CV2" s="591"/>
      <c r="CW2" s="591"/>
      <c r="CX2" s="591"/>
      <c r="CY2" s="592"/>
      <c r="CZ2" s="592"/>
      <c r="DA2" s="590">
        <v>15</v>
      </c>
      <c r="DB2" s="591"/>
      <c r="DC2" s="591"/>
      <c r="DD2" s="591"/>
      <c r="DE2" s="591"/>
      <c r="DF2" s="592"/>
      <c r="DG2" s="593"/>
      <c r="DH2" s="590">
        <v>16</v>
      </c>
      <c r="DI2" s="591"/>
      <c r="DJ2" s="591"/>
      <c r="DK2" s="591"/>
      <c r="DL2" s="591"/>
      <c r="DM2" s="592"/>
      <c r="DN2" s="593"/>
      <c r="DO2" s="590">
        <v>17</v>
      </c>
      <c r="DP2" s="591"/>
      <c r="DQ2" s="591"/>
      <c r="DR2" s="591"/>
      <c r="DS2" s="591"/>
      <c r="DT2" s="592"/>
      <c r="DU2" s="593"/>
      <c r="DV2" s="607">
        <v>18</v>
      </c>
      <c r="DW2" s="591"/>
      <c r="DX2" s="591"/>
      <c r="DY2" s="591"/>
      <c r="DZ2" s="591"/>
      <c r="EA2" s="592"/>
      <c r="EB2" s="592"/>
      <c r="EC2" s="590">
        <v>19</v>
      </c>
      <c r="ED2" s="591"/>
      <c r="EE2" s="591"/>
      <c r="EF2" s="591"/>
      <c r="EG2" s="591"/>
      <c r="EH2" s="592"/>
      <c r="EI2" s="593"/>
      <c r="EJ2" s="590">
        <v>20</v>
      </c>
      <c r="EK2" s="591"/>
      <c r="EL2" s="591"/>
      <c r="EM2" s="591"/>
      <c r="EN2" s="591"/>
      <c r="EO2" s="592"/>
      <c r="EP2" s="593"/>
      <c r="EQ2" s="590">
        <v>21</v>
      </c>
      <c r="ER2" s="591"/>
      <c r="ES2" s="591"/>
      <c r="ET2" s="591"/>
      <c r="EU2" s="591"/>
      <c r="EV2" s="592"/>
      <c r="EW2" s="593"/>
      <c r="EX2" s="590">
        <v>22</v>
      </c>
      <c r="EY2" s="591"/>
      <c r="EZ2" s="591"/>
      <c r="FA2" s="591"/>
      <c r="FB2" s="591"/>
      <c r="FC2" s="592"/>
      <c r="FD2" s="593"/>
      <c r="FE2" s="590">
        <v>23</v>
      </c>
      <c r="FF2" s="591"/>
      <c r="FG2" s="591"/>
      <c r="FH2" s="591"/>
      <c r="FI2" s="591"/>
      <c r="FJ2" s="592"/>
      <c r="FK2" s="593"/>
      <c r="FL2" s="590">
        <v>24</v>
      </c>
      <c r="FM2" s="591"/>
      <c r="FN2" s="591"/>
      <c r="FO2" s="591"/>
      <c r="FP2" s="591"/>
      <c r="FQ2" s="592"/>
      <c r="FR2" s="593"/>
      <c r="FS2" s="590">
        <v>25</v>
      </c>
      <c r="FT2" s="591"/>
      <c r="FU2" s="591"/>
      <c r="FV2" s="591"/>
      <c r="FW2" s="591"/>
      <c r="FX2" s="592"/>
      <c r="FY2" s="593"/>
      <c r="FZ2" s="590">
        <v>26</v>
      </c>
      <c r="GA2" s="591"/>
      <c r="GB2" s="591"/>
      <c r="GC2" s="591"/>
      <c r="GD2" s="591"/>
      <c r="GE2" s="592"/>
      <c r="GF2" s="593"/>
      <c r="GG2" s="590">
        <v>27</v>
      </c>
      <c r="GH2" s="591"/>
      <c r="GI2" s="591"/>
      <c r="GJ2" s="591"/>
      <c r="GK2" s="591"/>
      <c r="GL2" s="592"/>
      <c r="GM2" s="593"/>
      <c r="GN2" s="590">
        <v>28</v>
      </c>
      <c r="GO2" s="591"/>
      <c r="GP2" s="591"/>
      <c r="GQ2" s="591"/>
      <c r="GR2" s="591"/>
      <c r="GS2" s="592"/>
      <c r="GT2" s="593"/>
      <c r="GU2" s="590">
        <v>29</v>
      </c>
      <c r="GV2" s="591"/>
      <c r="GW2" s="591"/>
      <c r="GX2" s="591"/>
      <c r="GY2" s="591"/>
      <c r="GZ2" s="592"/>
      <c r="HA2" s="593"/>
      <c r="HB2" s="590">
        <v>30</v>
      </c>
      <c r="HC2" s="591"/>
      <c r="HD2" s="591"/>
      <c r="HE2" s="591"/>
      <c r="HF2" s="591"/>
      <c r="HG2" s="592"/>
      <c r="HH2" s="593"/>
      <c r="HI2" s="590">
        <v>31</v>
      </c>
      <c r="HJ2" s="591"/>
      <c r="HK2" s="591"/>
      <c r="HL2" s="591"/>
      <c r="HM2" s="591"/>
      <c r="HN2" s="592"/>
      <c r="HO2" s="593"/>
      <c r="HP2" s="590">
        <v>32</v>
      </c>
      <c r="HQ2" s="591"/>
      <c r="HR2" s="591"/>
      <c r="HS2" s="591"/>
      <c r="HT2" s="591"/>
      <c r="HU2" s="592"/>
      <c r="HV2" s="593"/>
      <c r="HW2" s="590">
        <v>33</v>
      </c>
      <c r="HX2" s="591"/>
      <c r="HY2" s="591"/>
      <c r="HZ2" s="591"/>
      <c r="IA2" s="591"/>
      <c r="IB2" s="592"/>
      <c r="IC2" s="593"/>
      <c r="ID2" s="590">
        <v>34</v>
      </c>
      <c r="IE2" s="591"/>
      <c r="IF2" s="591"/>
      <c r="IG2" s="591"/>
      <c r="IH2" s="591"/>
      <c r="II2" s="592"/>
      <c r="IJ2" s="593"/>
      <c r="IK2" s="590">
        <v>35</v>
      </c>
      <c r="IL2" s="591"/>
      <c r="IM2" s="591"/>
      <c r="IN2" s="591"/>
      <c r="IO2" s="591"/>
      <c r="IP2" s="592"/>
      <c r="IQ2" s="593"/>
      <c r="IR2" s="590">
        <v>36</v>
      </c>
      <c r="IS2" s="591"/>
      <c r="IT2" s="591"/>
      <c r="IU2" s="591"/>
      <c r="IV2" s="591"/>
      <c r="IW2" s="592"/>
      <c r="IX2" s="593"/>
      <c r="IY2" s="590">
        <v>37</v>
      </c>
      <c r="IZ2" s="591"/>
      <c r="JA2" s="591"/>
      <c r="JB2" s="591"/>
      <c r="JC2" s="591"/>
      <c r="JD2" s="592"/>
      <c r="JE2" s="593"/>
      <c r="JF2" s="590">
        <v>38</v>
      </c>
      <c r="JG2" s="591"/>
      <c r="JH2" s="591"/>
      <c r="JI2" s="591"/>
      <c r="JJ2" s="591"/>
      <c r="JK2" s="592"/>
      <c r="JL2" s="593"/>
      <c r="JM2" s="590">
        <v>39</v>
      </c>
      <c r="JN2" s="591"/>
      <c r="JO2" s="591"/>
      <c r="JP2" s="591"/>
      <c r="JQ2" s="591"/>
      <c r="JR2" s="592"/>
      <c r="JS2" s="593"/>
      <c r="JT2" s="590">
        <v>40</v>
      </c>
      <c r="JU2" s="591"/>
      <c r="JV2" s="591"/>
      <c r="JW2" s="591"/>
      <c r="JX2" s="591"/>
      <c r="JY2" s="592"/>
      <c r="JZ2" s="593"/>
      <c r="KA2" s="590">
        <v>41</v>
      </c>
      <c r="KB2" s="591"/>
      <c r="KC2" s="591"/>
      <c r="KD2" s="591"/>
      <c r="KE2" s="591"/>
      <c r="KF2" s="592"/>
      <c r="KG2" s="593"/>
      <c r="KH2" s="590">
        <v>42</v>
      </c>
      <c r="KI2" s="591"/>
      <c r="KJ2" s="591"/>
      <c r="KK2" s="591"/>
      <c r="KL2" s="591"/>
      <c r="KM2" s="592"/>
      <c r="KN2" s="593"/>
      <c r="KO2" s="590">
        <v>43</v>
      </c>
      <c r="KP2" s="591"/>
      <c r="KQ2" s="591"/>
      <c r="KR2" s="591"/>
      <c r="KS2" s="591"/>
      <c r="KT2" s="592"/>
      <c r="KU2" s="593"/>
      <c r="KV2" s="590">
        <v>44</v>
      </c>
      <c r="KW2" s="591"/>
      <c r="KX2" s="591"/>
      <c r="KY2" s="591"/>
      <c r="KZ2" s="591"/>
      <c r="LA2" s="592"/>
      <c r="LB2" s="593"/>
      <c r="LC2" s="590">
        <v>45</v>
      </c>
      <c r="LD2" s="591"/>
      <c r="LE2" s="591"/>
      <c r="LF2" s="591"/>
      <c r="LG2" s="591"/>
      <c r="LH2" s="592"/>
      <c r="LI2" s="593"/>
      <c r="LJ2" s="590">
        <v>46</v>
      </c>
      <c r="LK2" s="591"/>
      <c r="LL2" s="591"/>
      <c r="LM2" s="591"/>
      <c r="LN2" s="591"/>
      <c r="LO2" s="592"/>
      <c r="LP2" s="593"/>
      <c r="LQ2" s="590">
        <v>47</v>
      </c>
      <c r="LR2" s="591"/>
      <c r="LS2" s="591"/>
      <c r="LT2" s="591"/>
      <c r="LU2" s="591"/>
      <c r="LV2" s="592"/>
      <c r="LW2" s="593"/>
      <c r="LX2" s="277" t="s">
        <v>50</v>
      </c>
      <c r="LY2" s="598" t="s">
        <v>45</v>
      </c>
      <c r="LZ2" s="599"/>
      <c r="MA2" s="599"/>
      <c r="MB2" s="600"/>
      <c r="MC2" s="604" t="s">
        <v>51</v>
      </c>
      <c r="MD2" s="435"/>
      <c r="ME2" s="435"/>
      <c r="MF2" s="435"/>
      <c r="MG2" s="435"/>
      <c r="MH2" s="435"/>
      <c r="MI2" s="435"/>
      <c r="MJ2" s="435"/>
      <c r="MK2" s="435"/>
      <c r="ML2" s="435"/>
      <c r="MM2" s="435"/>
      <c r="MN2" s="435"/>
      <c r="MO2" s="435"/>
      <c r="MP2" s="435"/>
      <c r="MQ2" s="435"/>
      <c r="MR2" s="435"/>
      <c r="MS2" s="435"/>
      <c r="MT2" s="435"/>
      <c r="MU2" s="435"/>
      <c r="MV2" s="435"/>
      <c r="MW2" s="435"/>
      <c r="MX2" s="435"/>
      <c r="MY2" s="435"/>
      <c r="MZ2" s="435"/>
      <c r="NA2" s="435"/>
      <c r="NB2" s="435"/>
      <c r="NC2" s="435"/>
      <c r="ND2" s="435"/>
      <c r="NE2" s="435"/>
      <c r="NF2" s="435"/>
      <c r="NG2" s="435"/>
      <c r="NH2" s="435"/>
      <c r="NI2" s="435"/>
      <c r="NJ2" s="435"/>
      <c r="NK2" s="435"/>
      <c r="NL2" s="435"/>
      <c r="NM2" s="435"/>
      <c r="NN2" s="435"/>
      <c r="NO2" s="435"/>
      <c r="NP2" s="435"/>
      <c r="NQ2" s="435"/>
      <c r="NR2" s="435"/>
      <c r="NS2" s="435"/>
      <c r="NT2" s="435"/>
      <c r="NU2" s="435"/>
      <c r="NV2" s="435"/>
      <c r="NW2" s="435"/>
      <c r="NX2" s="435"/>
      <c r="NY2" s="435"/>
      <c r="NZ2" s="435"/>
      <c r="OA2" s="435"/>
      <c r="OB2" s="435"/>
      <c r="OC2" s="435"/>
    </row>
    <row r="3" spans="1:393" ht="18" customHeight="1" x14ac:dyDescent="0.5">
      <c r="A3" s="435"/>
      <c r="B3" s="609"/>
      <c r="C3" s="613"/>
      <c r="D3" s="605"/>
      <c r="E3" s="605"/>
      <c r="F3" s="269" t="s">
        <v>15</v>
      </c>
      <c r="G3" s="594" t="s">
        <v>33</v>
      </c>
      <c r="H3" s="595"/>
      <c r="I3" s="595"/>
      <c r="J3" s="595"/>
      <c r="K3" s="595"/>
      <c r="L3" s="596"/>
      <c r="M3" s="597"/>
      <c r="N3" s="594" t="s">
        <v>33</v>
      </c>
      <c r="O3" s="595"/>
      <c r="P3" s="595"/>
      <c r="Q3" s="595"/>
      <c r="R3" s="595"/>
      <c r="S3" s="596"/>
      <c r="T3" s="597"/>
      <c r="U3" s="594"/>
      <c r="V3" s="595"/>
      <c r="W3" s="595"/>
      <c r="X3" s="595"/>
      <c r="Y3" s="595"/>
      <c r="Z3" s="596"/>
      <c r="AA3" s="597"/>
      <c r="AB3" s="594"/>
      <c r="AC3" s="595"/>
      <c r="AD3" s="595"/>
      <c r="AE3" s="595"/>
      <c r="AF3" s="595"/>
      <c r="AG3" s="596"/>
      <c r="AH3" s="597"/>
      <c r="AI3" s="594"/>
      <c r="AJ3" s="595"/>
      <c r="AK3" s="595"/>
      <c r="AL3" s="595"/>
      <c r="AM3" s="595"/>
      <c r="AN3" s="596"/>
      <c r="AO3" s="597"/>
      <c r="AP3" s="594"/>
      <c r="AQ3" s="595"/>
      <c r="AR3" s="595"/>
      <c r="AS3" s="595"/>
      <c r="AT3" s="595"/>
      <c r="AU3" s="596"/>
      <c r="AV3" s="597"/>
      <c r="AW3" s="594"/>
      <c r="AX3" s="595"/>
      <c r="AY3" s="595"/>
      <c r="AZ3" s="595"/>
      <c r="BA3" s="595"/>
      <c r="BB3" s="596"/>
      <c r="BC3" s="597"/>
      <c r="BD3" s="594"/>
      <c r="BE3" s="595"/>
      <c r="BF3" s="595"/>
      <c r="BG3" s="595"/>
      <c r="BH3" s="595"/>
      <c r="BI3" s="596"/>
      <c r="BJ3" s="597"/>
      <c r="BK3" s="594"/>
      <c r="BL3" s="595"/>
      <c r="BM3" s="595"/>
      <c r="BN3" s="595"/>
      <c r="BO3" s="595"/>
      <c r="BP3" s="596"/>
      <c r="BQ3" s="597"/>
      <c r="BR3" s="594"/>
      <c r="BS3" s="595"/>
      <c r="BT3" s="595"/>
      <c r="BU3" s="595"/>
      <c r="BV3" s="595"/>
      <c r="BW3" s="596"/>
      <c r="BX3" s="597"/>
      <c r="BY3" s="594"/>
      <c r="BZ3" s="595"/>
      <c r="CA3" s="595"/>
      <c r="CB3" s="595"/>
      <c r="CC3" s="595"/>
      <c r="CD3" s="596"/>
      <c r="CE3" s="597"/>
      <c r="CF3" s="594"/>
      <c r="CG3" s="595"/>
      <c r="CH3" s="595"/>
      <c r="CI3" s="595"/>
      <c r="CJ3" s="595"/>
      <c r="CK3" s="596"/>
      <c r="CL3" s="597"/>
      <c r="CM3" s="594"/>
      <c r="CN3" s="595"/>
      <c r="CO3" s="595"/>
      <c r="CP3" s="595"/>
      <c r="CQ3" s="595"/>
      <c r="CR3" s="596"/>
      <c r="CS3" s="597"/>
      <c r="CT3" s="594"/>
      <c r="CU3" s="595"/>
      <c r="CV3" s="595"/>
      <c r="CW3" s="595"/>
      <c r="CX3" s="595"/>
      <c r="CY3" s="596"/>
      <c r="CZ3" s="597"/>
      <c r="DA3" s="594"/>
      <c r="DB3" s="595"/>
      <c r="DC3" s="595"/>
      <c r="DD3" s="595"/>
      <c r="DE3" s="595"/>
      <c r="DF3" s="596"/>
      <c r="DG3" s="597"/>
      <c r="DH3" s="594"/>
      <c r="DI3" s="595"/>
      <c r="DJ3" s="595"/>
      <c r="DK3" s="595"/>
      <c r="DL3" s="595"/>
      <c r="DM3" s="596"/>
      <c r="DN3" s="597"/>
      <c r="DO3" s="594"/>
      <c r="DP3" s="595"/>
      <c r="DQ3" s="595"/>
      <c r="DR3" s="595"/>
      <c r="DS3" s="595"/>
      <c r="DT3" s="596"/>
      <c r="DU3" s="597"/>
      <c r="DV3" s="594"/>
      <c r="DW3" s="595"/>
      <c r="DX3" s="595"/>
      <c r="DY3" s="595"/>
      <c r="DZ3" s="595"/>
      <c r="EA3" s="596"/>
      <c r="EB3" s="597"/>
      <c r="EC3" s="594"/>
      <c r="ED3" s="595"/>
      <c r="EE3" s="595"/>
      <c r="EF3" s="595"/>
      <c r="EG3" s="595"/>
      <c r="EH3" s="596"/>
      <c r="EI3" s="597"/>
      <c r="EJ3" s="594"/>
      <c r="EK3" s="595"/>
      <c r="EL3" s="595"/>
      <c r="EM3" s="595"/>
      <c r="EN3" s="595"/>
      <c r="EO3" s="596"/>
      <c r="EP3" s="597"/>
      <c r="EQ3" s="594"/>
      <c r="ER3" s="595"/>
      <c r="ES3" s="595"/>
      <c r="ET3" s="595"/>
      <c r="EU3" s="595"/>
      <c r="EV3" s="596"/>
      <c r="EW3" s="597"/>
      <c r="EX3" s="594"/>
      <c r="EY3" s="595"/>
      <c r="EZ3" s="595"/>
      <c r="FA3" s="595"/>
      <c r="FB3" s="595"/>
      <c r="FC3" s="596"/>
      <c r="FD3" s="597"/>
      <c r="FE3" s="594"/>
      <c r="FF3" s="595"/>
      <c r="FG3" s="595"/>
      <c r="FH3" s="595"/>
      <c r="FI3" s="595"/>
      <c r="FJ3" s="596"/>
      <c r="FK3" s="597"/>
      <c r="FL3" s="594"/>
      <c r="FM3" s="595"/>
      <c r="FN3" s="595"/>
      <c r="FO3" s="595"/>
      <c r="FP3" s="595"/>
      <c r="FQ3" s="596"/>
      <c r="FR3" s="597"/>
      <c r="FS3" s="594"/>
      <c r="FT3" s="595"/>
      <c r="FU3" s="595"/>
      <c r="FV3" s="595"/>
      <c r="FW3" s="595"/>
      <c r="FX3" s="596"/>
      <c r="FY3" s="597"/>
      <c r="FZ3" s="594"/>
      <c r="GA3" s="595"/>
      <c r="GB3" s="595"/>
      <c r="GC3" s="595"/>
      <c r="GD3" s="595"/>
      <c r="GE3" s="596"/>
      <c r="GF3" s="597"/>
      <c r="GG3" s="594"/>
      <c r="GH3" s="595"/>
      <c r="GI3" s="595"/>
      <c r="GJ3" s="595"/>
      <c r="GK3" s="595"/>
      <c r="GL3" s="596"/>
      <c r="GM3" s="597"/>
      <c r="GN3" s="594"/>
      <c r="GO3" s="595"/>
      <c r="GP3" s="595"/>
      <c r="GQ3" s="595"/>
      <c r="GR3" s="595"/>
      <c r="GS3" s="596"/>
      <c r="GT3" s="597"/>
      <c r="GU3" s="594"/>
      <c r="GV3" s="595"/>
      <c r="GW3" s="595"/>
      <c r="GX3" s="595"/>
      <c r="GY3" s="595"/>
      <c r="GZ3" s="596"/>
      <c r="HA3" s="597"/>
      <c r="HB3" s="594"/>
      <c r="HC3" s="595"/>
      <c r="HD3" s="595"/>
      <c r="HE3" s="595"/>
      <c r="HF3" s="595"/>
      <c r="HG3" s="596"/>
      <c r="HH3" s="597"/>
      <c r="HI3" s="594"/>
      <c r="HJ3" s="595"/>
      <c r="HK3" s="595"/>
      <c r="HL3" s="595"/>
      <c r="HM3" s="595"/>
      <c r="HN3" s="596"/>
      <c r="HO3" s="597"/>
      <c r="HP3" s="594"/>
      <c r="HQ3" s="595"/>
      <c r="HR3" s="595"/>
      <c r="HS3" s="595"/>
      <c r="HT3" s="595"/>
      <c r="HU3" s="596"/>
      <c r="HV3" s="597"/>
      <c r="HW3" s="594"/>
      <c r="HX3" s="595"/>
      <c r="HY3" s="595"/>
      <c r="HZ3" s="595"/>
      <c r="IA3" s="595"/>
      <c r="IB3" s="596"/>
      <c r="IC3" s="597"/>
      <c r="ID3" s="594"/>
      <c r="IE3" s="595"/>
      <c r="IF3" s="595"/>
      <c r="IG3" s="595"/>
      <c r="IH3" s="595"/>
      <c r="II3" s="596"/>
      <c r="IJ3" s="597"/>
      <c r="IK3" s="594"/>
      <c r="IL3" s="595"/>
      <c r="IM3" s="595"/>
      <c r="IN3" s="595"/>
      <c r="IO3" s="595"/>
      <c r="IP3" s="596"/>
      <c r="IQ3" s="597"/>
      <c r="IR3" s="594"/>
      <c r="IS3" s="595"/>
      <c r="IT3" s="595"/>
      <c r="IU3" s="595"/>
      <c r="IV3" s="595"/>
      <c r="IW3" s="596"/>
      <c r="IX3" s="597"/>
      <c r="IY3" s="594"/>
      <c r="IZ3" s="595"/>
      <c r="JA3" s="595"/>
      <c r="JB3" s="595"/>
      <c r="JC3" s="595"/>
      <c r="JD3" s="596"/>
      <c r="JE3" s="597"/>
      <c r="JF3" s="594"/>
      <c r="JG3" s="595"/>
      <c r="JH3" s="595"/>
      <c r="JI3" s="595"/>
      <c r="JJ3" s="595"/>
      <c r="JK3" s="596"/>
      <c r="JL3" s="597"/>
      <c r="JM3" s="594"/>
      <c r="JN3" s="595"/>
      <c r="JO3" s="595"/>
      <c r="JP3" s="595"/>
      <c r="JQ3" s="595"/>
      <c r="JR3" s="596"/>
      <c r="JS3" s="597"/>
      <c r="JT3" s="594"/>
      <c r="JU3" s="595"/>
      <c r="JV3" s="595"/>
      <c r="JW3" s="595"/>
      <c r="JX3" s="595"/>
      <c r="JY3" s="596"/>
      <c r="JZ3" s="597"/>
      <c r="KA3" s="594"/>
      <c r="KB3" s="595"/>
      <c r="KC3" s="595"/>
      <c r="KD3" s="595"/>
      <c r="KE3" s="595"/>
      <c r="KF3" s="596"/>
      <c r="KG3" s="597"/>
      <c r="KH3" s="594"/>
      <c r="KI3" s="595"/>
      <c r="KJ3" s="595"/>
      <c r="KK3" s="595"/>
      <c r="KL3" s="595"/>
      <c r="KM3" s="596"/>
      <c r="KN3" s="597"/>
      <c r="KO3" s="594"/>
      <c r="KP3" s="595"/>
      <c r="KQ3" s="595"/>
      <c r="KR3" s="595"/>
      <c r="KS3" s="595"/>
      <c r="KT3" s="596"/>
      <c r="KU3" s="597"/>
      <c r="KV3" s="594"/>
      <c r="KW3" s="595"/>
      <c r="KX3" s="595"/>
      <c r="KY3" s="595"/>
      <c r="KZ3" s="595"/>
      <c r="LA3" s="596"/>
      <c r="LB3" s="597"/>
      <c r="LC3" s="594"/>
      <c r="LD3" s="595"/>
      <c r="LE3" s="595"/>
      <c r="LF3" s="595"/>
      <c r="LG3" s="595"/>
      <c r="LH3" s="596"/>
      <c r="LI3" s="597"/>
      <c r="LJ3" s="594"/>
      <c r="LK3" s="595"/>
      <c r="LL3" s="595"/>
      <c r="LM3" s="595"/>
      <c r="LN3" s="595"/>
      <c r="LO3" s="596"/>
      <c r="LP3" s="597"/>
      <c r="LQ3" s="594"/>
      <c r="LR3" s="595"/>
      <c r="LS3" s="595"/>
      <c r="LT3" s="595"/>
      <c r="LU3" s="595"/>
      <c r="LV3" s="596"/>
      <c r="LW3" s="597"/>
      <c r="LX3" s="211" t="str">
        <f>COUNT(G6:LW6)&amp;" ชั่วโมง"</f>
        <v>0 ชั่วโมง</v>
      </c>
      <c r="LY3" s="601"/>
      <c r="LZ3" s="602"/>
      <c r="MA3" s="602"/>
      <c r="MB3" s="603"/>
      <c r="MC3" s="605"/>
      <c r="MD3" s="435"/>
      <c r="ME3" s="435"/>
      <c r="MF3" s="435"/>
      <c r="MG3" s="435"/>
      <c r="MH3" s="435"/>
      <c r="MI3" s="435"/>
      <c r="MJ3" s="435"/>
      <c r="MK3" s="435"/>
      <c r="ML3" s="435"/>
      <c r="MM3" s="435"/>
      <c r="MN3" s="435"/>
      <c r="MO3" s="435"/>
      <c r="MP3" s="435"/>
      <c r="MQ3" s="435"/>
      <c r="MR3" s="435"/>
      <c r="MS3" s="435"/>
      <c r="MT3" s="435"/>
      <c r="MU3" s="435"/>
      <c r="MV3" s="435"/>
      <c r="MW3" s="435"/>
      <c r="MX3" s="435"/>
      <c r="MY3" s="435"/>
      <c r="MZ3" s="435"/>
      <c r="NA3" s="435"/>
      <c r="NB3" s="435"/>
      <c r="NC3" s="435"/>
      <c r="ND3" s="435"/>
      <c r="NE3" s="435"/>
      <c r="NF3" s="435"/>
      <c r="NG3" s="435"/>
      <c r="NH3" s="435"/>
      <c r="NI3" s="435"/>
      <c r="NJ3" s="435"/>
      <c r="NK3" s="435"/>
      <c r="NL3" s="435"/>
      <c r="NM3" s="435"/>
      <c r="NN3" s="435"/>
      <c r="NO3" s="435"/>
      <c r="NP3" s="435"/>
      <c r="NQ3" s="435"/>
      <c r="NR3" s="435"/>
      <c r="NS3" s="435"/>
      <c r="NT3" s="435"/>
      <c r="NU3" s="435"/>
      <c r="NV3" s="435"/>
      <c r="NW3" s="435"/>
      <c r="NX3" s="435"/>
      <c r="NY3" s="435"/>
      <c r="NZ3" s="435"/>
      <c r="OA3" s="435"/>
      <c r="OB3" s="435"/>
      <c r="OC3" s="435"/>
    </row>
    <row r="4" spans="1:393" s="4" customFormat="1" ht="18" customHeight="1" x14ac:dyDescent="0.5">
      <c r="A4" s="455"/>
      <c r="B4" s="609"/>
      <c r="C4" s="613"/>
      <c r="D4" s="605"/>
      <c r="E4" s="605"/>
      <c r="F4" s="269" t="s">
        <v>22</v>
      </c>
      <c r="G4" s="288" t="s">
        <v>24</v>
      </c>
      <c r="H4" s="289" t="s">
        <v>25</v>
      </c>
      <c r="I4" s="289" t="s">
        <v>26</v>
      </c>
      <c r="J4" s="289" t="s">
        <v>27</v>
      </c>
      <c r="K4" s="289" t="s">
        <v>28</v>
      </c>
      <c r="L4" s="290"/>
      <c r="M4" s="291"/>
      <c r="N4" s="292" t="s">
        <v>24</v>
      </c>
      <c r="O4" s="289" t="s">
        <v>25</v>
      </c>
      <c r="P4" s="289" t="s">
        <v>26</v>
      </c>
      <c r="Q4" s="289" t="s">
        <v>27</v>
      </c>
      <c r="R4" s="289" t="s">
        <v>28</v>
      </c>
      <c r="S4" s="290"/>
      <c r="T4" s="290"/>
      <c r="U4" s="288" t="s">
        <v>24</v>
      </c>
      <c r="V4" s="289" t="s">
        <v>25</v>
      </c>
      <c r="W4" s="289" t="s">
        <v>26</v>
      </c>
      <c r="X4" s="289" t="s">
        <v>27</v>
      </c>
      <c r="Y4" s="289" t="s">
        <v>28</v>
      </c>
      <c r="Z4" s="290"/>
      <c r="AA4" s="291"/>
      <c r="AB4" s="288" t="s">
        <v>24</v>
      </c>
      <c r="AC4" s="289" t="s">
        <v>25</v>
      </c>
      <c r="AD4" s="289" t="s">
        <v>26</v>
      </c>
      <c r="AE4" s="289" t="s">
        <v>27</v>
      </c>
      <c r="AF4" s="289" t="s">
        <v>28</v>
      </c>
      <c r="AG4" s="290"/>
      <c r="AH4" s="291"/>
      <c r="AI4" s="288" t="s">
        <v>24</v>
      </c>
      <c r="AJ4" s="289" t="s">
        <v>25</v>
      </c>
      <c r="AK4" s="289" t="s">
        <v>26</v>
      </c>
      <c r="AL4" s="289" t="s">
        <v>27</v>
      </c>
      <c r="AM4" s="289" t="s">
        <v>28</v>
      </c>
      <c r="AN4" s="290"/>
      <c r="AO4" s="291"/>
      <c r="AP4" s="292" t="s">
        <v>24</v>
      </c>
      <c r="AQ4" s="289" t="s">
        <v>25</v>
      </c>
      <c r="AR4" s="289" t="s">
        <v>26</v>
      </c>
      <c r="AS4" s="289" t="s">
        <v>27</v>
      </c>
      <c r="AT4" s="289" t="s">
        <v>28</v>
      </c>
      <c r="AU4" s="290"/>
      <c r="AV4" s="290"/>
      <c r="AW4" s="288" t="s">
        <v>24</v>
      </c>
      <c r="AX4" s="289" t="s">
        <v>25</v>
      </c>
      <c r="AY4" s="289" t="s">
        <v>26</v>
      </c>
      <c r="AZ4" s="289" t="s">
        <v>27</v>
      </c>
      <c r="BA4" s="289" t="s">
        <v>28</v>
      </c>
      <c r="BB4" s="290"/>
      <c r="BC4" s="291"/>
      <c r="BD4" s="288" t="s">
        <v>24</v>
      </c>
      <c r="BE4" s="289" t="s">
        <v>25</v>
      </c>
      <c r="BF4" s="289" t="s">
        <v>26</v>
      </c>
      <c r="BG4" s="289" t="s">
        <v>27</v>
      </c>
      <c r="BH4" s="289" t="s">
        <v>28</v>
      </c>
      <c r="BI4" s="290"/>
      <c r="BJ4" s="291"/>
      <c r="BK4" s="288" t="s">
        <v>24</v>
      </c>
      <c r="BL4" s="289" t="s">
        <v>25</v>
      </c>
      <c r="BM4" s="289" t="s">
        <v>26</v>
      </c>
      <c r="BN4" s="289" t="s">
        <v>27</v>
      </c>
      <c r="BO4" s="289" t="s">
        <v>28</v>
      </c>
      <c r="BP4" s="290"/>
      <c r="BQ4" s="291"/>
      <c r="BR4" s="288" t="s">
        <v>24</v>
      </c>
      <c r="BS4" s="289" t="s">
        <v>25</v>
      </c>
      <c r="BT4" s="289" t="s">
        <v>26</v>
      </c>
      <c r="BU4" s="289" t="s">
        <v>27</v>
      </c>
      <c r="BV4" s="289" t="s">
        <v>28</v>
      </c>
      <c r="BW4" s="290"/>
      <c r="BX4" s="291"/>
      <c r="BY4" s="288" t="s">
        <v>24</v>
      </c>
      <c r="BZ4" s="289" t="s">
        <v>25</v>
      </c>
      <c r="CA4" s="289" t="s">
        <v>26</v>
      </c>
      <c r="CB4" s="289" t="s">
        <v>27</v>
      </c>
      <c r="CC4" s="289" t="s">
        <v>28</v>
      </c>
      <c r="CD4" s="290"/>
      <c r="CE4" s="291"/>
      <c r="CF4" s="288" t="s">
        <v>24</v>
      </c>
      <c r="CG4" s="289" t="s">
        <v>25</v>
      </c>
      <c r="CH4" s="289" t="s">
        <v>26</v>
      </c>
      <c r="CI4" s="289" t="s">
        <v>27</v>
      </c>
      <c r="CJ4" s="289" t="s">
        <v>28</v>
      </c>
      <c r="CK4" s="290"/>
      <c r="CL4" s="291"/>
      <c r="CM4" s="288" t="s">
        <v>24</v>
      </c>
      <c r="CN4" s="289" t="s">
        <v>25</v>
      </c>
      <c r="CO4" s="289" t="s">
        <v>26</v>
      </c>
      <c r="CP4" s="289" t="s">
        <v>27</v>
      </c>
      <c r="CQ4" s="289" t="s">
        <v>28</v>
      </c>
      <c r="CR4" s="290"/>
      <c r="CS4" s="291"/>
      <c r="CT4" s="292" t="s">
        <v>24</v>
      </c>
      <c r="CU4" s="289" t="s">
        <v>25</v>
      </c>
      <c r="CV4" s="289" t="s">
        <v>26</v>
      </c>
      <c r="CW4" s="289" t="s">
        <v>27</v>
      </c>
      <c r="CX4" s="289" t="s">
        <v>28</v>
      </c>
      <c r="CY4" s="290"/>
      <c r="CZ4" s="290"/>
      <c r="DA4" s="288" t="s">
        <v>24</v>
      </c>
      <c r="DB4" s="289" t="s">
        <v>25</v>
      </c>
      <c r="DC4" s="289" t="s">
        <v>26</v>
      </c>
      <c r="DD4" s="289" t="s">
        <v>27</v>
      </c>
      <c r="DE4" s="289" t="s">
        <v>28</v>
      </c>
      <c r="DF4" s="290"/>
      <c r="DG4" s="291"/>
      <c r="DH4" s="288" t="s">
        <v>24</v>
      </c>
      <c r="DI4" s="289" t="s">
        <v>25</v>
      </c>
      <c r="DJ4" s="289" t="s">
        <v>26</v>
      </c>
      <c r="DK4" s="289" t="s">
        <v>27</v>
      </c>
      <c r="DL4" s="289" t="s">
        <v>28</v>
      </c>
      <c r="DM4" s="290"/>
      <c r="DN4" s="291"/>
      <c r="DO4" s="288" t="s">
        <v>24</v>
      </c>
      <c r="DP4" s="289" t="s">
        <v>25</v>
      </c>
      <c r="DQ4" s="289" t="s">
        <v>26</v>
      </c>
      <c r="DR4" s="289" t="s">
        <v>27</v>
      </c>
      <c r="DS4" s="289" t="s">
        <v>28</v>
      </c>
      <c r="DT4" s="290"/>
      <c r="DU4" s="291"/>
      <c r="DV4" s="292" t="s">
        <v>24</v>
      </c>
      <c r="DW4" s="289" t="s">
        <v>25</v>
      </c>
      <c r="DX4" s="289" t="s">
        <v>26</v>
      </c>
      <c r="DY4" s="289" t="s">
        <v>27</v>
      </c>
      <c r="DZ4" s="289" t="s">
        <v>28</v>
      </c>
      <c r="EA4" s="290"/>
      <c r="EB4" s="290"/>
      <c r="EC4" s="288" t="s">
        <v>24</v>
      </c>
      <c r="ED4" s="289" t="s">
        <v>25</v>
      </c>
      <c r="EE4" s="289" t="s">
        <v>26</v>
      </c>
      <c r="EF4" s="289" t="s">
        <v>27</v>
      </c>
      <c r="EG4" s="289" t="s">
        <v>28</v>
      </c>
      <c r="EH4" s="290"/>
      <c r="EI4" s="291"/>
      <c r="EJ4" s="288" t="s">
        <v>24</v>
      </c>
      <c r="EK4" s="289" t="s">
        <v>25</v>
      </c>
      <c r="EL4" s="289" t="s">
        <v>26</v>
      </c>
      <c r="EM4" s="289" t="s">
        <v>27</v>
      </c>
      <c r="EN4" s="289" t="s">
        <v>28</v>
      </c>
      <c r="EO4" s="290"/>
      <c r="EP4" s="291"/>
      <c r="EQ4" s="288" t="s">
        <v>24</v>
      </c>
      <c r="ER4" s="289" t="s">
        <v>25</v>
      </c>
      <c r="ES4" s="289" t="s">
        <v>26</v>
      </c>
      <c r="ET4" s="289" t="s">
        <v>27</v>
      </c>
      <c r="EU4" s="289" t="s">
        <v>28</v>
      </c>
      <c r="EV4" s="290"/>
      <c r="EW4" s="291"/>
      <c r="EX4" s="288" t="s">
        <v>24</v>
      </c>
      <c r="EY4" s="289" t="s">
        <v>25</v>
      </c>
      <c r="EZ4" s="289" t="s">
        <v>26</v>
      </c>
      <c r="FA4" s="289" t="s">
        <v>27</v>
      </c>
      <c r="FB4" s="289" t="s">
        <v>28</v>
      </c>
      <c r="FC4" s="290"/>
      <c r="FD4" s="290"/>
      <c r="FE4" s="288" t="s">
        <v>24</v>
      </c>
      <c r="FF4" s="289" t="s">
        <v>25</v>
      </c>
      <c r="FG4" s="289" t="s">
        <v>26</v>
      </c>
      <c r="FH4" s="289" t="s">
        <v>27</v>
      </c>
      <c r="FI4" s="289" t="s">
        <v>28</v>
      </c>
      <c r="FJ4" s="290"/>
      <c r="FK4" s="291"/>
      <c r="FL4" s="288" t="s">
        <v>24</v>
      </c>
      <c r="FM4" s="289" t="s">
        <v>25</v>
      </c>
      <c r="FN4" s="289" t="s">
        <v>26</v>
      </c>
      <c r="FO4" s="289" t="s">
        <v>27</v>
      </c>
      <c r="FP4" s="289" t="s">
        <v>28</v>
      </c>
      <c r="FQ4" s="290"/>
      <c r="FR4" s="291"/>
      <c r="FS4" s="288" t="s">
        <v>24</v>
      </c>
      <c r="FT4" s="289" t="s">
        <v>25</v>
      </c>
      <c r="FU4" s="289" t="s">
        <v>26</v>
      </c>
      <c r="FV4" s="289" t="s">
        <v>27</v>
      </c>
      <c r="FW4" s="289" t="s">
        <v>28</v>
      </c>
      <c r="FX4" s="290"/>
      <c r="FY4" s="291"/>
      <c r="FZ4" s="292" t="s">
        <v>24</v>
      </c>
      <c r="GA4" s="289" t="s">
        <v>25</v>
      </c>
      <c r="GB4" s="289" t="s">
        <v>26</v>
      </c>
      <c r="GC4" s="289" t="s">
        <v>27</v>
      </c>
      <c r="GD4" s="289" t="s">
        <v>28</v>
      </c>
      <c r="GE4" s="290"/>
      <c r="GF4" s="290"/>
      <c r="GG4" s="288" t="s">
        <v>24</v>
      </c>
      <c r="GH4" s="289" t="s">
        <v>25</v>
      </c>
      <c r="GI4" s="289" t="s">
        <v>26</v>
      </c>
      <c r="GJ4" s="289" t="s">
        <v>27</v>
      </c>
      <c r="GK4" s="289" t="s">
        <v>28</v>
      </c>
      <c r="GL4" s="290"/>
      <c r="GM4" s="291"/>
      <c r="GN4" s="288" t="s">
        <v>24</v>
      </c>
      <c r="GO4" s="289" t="s">
        <v>25</v>
      </c>
      <c r="GP4" s="289" t="s">
        <v>26</v>
      </c>
      <c r="GQ4" s="289" t="s">
        <v>27</v>
      </c>
      <c r="GR4" s="289" t="s">
        <v>28</v>
      </c>
      <c r="GS4" s="290"/>
      <c r="GT4" s="291"/>
      <c r="GU4" s="288" t="s">
        <v>24</v>
      </c>
      <c r="GV4" s="289" t="s">
        <v>25</v>
      </c>
      <c r="GW4" s="289" t="s">
        <v>26</v>
      </c>
      <c r="GX4" s="289" t="s">
        <v>27</v>
      </c>
      <c r="GY4" s="289" t="s">
        <v>28</v>
      </c>
      <c r="GZ4" s="290"/>
      <c r="HA4" s="291"/>
      <c r="HB4" s="292" t="s">
        <v>24</v>
      </c>
      <c r="HC4" s="289" t="s">
        <v>25</v>
      </c>
      <c r="HD4" s="289" t="s">
        <v>26</v>
      </c>
      <c r="HE4" s="289" t="s">
        <v>27</v>
      </c>
      <c r="HF4" s="289" t="s">
        <v>28</v>
      </c>
      <c r="HG4" s="290"/>
      <c r="HH4" s="290"/>
      <c r="HI4" s="288" t="s">
        <v>24</v>
      </c>
      <c r="HJ4" s="289" t="s">
        <v>25</v>
      </c>
      <c r="HK4" s="289" t="s">
        <v>26</v>
      </c>
      <c r="HL4" s="289" t="s">
        <v>27</v>
      </c>
      <c r="HM4" s="289" t="s">
        <v>28</v>
      </c>
      <c r="HN4" s="290"/>
      <c r="HO4" s="291"/>
      <c r="HP4" s="288" t="s">
        <v>24</v>
      </c>
      <c r="HQ4" s="289" t="s">
        <v>25</v>
      </c>
      <c r="HR4" s="289" t="s">
        <v>26</v>
      </c>
      <c r="HS4" s="289" t="s">
        <v>27</v>
      </c>
      <c r="HT4" s="289" t="s">
        <v>28</v>
      </c>
      <c r="HU4" s="290"/>
      <c r="HV4" s="291"/>
      <c r="HW4" s="288" t="s">
        <v>24</v>
      </c>
      <c r="HX4" s="289" t="s">
        <v>25</v>
      </c>
      <c r="HY4" s="289" t="s">
        <v>26</v>
      </c>
      <c r="HZ4" s="289" t="s">
        <v>27</v>
      </c>
      <c r="IA4" s="289" t="s">
        <v>28</v>
      </c>
      <c r="IB4" s="290"/>
      <c r="IC4" s="291"/>
      <c r="ID4" s="288" t="s">
        <v>24</v>
      </c>
      <c r="IE4" s="289" t="s">
        <v>25</v>
      </c>
      <c r="IF4" s="289" t="s">
        <v>26</v>
      </c>
      <c r="IG4" s="289" t="s">
        <v>27</v>
      </c>
      <c r="IH4" s="289" t="s">
        <v>28</v>
      </c>
      <c r="II4" s="290"/>
      <c r="IJ4" s="290"/>
      <c r="IK4" s="288" t="s">
        <v>24</v>
      </c>
      <c r="IL4" s="289" t="s">
        <v>25</v>
      </c>
      <c r="IM4" s="289" t="s">
        <v>26</v>
      </c>
      <c r="IN4" s="289" t="s">
        <v>27</v>
      </c>
      <c r="IO4" s="289" t="s">
        <v>28</v>
      </c>
      <c r="IP4" s="290"/>
      <c r="IQ4" s="291"/>
      <c r="IR4" s="288" t="s">
        <v>24</v>
      </c>
      <c r="IS4" s="289" t="s">
        <v>25</v>
      </c>
      <c r="IT4" s="289" t="s">
        <v>26</v>
      </c>
      <c r="IU4" s="289" t="s">
        <v>27</v>
      </c>
      <c r="IV4" s="289" t="s">
        <v>28</v>
      </c>
      <c r="IW4" s="290"/>
      <c r="IX4" s="291"/>
      <c r="IY4" s="288" t="s">
        <v>24</v>
      </c>
      <c r="IZ4" s="289" t="s">
        <v>25</v>
      </c>
      <c r="JA4" s="289" t="s">
        <v>26</v>
      </c>
      <c r="JB4" s="289" t="s">
        <v>27</v>
      </c>
      <c r="JC4" s="289" t="s">
        <v>28</v>
      </c>
      <c r="JD4" s="290"/>
      <c r="JE4" s="291"/>
      <c r="JF4" s="288" t="s">
        <v>24</v>
      </c>
      <c r="JG4" s="289" t="s">
        <v>25</v>
      </c>
      <c r="JH4" s="289" t="s">
        <v>26</v>
      </c>
      <c r="JI4" s="289" t="s">
        <v>27</v>
      </c>
      <c r="JJ4" s="289" t="s">
        <v>28</v>
      </c>
      <c r="JK4" s="290"/>
      <c r="JL4" s="291"/>
      <c r="JM4" s="288" t="s">
        <v>24</v>
      </c>
      <c r="JN4" s="289" t="s">
        <v>25</v>
      </c>
      <c r="JO4" s="289" t="s">
        <v>26</v>
      </c>
      <c r="JP4" s="289" t="s">
        <v>27</v>
      </c>
      <c r="JQ4" s="289" t="s">
        <v>28</v>
      </c>
      <c r="JR4" s="290"/>
      <c r="JS4" s="291"/>
      <c r="JT4" s="288" t="s">
        <v>24</v>
      </c>
      <c r="JU4" s="289" t="s">
        <v>25</v>
      </c>
      <c r="JV4" s="289" t="s">
        <v>26</v>
      </c>
      <c r="JW4" s="289" t="s">
        <v>27</v>
      </c>
      <c r="JX4" s="289" t="s">
        <v>28</v>
      </c>
      <c r="JY4" s="290"/>
      <c r="JZ4" s="291"/>
      <c r="KA4" s="292" t="s">
        <v>24</v>
      </c>
      <c r="KB4" s="289" t="s">
        <v>25</v>
      </c>
      <c r="KC4" s="289" t="s">
        <v>26</v>
      </c>
      <c r="KD4" s="289" t="s">
        <v>27</v>
      </c>
      <c r="KE4" s="289" t="s">
        <v>28</v>
      </c>
      <c r="KF4" s="290"/>
      <c r="KG4" s="290"/>
      <c r="KH4" s="288" t="s">
        <v>24</v>
      </c>
      <c r="KI4" s="289" t="s">
        <v>25</v>
      </c>
      <c r="KJ4" s="289" t="s">
        <v>26</v>
      </c>
      <c r="KK4" s="289" t="s">
        <v>27</v>
      </c>
      <c r="KL4" s="289" t="s">
        <v>28</v>
      </c>
      <c r="KM4" s="290"/>
      <c r="KN4" s="291"/>
      <c r="KO4" s="288" t="s">
        <v>24</v>
      </c>
      <c r="KP4" s="289" t="s">
        <v>25</v>
      </c>
      <c r="KQ4" s="289" t="s">
        <v>26</v>
      </c>
      <c r="KR4" s="289" t="s">
        <v>27</v>
      </c>
      <c r="KS4" s="289" t="s">
        <v>28</v>
      </c>
      <c r="KT4" s="290"/>
      <c r="KU4" s="291"/>
      <c r="KV4" s="288" t="s">
        <v>24</v>
      </c>
      <c r="KW4" s="289" t="s">
        <v>25</v>
      </c>
      <c r="KX4" s="289" t="s">
        <v>26</v>
      </c>
      <c r="KY4" s="289" t="s">
        <v>27</v>
      </c>
      <c r="KZ4" s="289" t="s">
        <v>28</v>
      </c>
      <c r="LA4" s="290"/>
      <c r="LB4" s="291"/>
      <c r="LC4" s="288" t="s">
        <v>24</v>
      </c>
      <c r="LD4" s="289" t="s">
        <v>25</v>
      </c>
      <c r="LE4" s="289" t="s">
        <v>26</v>
      </c>
      <c r="LF4" s="289" t="s">
        <v>27</v>
      </c>
      <c r="LG4" s="289" t="s">
        <v>28</v>
      </c>
      <c r="LH4" s="290"/>
      <c r="LI4" s="291"/>
      <c r="LJ4" s="288" t="s">
        <v>24</v>
      </c>
      <c r="LK4" s="289" t="s">
        <v>25</v>
      </c>
      <c r="LL4" s="289" t="s">
        <v>26</v>
      </c>
      <c r="LM4" s="289" t="s">
        <v>27</v>
      </c>
      <c r="LN4" s="289" t="s">
        <v>28</v>
      </c>
      <c r="LO4" s="290"/>
      <c r="LP4" s="291"/>
      <c r="LQ4" s="288" t="s">
        <v>24</v>
      </c>
      <c r="LR4" s="289" t="s">
        <v>25</v>
      </c>
      <c r="LS4" s="289" t="s">
        <v>26</v>
      </c>
      <c r="LT4" s="289" t="s">
        <v>27</v>
      </c>
      <c r="LU4" s="289" t="s">
        <v>28</v>
      </c>
      <c r="LV4" s="290"/>
      <c r="LW4" s="291"/>
      <c r="LX4" s="604" t="s">
        <v>46</v>
      </c>
      <c r="LY4" s="604" t="s">
        <v>47</v>
      </c>
      <c r="LZ4" s="604" t="s">
        <v>48</v>
      </c>
      <c r="MA4" s="604" t="s">
        <v>49</v>
      </c>
      <c r="MB4" s="604" t="s">
        <v>52</v>
      </c>
      <c r="MC4" s="605"/>
      <c r="MD4" s="455"/>
      <c r="ME4" s="455"/>
      <c r="MF4" s="455"/>
      <c r="MG4" s="455"/>
      <c r="MH4" s="455"/>
      <c r="MI4" s="455"/>
      <c r="MJ4" s="455"/>
      <c r="MK4" s="455"/>
      <c r="ML4" s="455"/>
      <c r="MM4" s="455"/>
      <c r="MN4" s="455"/>
      <c r="MO4" s="455"/>
      <c r="MP4" s="455"/>
      <c r="MQ4" s="455"/>
      <c r="MR4" s="455"/>
      <c r="MS4" s="455"/>
      <c r="MT4" s="455"/>
      <c r="MU4" s="455"/>
      <c r="MV4" s="455"/>
      <c r="MW4" s="455"/>
      <c r="MX4" s="455"/>
      <c r="MY4" s="455"/>
      <c r="MZ4" s="455"/>
      <c r="NA4" s="455"/>
      <c r="NB4" s="455"/>
      <c r="NC4" s="455"/>
      <c r="ND4" s="455"/>
      <c r="NE4" s="455"/>
      <c r="NF4" s="455"/>
      <c r="NG4" s="455"/>
      <c r="NH4" s="455"/>
      <c r="NI4" s="455"/>
      <c r="NJ4" s="455"/>
      <c r="NK4" s="455"/>
      <c r="NL4" s="455"/>
      <c r="NM4" s="455"/>
      <c r="NN4" s="455"/>
      <c r="NO4" s="455"/>
      <c r="NP4" s="455"/>
      <c r="NQ4" s="455"/>
      <c r="NR4" s="455"/>
      <c r="NS4" s="455"/>
      <c r="NT4" s="455"/>
      <c r="NU4" s="455"/>
      <c r="NV4" s="455"/>
      <c r="NW4" s="455"/>
      <c r="NX4" s="455"/>
      <c r="NY4" s="455"/>
      <c r="NZ4" s="455"/>
      <c r="OA4" s="455"/>
      <c r="OB4" s="455"/>
      <c r="OC4" s="455"/>
    </row>
    <row r="5" spans="1:393" ht="18" customHeight="1" x14ac:dyDescent="0.5">
      <c r="A5" s="435"/>
      <c r="B5" s="609"/>
      <c r="C5" s="613"/>
      <c r="D5" s="605"/>
      <c r="E5" s="605"/>
      <c r="F5" s="269" t="s">
        <v>14</v>
      </c>
      <c r="G5" s="293"/>
      <c r="H5" s="294"/>
      <c r="I5" s="294"/>
      <c r="J5" s="294"/>
      <c r="K5" s="294"/>
      <c r="L5" s="295"/>
      <c r="M5" s="296"/>
      <c r="N5" s="297"/>
      <c r="O5" s="294"/>
      <c r="P5" s="294"/>
      <c r="Q5" s="294"/>
      <c r="R5" s="294"/>
      <c r="S5" s="295"/>
      <c r="T5" s="295"/>
      <c r="U5" s="293"/>
      <c r="V5" s="294"/>
      <c r="W5" s="294"/>
      <c r="X5" s="294"/>
      <c r="Y5" s="294"/>
      <c r="Z5" s="295"/>
      <c r="AA5" s="296"/>
      <c r="AB5" s="293"/>
      <c r="AC5" s="294"/>
      <c r="AD5" s="294"/>
      <c r="AE5" s="294"/>
      <c r="AF5" s="294"/>
      <c r="AG5" s="295"/>
      <c r="AH5" s="296"/>
      <c r="AI5" s="293"/>
      <c r="AJ5" s="294"/>
      <c r="AK5" s="294"/>
      <c r="AL5" s="294"/>
      <c r="AM5" s="294"/>
      <c r="AN5" s="295"/>
      <c r="AO5" s="296"/>
      <c r="AP5" s="297"/>
      <c r="AQ5" s="294"/>
      <c r="AR5" s="294"/>
      <c r="AS5" s="294"/>
      <c r="AT5" s="294"/>
      <c r="AU5" s="295"/>
      <c r="AV5" s="295"/>
      <c r="AW5" s="293"/>
      <c r="AX5" s="294"/>
      <c r="AY5" s="294"/>
      <c r="AZ5" s="294"/>
      <c r="BA5" s="294"/>
      <c r="BB5" s="295"/>
      <c r="BC5" s="296"/>
      <c r="BD5" s="293"/>
      <c r="BE5" s="294"/>
      <c r="BF5" s="294"/>
      <c r="BG5" s="294"/>
      <c r="BH5" s="294"/>
      <c r="BI5" s="295"/>
      <c r="BJ5" s="296"/>
      <c r="BK5" s="293"/>
      <c r="BL5" s="294"/>
      <c r="BM5" s="294"/>
      <c r="BN5" s="294"/>
      <c r="BO5" s="294"/>
      <c r="BP5" s="295"/>
      <c r="BQ5" s="296"/>
      <c r="BR5" s="293"/>
      <c r="BS5" s="294"/>
      <c r="BT5" s="294"/>
      <c r="BU5" s="294"/>
      <c r="BV5" s="294"/>
      <c r="BW5" s="295"/>
      <c r="BX5" s="296"/>
      <c r="BY5" s="293"/>
      <c r="BZ5" s="294"/>
      <c r="CA5" s="294"/>
      <c r="CB5" s="294"/>
      <c r="CC5" s="294"/>
      <c r="CD5" s="295"/>
      <c r="CE5" s="296"/>
      <c r="CF5" s="293"/>
      <c r="CG5" s="294"/>
      <c r="CH5" s="294"/>
      <c r="CI5" s="294"/>
      <c r="CJ5" s="294"/>
      <c r="CK5" s="295"/>
      <c r="CL5" s="296"/>
      <c r="CM5" s="293"/>
      <c r="CN5" s="294"/>
      <c r="CO5" s="294"/>
      <c r="CP5" s="294"/>
      <c r="CQ5" s="294"/>
      <c r="CR5" s="295"/>
      <c r="CS5" s="296"/>
      <c r="CT5" s="297"/>
      <c r="CU5" s="294"/>
      <c r="CV5" s="294"/>
      <c r="CW5" s="294"/>
      <c r="CX5" s="294"/>
      <c r="CY5" s="295"/>
      <c r="CZ5" s="295"/>
      <c r="DA5" s="293"/>
      <c r="DB5" s="294"/>
      <c r="DC5" s="294"/>
      <c r="DD5" s="294"/>
      <c r="DE5" s="294"/>
      <c r="DF5" s="295"/>
      <c r="DG5" s="296"/>
      <c r="DH5" s="293"/>
      <c r="DI5" s="294"/>
      <c r="DJ5" s="294"/>
      <c r="DK5" s="294"/>
      <c r="DL5" s="294"/>
      <c r="DM5" s="295"/>
      <c r="DN5" s="296"/>
      <c r="DO5" s="293"/>
      <c r="DP5" s="294"/>
      <c r="DQ5" s="294"/>
      <c r="DR5" s="294"/>
      <c r="DS5" s="294"/>
      <c r="DT5" s="295"/>
      <c r="DU5" s="296"/>
      <c r="DV5" s="297"/>
      <c r="DW5" s="294"/>
      <c r="DX5" s="294"/>
      <c r="DY5" s="294"/>
      <c r="DZ5" s="294"/>
      <c r="EA5" s="295"/>
      <c r="EB5" s="295"/>
      <c r="EC5" s="293"/>
      <c r="ED5" s="294"/>
      <c r="EE5" s="294"/>
      <c r="EF5" s="294"/>
      <c r="EG5" s="294"/>
      <c r="EH5" s="295"/>
      <c r="EI5" s="296"/>
      <c r="EJ5" s="293"/>
      <c r="EK5" s="294"/>
      <c r="EL5" s="294"/>
      <c r="EM5" s="294"/>
      <c r="EN5" s="294"/>
      <c r="EO5" s="295"/>
      <c r="EP5" s="296"/>
      <c r="EQ5" s="293"/>
      <c r="ER5" s="294"/>
      <c r="ES5" s="294"/>
      <c r="ET5" s="294"/>
      <c r="EU5" s="294"/>
      <c r="EV5" s="295"/>
      <c r="EW5" s="296"/>
      <c r="EX5" s="293"/>
      <c r="EY5" s="294"/>
      <c r="EZ5" s="294"/>
      <c r="FA5" s="294"/>
      <c r="FB5" s="294"/>
      <c r="FC5" s="295"/>
      <c r="FD5" s="295"/>
      <c r="FE5" s="293"/>
      <c r="FF5" s="294"/>
      <c r="FG5" s="294"/>
      <c r="FH5" s="294"/>
      <c r="FI5" s="294"/>
      <c r="FJ5" s="295"/>
      <c r="FK5" s="296"/>
      <c r="FL5" s="293"/>
      <c r="FM5" s="294"/>
      <c r="FN5" s="294"/>
      <c r="FO5" s="294"/>
      <c r="FP5" s="294"/>
      <c r="FQ5" s="295"/>
      <c r="FR5" s="296"/>
      <c r="FS5" s="293"/>
      <c r="FT5" s="294"/>
      <c r="FU5" s="294"/>
      <c r="FV5" s="294"/>
      <c r="FW5" s="294"/>
      <c r="FX5" s="295"/>
      <c r="FY5" s="296"/>
      <c r="FZ5" s="297"/>
      <c r="GA5" s="294"/>
      <c r="GB5" s="294"/>
      <c r="GC5" s="294"/>
      <c r="GD5" s="294"/>
      <c r="GE5" s="295"/>
      <c r="GF5" s="295"/>
      <c r="GG5" s="293"/>
      <c r="GH5" s="294"/>
      <c r="GI5" s="294"/>
      <c r="GJ5" s="294"/>
      <c r="GK5" s="294"/>
      <c r="GL5" s="295"/>
      <c r="GM5" s="296"/>
      <c r="GN5" s="293"/>
      <c r="GO5" s="294"/>
      <c r="GP5" s="294"/>
      <c r="GQ5" s="294"/>
      <c r="GR5" s="294"/>
      <c r="GS5" s="295"/>
      <c r="GT5" s="296"/>
      <c r="GU5" s="293"/>
      <c r="GV5" s="294"/>
      <c r="GW5" s="294"/>
      <c r="GX5" s="294"/>
      <c r="GY5" s="294"/>
      <c r="GZ5" s="295"/>
      <c r="HA5" s="296"/>
      <c r="HB5" s="297"/>
      <c r="HC5" s="294"/>
      <c r="HD5" s="294"/>
      <c r="HE5" s="294"/>
      <c r="HF5" s="294"/>
      <c r="HG5" s="295"/>
      <c r="HH5" s="295"/>
      <c r="HI5" s="293"/>
      <c r="HJ5" s="294"/>
      <c r="HK5" s="294"/>
      <c r="HL5" s="294"/>
      <c r="HM5" s="294"/>
      <c r="HN5" s="295"/>
      <c r="HO5" s="296"/>
      <c r="HP5" s="293"/>
      <c r="HQ5" s="294"/>
      <c r="HR5" s="294"/>
      <c r="HS5" s="294"/>
      <c r="HT5" s="294"/>
      <c r="HU5" s="295"/>
      <c r="HV5" s="296"/>
      <c r="HW5" s="293"/>
      <c r="HX5" s="294"/>
      <c r="HY5" s="294"/>
      <c r="HZ5" s="294"/>
      <c r="IA5" s="294"/>
      <c r="IB5" s="295"/>
      <c r="IC5" s="296"/>
      <c r="ID5" s="293"/>
      <c r="IE5" s="294"/>
      <c r="IF5" s="294"/>
      <c r="IG5" s="294"/>
      <c r="IH5" s="294"/>
      <c r="II5" s="295"/>
      <c r="IJ5" s="295"/>
      <c r="IK5" s="293"/>
      <c r="IL5" s="294"/>
      <c r="IM5" s="294"/>
      <c r="IN5" s="294"/>
      <c r="IO5" s="294"/>
      <c r="IP5" s="295"/>
      <c r="IQ5" s="296"/>
      <c r="IR5" s="293"/>
      <c r="IS5" s="294"/>
      <c r="IT5" s="294"/>
      <c r="IU5" s="294"/>
      <c r="IV5" s="294"/>
      <c r="IW5" s="295"/>
      <c r="IX5" s="296"/>
      <c r="IY5" s="293"/>
      <c r="IZ5" s="294"/>
      <c r="JA5" s="294"/>
      <c r="JB5" s="294"/>
      <c r="JC5" s="294"/>
      <c r="JD5" s="295"/>
      <c r="JE5" s="296"/>
      <c r="JF5" s="293"/>
      <c r="JG5" s="294"/>
      <c r="JH5" s="294"/>
      <c r="JI5" s="294"/>
      <c r="JJ5" s="294"/>
      <c r="JK5" s="295"/>
      <c r="JL5" s="296"/>
      <c r="JM5" s="293"/>
      <c r="JN5" s="294"/>
      <c r="JO5" s="294"/>
      <c r="JP5" s="294"/>
      <c r="JQ5" s="294"/>
      <c r="JR5" s="295"/>
      <c r="JS5" s="296"/>
      <c r="JT5" s="293"/>
      <c r="JU5" s="294"/>
      <c r="JV5" s="294"/>
      <c r="JW5" s="294"/>
      <c r="JX5" s="294"/>
      <c r="JY5" s="295"/>
      <c r="JZ5" s="296"/>
      <c r="KA5" s="297"/>
      <c r="KB5" s="294"/>
      <c r="KC5" s="294"/>
      <c r="KD5" s="294"/>
      <c r="KE5" s="294"/>
      <c r="KF5" s="295"/>
      <c r="KG5" s="295"/>
      <c r="KH5" s="293"/>
      <c r="KI5" s="294"/>
      <c r="KJ5" s="294"/>
      <c r="KK5" s="294"/>
      <c r="KL5" s="294"/>
      <c r="KM5" s="295"/>
      <c r="KN5" s="296"/>
      <c r="KO5" s="293"/>
      <c r="KP5" s="294"/>
      <c r="KQ5" s="294"/>
      <c r="KR5" s="294"/>
      <c r="KS5" s="294"/>
      <c r="KT5" s="295"/>
      <c r="KU5" s="296"/>
      <c r="KV5" s="293"/>
      <c r="KW5" s="294"/>
      <c r="KX5" s="294"/>
      <c r="KY5" s="294"/>
      <c r="KZ5" s="294"/>
      <c r="LA5" s="295"/>
      <c r="LB5" s="296"/>
      <c r="LC5" s="293"/>
      <c r="LD5" s="294"/>
      <c r="LE5" s="294"/>
      <c r="LF5" s="294"/>
      <c r="LG5" s="294"/>
      <c r="LH5" s="295"/>
      <c r="LI5" s="296"/>
      <c r="LJ5" s="293"/>
      <c r="LK5" s="294"/>
      <c r="LL5" s="294"/>
      <c r="LM5" s="294"/>
      <c r="LN5" s="294"/>
      <c r="LO5" s="295"/>
      <c r="LP5" s="296"/>
      <c r="LQ5" s="293"/>
      <c r="LR5" s="294"/>
      <c r="LS5" s="294"/>
      <c r="LT5" s="294"/>
      <c r="LU5" s="294"/>
      <c r="LV5" s="295"/>
      <c r="LW5" s="296"/>
      <c r="LX5" s="605"/>
      <c r="LY5" s="605"/>
      <c r="LZ5" s="605"/>
      <c r="MA5" s="605"/>
      <c r="MB5" s="605"/>
      <c r="MC5" s="605"/>
      <c r="MD5" s="435"/>
      <c r="ME5" s="435"/>
      <c r="MF5" s="435"/>
      <c r="MG5" s="435"/>
      <c r="MH5" s="435"/>
      <c r="MI5" s="435"/>
      <c r="MJ5" s="435"/>
      <c r="MK5" s="435"/>
      <c r="ML5" s="435"/>
      <c r="MM5" s="435"/>
      <c r="MN5" s="435"/>
      <c r="MO5" s="435"/>
      <c r="MP5" s="435"/>
      <c r="MQ5" s="435"/>
      <c r="MR5" s="435"/>
      <c r="MS5" s="435"/>
      <c r="MT5" s="435"/>
      <c r="MU5" s="435"/>
      <c r="MV5" s="435"/>
      <c r="MW5" s="435"/>
      <c r="MX5" s="435"/>
      <c r="MY5" s="435"/>
      <c r="MZ5" s="435"/>
      <c r="NA5" s="435"/>
      <c r="NB5" s="435"/>
      <c r="NC5" s="435"/>
      <c r="ND5" s="435"/>
      <c r="NE5" s="435"/>
      <c r="NF5" s="435"/>
      <c r="NG5" s="435"/>
      <c r="NH5" s="435"/>
      <c r="NI5" s="435"/>
      <c r="NJ5" s="435"/>
      <c r="NK5" s="435"/>
      <c r="NL5" s="435"/>
      <c r="NM5" s="435"/>
      <c r="NN5" s="435"/>
      <c r="NO5" s="435"/>
      <c r="NP5" s="435"/>
      <c r="NQ5" s="435"/>
      <c r="NR5" s="435"/>
      <c r="NS5" s="435"/>
      <c r="NT5" s="435"/>
      <c r="NU5" s="435"/>
      <c r="NV5" s="435"/>
      <c r="NW5" s="435"/>
      <c r="NX5" s="435"/>
      <c r="NY5" s="435"/>
      <c r="NZ5" s="435"/>
      <c r="OA5" s="435"/>
      <c r="OB5" s="435"/>
      <c r="OC5" s="435"/>
    </row>
    <row r="6" spans="1:393" ht="18" customHeight="1" thickBot="1" x14ac:dyDescent="0.55000000000000004">
      <c r="A6" s="435"/>
      <c r="B6" s="610"/>
      <c r="C6" s="614"/>
      <c r="D6" s="611"/>
      <c r="E6" s="611"/>
      <c r="F6" s="270" t="s">
        <v>23</v>
      </c>
      <c r="G6" s="298"/>
      <c r="H6" s="299"/>
      <c r="I6" s="299"/>
      <c r="J6" s="299"/>
      <c r="K6" s="299"/>
      <c r="L6" s="300"/>
      <c r="M6" s="301"/>
      <c r="N6" s="302"/>
      <c r="O6" s="299"/>
      <c r="P6" s="299"/>
      <c r="Q6" s="299"/>
      <c r="R6" s="299"/>
      <c r="S6" s="300"/>
      <c r="T6" s="300"/>
      <c r="U6" s="298"/>
      <c r="V6" s="299"/>
      <c r="W6" s="299"/>
      <c r="X6" s="299"/>
      <c r="Y6" s="299"/>
      <c r="Z6" s="300"/>
      <c r="AA6" s="301"/>
      <c r="AB6" s="298"/>
      <c r="AC6" s="299"/>
      <c r="AD6" s="299"/>
      <c r="AE6" s="299"/>
      <c r="AF6" s="299"/>
      <c r="AG6" s="300"/>
      <c r="AH6" s="301"/>
      <c r="AI6" s="298"/>
      <c r="AJ6" s="299"/>
      <c r="AK6" s="299"/>
      <c r="AL6" s="299"/>
      <c r="AM6" s="299"/>
      <c r="AN6" s="300"/>
      <c r="AO6" s="301"/>
      <c r="AP6" s="302"/>
      <c r="AQ6" s="299"/>
      <c r="AR6" s="299"/>
      <c r="AS6" s="299"/>
      <c r="AT6" s="299"/>
      <c r="AU6" s="300"/>
      <c r="AV6" s="300"/>
      <c r="AW6" s="298"/>
      <c r="AX6" s="299"/>
      <c r="AY6" s="299"/>
      <c r="AZ6" s="299"/>
      <c r="BA6" s="299"/>
      <c r="BB6" s="300"/>
      <c r="BC6" s="301"/>
      <c r="BD6" s="298"/>
      <c r="BE6" s="299"/>
      <c r="BF6" s="299"/>
      <c r="BG6" s="299"/>
      <c r="BH6" s="299"/>
      <c r="BI6" s="300"/>
      <c r="BJ6" s="301"/>
      <c r="BK6" s="298"/>
      <c r="BL6" s="299"/>
      <c r="BM6" s="299"/>
      <c r="BN6" s="299"/>
      <c r="BO6" s="299"/>
      <c r="BP6" s="300"/>
      <c r="BQ6" s="301"/>
      <c r="BR6" s="298"/>
      <c r="BS6" s="299"/>
      <c r="BT6" s="299"/>
      <c r="BU6" s="299"/>
      <c r="BV6" s="299"/>
      <c r="BW6" s="300"/>
      <c r="BX6" s="301"/>
      <c r="BY6" s="298"/>
      <c r="BZ6" s="299"/>
      <c r="CA6" s="299"/>
      <c r="CB6" s="299"/>
      <c r="CC6" s="299"/>
      <c r="CD6" s="300"/>
      <c r="CE6" s="301"/>
      <c r="CF6" s="298"/>
      <c r="CG6" s="299"/>
      <c r="CH6" s="299"/>
      <c r="CI6" s="299"/>
      <c r="CJ6" s="299"/>
      <c r="CK6" s="300"/>
      <c r="CL6" s="301"/>
      <c r="CM6" s="298"/>
      <c r="CN6" s="299"/>
      <c r="CO6" s="299"/>
      <c r="CP6" s="299"/>
      <c r="CQ6" s="299"/>
      <c r="CR6" s="300"/>
      <c r="CS6" s="301"/>
      <c r="CT6" s="302"/>
      <c r="CU6" s="299"/>
      <c r="CV6" s="299"/>
      <c r="CW6" s="299"/>
      <c r="CX6" s="299"/>
      <c r="CY6" s="300"/>
      <c r="CZ6" s="300"/>
      <c r="DA6" s="298"/>
      <c r="DB6" s="299"/>
      <c r="DC6" s="299"/>
      <c r="DD6" s="299"/>
      <c r="DE6" s="299"/>
      <c r="DF6" s="300"/>
      <c r="DG6" s="301"/>
      <c r="DH6" s="298"/>
      <c r="DI6" s="299"/>
      <c r="DJ6" s="299"/>
      <c r="DK6" s="299"/>
      <c r="DL6" s="299"/>
      <c r="DM6" s="300"/>
      <c r="DN6" s="301"/>
      <c r="DO6" s="298"/>
      <c r="DP6" s="299"/>
      <c r="DQ6" s="299"/>
      <c r="DR6" s="299"/>
      <c r="DS6" s="299"/>
      <c r="DT6" s="300"/>
      <c r="DU6" s="301"/>
      <c r="DV6" s="302"/>
      <c r="DW6" s="299"/>
      <c r="DX6" s="299"/>
      <c r="DY6" s="299"/>
      <c r="DZ6" s="299"/>
      <c r="EA6" s="300"/>
      <c r="EB6" s="300"/>
      <c r="EC6" s="298"/>
      <c r="ED6" s="299"/>
      <c r="EE6" s="299"/>
      <c r="EF6" s="299"/>
      <c r="EG6" s="299"/>
      <c r="EH6" s="300"/>
      <c r="EI6" s="301"/>
      <c r="EJ6" s="298"/>
      <c r="EK6" s="299"/>
      <c r="EL6" s="299"/>
      <c r="EM6" s="299"/>
      <c r="EN6" s="299"/>
      <c r="EO6" s="300"/>
      <c r="EP6" s="301"/>
      <c r="EQ6" s="298"/>
      <c r="ER6" s="299"/>
      <c r="ES6" s="299"/>
      <c r="ET6" s="299"/>
      <c r="EU6" s="299"/>
      <c r="EV6" s="300"/>
      <c r="EW6" s="301"/>
      <c r="EX6" s="298"/>
      <c r="EY6" s="299"/>
      <c r="EZ6" s="299"/>
      <c r="FA6" s="299"/>
      <c r="FB6" s="299"/>
      <c r="FC6" s="300"/>
      <c r="FD6" s="300"/>
      <c r="FE6" s="298"/>
      <c r="FF6" s="299"/>
      <c r="FG6" s="299"/>
      <c r="FH6" s="299"/>
      <c r="FI6" s="299"/>
      <c r="FJ6" s="300"/>
      <c r="FK6" s="301"/>
      <c r="FL6" s="298"/>
      <c r="FM6" s="299"/>
      <c r="FN6" s="299"/>
      <c r="FO6" s="299"/>
      <c r="FP6" s="299"/>
      <c r="FQ6" s="300"/>
      <c r="FR6" s="301"/>
      <c r="FS6" s="298"/>
      <c r="FT6" s="299"/>
      <c r="FU6" s="299"/>
      <c r="FV6" s="299"/>
      <c r="FW6" s="299"/>
      <c r="FX6" s="300"/>
      <c r="FY6" s="301"/>
      <c r="FZ6" s="302"/>
      <c r="GA6" s="299"/>
      <c r="GB6" s="299"/>
      <c r="GC6" s="299"/>
      <c r="GD6" s="299"/>
      <c r="GE6" s="300"/>
      <c r="GF6" s="300"/>
      <c r="GG6" s="298"/>
      <c r="GH6" s="299"/>
      <c r="GI6" s="299"/>
      <c r="GJ6" s="299"/>
      <c r="GK6" s="299"/>
      <c r="GL6" s="300"/>
      <c r="GM6" s="301"/>
      <c r="GN6" s="298"/>
      <c r="GO6" s="299"/>
      <c r="GP6" s="299"/>
      <c r="GQ6" s="299"/>
      <c r="GR6" s="299"/>
      <c r="GS6" s="300"/>
      <c r="GT6" s="301"/>
      <c r="GU6" s="298"/>
      <c r="GV6" s="299"/>
      <c r="GW6" s="299"/>
      <c r="GX6" s="299"/>
      <c r="GY6" s="299"/>
      <c r="GZ6" s="300"/>
      <c r="HA6" s="301"/>
      <c r="HB6" s="302"/>
      <c r="HC6" s="299"/>
      <c r="HD6" s="299"/>
      <c r="HE6" s="299"/>
      <c r="HF6" s="299"/>
      <c r="HG6" s="300"/>
      <c r="HH6" s="300"/>
      <c r="HI6" s="298"/>
      <c r="HJ6" s="299"/>
      <c r="HK6" s="299"/>
      <c r="HL6" s="299"/>
      <c r="HM6" s="299"/>
      <c r="HN6" s="300"/>
      <c r="HO6" s="301"/>
      <c r="HP6" s="298"/>
      <c r="HQ6" s="299"/>
      <c r="HR6" s="299"/>
      <c r="HS6" s="299"/>
      <c r="HT6" s="299"/>
      <c r="HU6" s="300"/>
      <c r="HV6" s="301"/>
      <c r="HW6" s="298"/>
      <c r="HX6" s="299"/>
      <c r="HY6" s="299"/>
      <c r="HZ6" s="299"/>
      <c r="IA6" s="299"/>
      <c r="IB6" s="300"/>
      <c r="IC6" s="301"/>
      <c r="ID6" s="298"/>
      <c r="IE6" s="299"/>
      <c r="IF6" s="299"/>
      <c r="IG6" s="299"/>
      <c r="IH6" s="299"/>
      <c r="II6" s="300"/>
      <c r="IJ6" s="300"/>
      <c r="IK6" s="298"/>
      <c r="IL6" s="299"/>
      <c r="IM6" s="299"/>
      <c r="IN6" s="299"/>
      <c r="IO6" s="299"/>
      <c r="IP6" s="300"/>
      <c r="IQ6" s="301"/>
      <c r="IR6" s="298"/>
      <c r="IS6" s="299"/>
      <c r="IT6" s="299"/>
      <c r="IU6" s="299"/>
      <c r="IV6" s="299"/>
      <c r="IW6" s="300"/>
      <c r="IX6" s="301"/>
      <c r="IY6" s="298"/>
      <c r="IZ6" s="299"/>
      <c r="JA6" s="299"/>
      <c r="JB6" s="299"/>
      <c r="JC6" s="299"/>
      <c r="JD6" s="300"/>
      <c r="JE6" s="301"/>
      <c r="JF6" s="298"/>
      <c r="JG6" s="299"/>
      <c r="JH6" s="299"/>
      <c r="JI6" s="299"/>
      <c r="JJ6" s="299"/>
      <c r="JK6" s="300"/>
      <c r="JL6" s="301"/>
      <c r="JM6" s="298"/>
      <c r="JN6" s="299"/>
      <c r="JO6" s="299"/>
      <c r="JP6" s="299"/>
      <c r="JQ6" s="299"/>
      <c r="JR6" s="300"/>
      <c r="JS6" s="301"/>
      <c r="JT6" s="298"/>
      <c r="JU6" s="299"/>
      <c r="JV6" s="299"/>
      <c r="JW6" s="299"/>
      <c r="JX6" s="299"/>
      <c r="JY6" s="300"/>
      <c r="JZ6" s="301"/>
      <c r="KA6" s="302"/>
      <c r="KB6" s="299"/>
      <c r="KC6" s="299"/>
      <c r="KD6" s="299"/>
      <c r="KE6" s="299"/>
      <c r="KF6" s="300"/>
      <c r="KG6" s="300"/>
      <c r="KH6" s="298"/>
      <c r="KI6" s="299"/>
      <c r="KJ6" s="299"/>
      <c r="KK6" s="299"/>
      <c r="KL6" s="299"/>
      <c r="KM6" s="300"/>
      <c r="KN6" s="301"/>
      <c r="KO6" s="298"/>
      <c r="KP6" s="299"/>
      <c r="KQ6" s="299"/>
      <c r="KR6" s="299"/>
      <c r="KS6" s="299"/>
      <c r="KT6" s="300"/>
      <c r="KU6" s="301"/>
      <c r="KV6" s="298"/>
      <c r="KW6" s="299"/>
      <c r="KX6" s="299"/>
      <c r="KY6" s="299"/>
      <c r="KZ6" s="299"/>
      <c r="LA6" s="300"/>
      <c r="LB6" s="301"/>
      <c r="LC6" s="298"/>
      <c r="LD6" s="299"/>
      <c r="LE6" s="299"/>
      <c r="LF6" s="299"/>
      <c r="LG6" s="299"/>
      <c r="LH6" s="300"/>
      <c r="LI6" s="301"/>
      <c r="LJ6" s="298"/>
      <c r="LK6" s="299"/>
      <c r="LL6" s="299"/>
      <c r="LM6" s="299"/>
      <c r="LN6" s="299"/>
      <c r="LO6" s="300"/>
      <c r="LP6" s="301"/>
      <c r="LQ6" s="298"/>
      <c r="LR6" s="299"/>
      <c r="LS6" s="299"/>
      <c r="LT6" s="299"/>
      <c r="LU6" s="299"/>
      <c r="LV6" s="300"/>
      <c r="LW6" s="301"/>
      <c r="LX6" s="606"/>
      <c r="LY6" s="606"/>
      <c r="LZ6" s="606"/>
      <c r="MA6" s="606"/>
      <c r="MB6" s="606"/>
      <c r="MC6" s="606"/>
      <c r="MD6" s="435"/>
      <c r="ME6" s="435"/>
      <c r="MF6" s="455" t="s">
        <v>681</v>
      </c>
      <c r="MG6" s="435"/>
      <c r="MH6" s="435"/>
      <c r="MI6" s="435"/>
      <c r="MJ6" s="435"/>
      <c r="MK6" s="435"/>
      <c r="ML6" s="435"/>
      <c r="MM6" s="435"/>
      <c r="MN6" s="435"/>
      <c r="MO6" s="435"/>
      <c r="MP6" s="435"/>
      <c r="MQ6" s="435"/>
      <c r="MR6" s="435"/>
      <c r="MS6" s="435"/>
      <c r="MT6" s="435"/>
      <c r="MU6" s="435"/>
      <c r="MV6" s="435"/>
      <c r="MW6" s="435"/>
      <c r="MX6" s="435"/>
      <c r="MY6" s="435"/>
      <c r="MZ6" s="435"/>
      <c r="NA6" s="435"/>
      <c r="NB6" s="435"/>
      <c r="NC6" s="435"/>
      <c r="ND6" s="435"/>
      <c r="NE6" s="435"/>
      <c r="NF6" s="435"/>
      <c r="NG6" s="435"/>
      <c r="NH6" s="435"/>
      <c r="NI6" s="435"/>
      <c r="NJ6" s="435"/>
      <c r="NK6" s="435"/>
      <c r="NL6" s="435"/>
      <c r="NM6" s="435"/>
      <c r="NN6" s="435"/>
      <c r="NO6" s="435"/>
      <c r="NP6" s="435"/>
      <c r="NQ6" s="435"/>
      <c r="NR6" s="435"/>
      <c r="NS6" s="435"/>
      <c r="NT6" s="435"/>
      <c r="NU6" s="435"/>
      <c r="NV6" s="435"/>
      <c r="NW6" s="435"/>
      <c r="NX6" s="435"/>
      <c r="NY6" s="435"/>
      <c r="NZ6" s="435"/>
      <c r="OA6" s="435"/>
      <c r="OB6" s="435"/>
      <c r="OC6" s="435"/>
    </row>
    <row r="7" spans="1:393" ht="15.75" customHeight="1" x14ac:dyDescent="0.5">
      <c r="A7" s="435"/>
      <c r="B7" s="271">
        <v>1</v>
      </c>
      <c r="C7" s="335" t="str">
        <f>IF(นักเรียน!C6="","",นักเรียน!C6)</f>
        <v/>
      </c>
      <c r="D7" s="336" t="str">
        <f>IF(นักเรียน!D6="","",นักเรียน!D6)</f>
        <v/>
      </c>
      <c r="E7" s="272" t="str">
        <f>IF(นักเรียน!E6="","",นักเรียน!E6)</f>
        <v/>
      </c>
      <c r="F7" s="271" t="str">
        <f>IF(นักเรียน!E6="","",นักเรียน!B6)</f>
        <v/>
      </c>
      <c r="G7" s="303"/>
      <c r="H7" s="304"/>
      <c r="I7" s="303"/>
      <c r="J7" s="304"/>
      <c r="K7" s="304"/>
      <c r="L7" s="305"/>
      <c r="M7" s="305"/>
      <c r="N7" s="303"/>
      <c r="O7" s="304"/>
      <c r="P7" s="304"/>
      <c r="Q7" s="304"/>
      <c r="R7" s="304"/>
      <c r="S7" s="305"/>
      <c r="T7" s="306"/>
      <c r="U7" s="303"/>
      <c r="V7" s="304"/>
      <c r="W7" s="304"/>
      <c r="X7" s="304"/>
      <c r="Y7" s="304"/>
      <c r="Z7" s="305"/>
      <c r="AA7" s="306"/>
      <c r="AB7" s="303"/>
      <c r="AC7" s="304"/>
      <c r="AD7" s="304"/>
      <c r="AE7" s="304"/>
      <c r="AF7" s="304"/>
      <c r="AG7" s="305"/>
      <c r="AH7" s="306"/>
      <c r="AI7" s="303"/>
      <c r="AJ7" s="304"/>
      <c r="AK7" s="304"/>
      <c r="AL7" s="304"/>
      <c r="AM7" s="304"/>
      <c r="AN7" s="305"/>
      <c r="AO7" s="306"/>
      <c r="AP7" s="303"/>
      <c r="AQ7" s="304"/>
      <c r="AR7" s="304"/>
      <c r="AS7" s="304"/>
      <c r="AT7" s="304"/>
      <c r="AU7" s="305"/>
      <c r="AV7" s="306"/>
      <c r="AW7" s="307"/>
      <c r="AX7" s="304"/>
      <c r="AY7" s="304"/>
      <c r="AZ7" s="304"/>
      <c r="BA7" s="304"/>
      <c r="BB7" s="305"/>
      <c r="BC7" s="305"/>
      <c r="BD7" s="303"/>
      <c r="BE7" s="304"/>
      <c r="BF7" s="304"/>
      <c r="BG7" s="304"/>
      <c r="BH7" s="304"/>
      <c r="BI7" s="305"/>
      <c r="BJ7" s="306"/>
      <c r="BK7" s="303"/>
      <c r="BL7" s="304"/>
      <c r="BM7" s="304"/>
      <c r="BN7" s="304"/>
      <c r="BO7" s="304"/>
      <c r="BP7" s="305"/>
      <c r="BQ7" s="306"/>
      <c r="BR7" s="303"/>
      <c r="BS7" s="304"/>
      <c r="BT7" s="304"/>
      <c r="BU7" s="304"/>
      <c r="BV7" s="304"/>
      <c r="BW7" s="305"/>
      <c r="BX7" s="306"/>
      <c r="BY7" s="307"/>
      <c r="BZ7" s="304"/>
      <c r="CA7" s="304"/>
      <c r="CB7" s="304"/>
      <c r="CC7" s="304"/>
      <c r="CD7" s="305"/>
      <c r="CE7" s="305"/>
      <c r="CF7" s="303"/>
      <c r="CG7" s="304"/>
      <c r="CH7" s="304"/>
      <c r="CI7" s="304"/>
      <c r="CJ7" s="304"/>
      <c r="CK7" s="305"/>
      <c r="CL7" s="306"/>
      <c r="CM7" s="303"/>
      <c r="CN7" s="304"/>
      <c r="CO7" s="304"/>
      <c r="CP7" s="304"/>
      <c r="CQ7" s="304"/>
      <c r="CR7" s="305"/>
      <c r="CS7" s="306"/>
      <c r="CT7" s="303"/>
      <c r="CU7" s="304"/>
      <c r="CV7" s="304"/>
      <c r="CW7" s="304"/>
      <c r="CX7" s="304"/>
      <c r="CY7" s="305"/>
      <c r="CZ7" s="306"/>
      <c r="DA7" s="307"/>
      <c r="DB7" s="304"/>
      <c r="DC7" s="304"/>
      <c r="DD7" s="304"/>
      <c r="DE7" s="304"/>
      <c r="DF7" s="305"/>
      <c r="DG7" s="306"/>
      <c r="DH7" s="303"/>
      <c r="DI7" s="304"/>
      <c r="DJ7" s="304"/>
      <c r="DK7" s="304"/>
      <c r="DL7" s="304"/>
      <c r="DM7" s="305"/>
      <c r="DN7" s="306"/>
      <c r="DO7" s="303"/>
      <c r="DP7" s="304"/>
      <c r="DQ7" s="304"/>
      <c r="DR7" s="304"/>
      <c r="DS7" s="304"/>
      <c r="DT7" s="305"/>
      <c r="DU7" s="306"/>
      <c r="DV7" s="303"/>
      <c r="DW7" s="304"/>
      <c r="DX7" s="304"/>
      <c r="DY7" s="304"/>
      <c r="DZ7" s="304"/>
      <c r="EA7" s="305"/>
      <c r="EB7" s="306"/>
      <c r="EC7" s="307"/>
      <c r="ED7" s="304"/>
      <c r="EE7" s="304"/>
      <c r="EF7" s="304"/>
      <c r="EG7" s="304"/>
      <c r="EH7" s="305"/>
      <c r="EI7" s="305"/>
      <c r="EJ7" s="303"/>
      <c r="EK7" s="304"/>
      <c r="EL7" s="304"/>
      <c r="EM7" s="304"/>
      <c r="EN7" s="304"/>
      <c r="EO7" s="305"/>
      <c r="EP7" s="306"/>
      <c r="EQ7" s="303"/>
      <c r="ER7" s="304"/>
      <c r="ES7" s="304"/>
      <c r="ET7" s="304"/>
      <c r="EU7" s="304"/>
      <c r="EV7" s="305"/>
      <c r="EW7" s="306"/>
      <c r="EX7" s="303"/>
      <c r="EY7" s="304"/>
      <c r="EZ7" s="304"/>
      <c r="FA7" s="304"/>
      <c r="FB7" s="304"/>
      <c r="FC7" s="305"/>
      <c r="FD7" s="306"/>
      <c r="FE7" s="307"/>
      <c r="FF7" s="304"/>
      <c r="FG7" s="304"/>
      <c r="FH7" s="304"/>
      <c r="FI7" s="304"/>
      <c r="FJ7" s="305"/>
      <c r="FK7" s="305"/>
      <c r="FL7" s="303"/>
      <c r="FM7" s="304"/>
      <c r="FN7" s="304"/>
      <c r="FO7" s="304"/>
      <c r="FP7" s="304"/>
      <c r="FQ7" s="305"/>
      <c r="FR7" s="306"/>
      <c r="FS7" s="303"/>
      <c r="FT7" s="304"/>
      <c r="FU7" s="304"/>
      <c r="FV7" s="304"/>
      <c r="FW7" s="304"/>
      <c r="FX7" s="305"/>
      <c r="FY7" s="306"/>
      <c r="FZ7" s="303"/>
      <c r="GA7" s="304"/>
      <c r="GB7" s="304"/>
      <c r="GC7" s="304"/>
      <c r="GD7" s="304"/>
      <c r="GE7" s="305"/>
      <c r="GF7" s="306"/>
      <c r="GG7" s="307"/>
      <c r="GH7" s="304"/>
      <c r="GI7" s="304"/>
      <c r="GJ7" s="304"/>
      <c r="GK7" s="304"/>
      <c r="GL7" s="305"/>
      <c r="GM7" s="306"/>
      <c r="GN7" s="303"/>
      <c r="GO7" s="304"/>
      <c r="GP7" s="304"/>
      <c r="GQ7" s="304"/>
      <c r="GR7" s="304"/>
      <c r="GS7" s="305"/>
      <c r="GT7" s="306"/>
      <c r="GU7" s="303"/>
      <c r="GV7" s="304"/>
      <c r="GW7" s="304"/>
      <c r="GX7" s="304"/>
      <c r="GY7" s="304"/>
      <c r="GZ7" s="305"/>
      <c r="HA7" s="306"/>
      <c r="HB7" s="303"/>
      <c r="HC7" s="304"/>
      <c r="HD7" s="304"/>
      <c r="HE7" s="304"/>
      <c r="HF7" s="304"/>
      <c r="HG7" s="305"/>
      <c r="HH7" s="306"/>
      <c r="HI7" s="303"/>
      <c r="HJ7" s="304"/>
      <c r="HK7" s="304"/>
      <c r="HL7" s="304"/>
      <c r="HM7" s="304"/>
      <c r="HN7" s="305"/>
      <c r="HO7" s="306"/>
      <c r="HP7" s="303"/>
      <c r="HQ7" s="304"/>
      <c r="HR7" s="304"/>
      <c r="HS7" s="304"/>
      <c r="HT7" s="304"/>
      <c r="HU7" s="305"/>
      <c r="HV7" s="306"/>
      <c r="HW7" s="303"/>
      <c r="HX7" s="304"/>
      <c r="HY7" s="304"/>
      <c r="HZ7" s="304"/>
      <c r="IA7" s="304"/>
      <c r="IB7" s="305"/>
      <c r="IC7" s="306"/>
      <c r="ID7" s="303"/>
      <c r="IE7" s="304"/>
      <c r="IF7" s="304"/>
      <c r="IG7" s="304"/>
      <c r="IH7" s="304"/>
      <c r="II7" s="305"/>
      <c r="IJ7" s="306"/>
      <c r="IK7" s="307"/>
      <c r="IL7" s="304"/>
      <c r="IM7" s="304"/>
      <c r="IN7" s="304"/>
      <c r="IO7" s="304"/>
      <c r="IP7" s="305"/>
      <c r="IQ7" s="305"/>
      <c r="IR7" s="303"/>
      <c r="IS7" s="304"/>
      <c r="IT7" s="304"/>
      <c r="IU7" s="304"/>
      <c r="IV7" s="304"/>
      <c r="IW7" s="305"/>
      <c r="IX7" s="306"/>
      <c r="IY7" s="303"/>
      <c r="IZ7" s="304"/>
      <c r="JA7" s="304"/>
      <c r="JB7" s="304"/>
      <c r="JC7" s="304"/>
      <c r="JD7" s="305"/>
      <c r="JE7" s="306"/>
      <c r="JF7" s="303"/>
      <c r="JG7" s="304"/>
      <c r="JH7" s="304"/>
      <c r="JI7" s="304"/>
      <c r="JJ7" s="304"/>
      <c r="JK7" s="305"/>
      <c r="JL7" s="306"/>
      <c r="JM7" s="303"/>
      <c r="JN7" s="304"/>
      <c r="JO7" s="304"/>
      <c r="JP7" s="304"/>
      <c r="JQ7" s="304"/>
      <c r="JR7" s="305"/>
      <c r="JS7" s="306"/>
      <c r="JT7" s="303"/>
      <c r="JU7" s="304"/>
      <c r="JV7" s="304"/>
      <c r="JW7" s="304"/>
      <c r="JX7" s="304"/>
      <c r="JY7" s="305"/>
      <c r="JZ7" s="306"/>
      <c r="KA7" s="303"/>
      <c r="KB7" s="304"/>
      <c r="KC7" s="304"/>
      <c r="KD7" s="304"/>
      <c r="KE7" s="304"/>
      <c r="KF7" s="305"/>
      <c r="KG7" s="306"/>
      <c r="KH7" s="307"/>
      <c r="KI7" s="304"/>
      <c r="KJ7" s="304"/>
      <c r="KK7" s="304"/>
      <c r="KL7" s="304"/>
      <c r="KM7" s="305"/>
      <c r="KN7" s="306"/>
      <c r="KO7" s="303"/>
      <c r="KP7" s="304"/>
      <c r="KQ7" s="304"/>
      <c r="KR7" s="304"/>
      <c r="KS7" s="304"/>
      <c r="KT7" s="305"/>
      <c r="KU7" s="306"/>
      <c r="KV7" s="303"/>
      <c r="KW7" s="304"/>
      <c r="KX7" s="304"/>
      <c r="KY7" s="304"/>
      <c r="KZ7" s="304"/>
      <c r="LA7" s="305"/>
      <c r="LB7" s="306"/>
      <c r="LC7" s="303"/>
      <c r="LD7" s="304"/>
      <c r="LE7" s="304"/>
      <c r="LF7" s="304"/>
      <c r="LG7" s="304"/>
      <c r="LH7" s="305"/>
      <c r="LI7" s="306"/>
      <c r="LJ7" s="303"/>
      <c r="LK7" s="304"/>
      <c r="LL7" s="304"/>
      <c r="LM7" s="304"/>
      <c r="LN7" s="304"/>
      <c r="LO7" s="305"/>
      <c r="LP7" s="306"/>
      <c r="LQ7" s="303"/>
      <c r="LR7" s="304"/>
      <c r="LS7" s="304"/>
      <c r="LT7" s="304"/>
      <c r="LU7" s="304"/>
      <c r="LV7" s="305"/>
      <c r="LW7" s="305"/>
      <c r="LX7" s="278" t="str">
        <f>IF(E7="","",COUNTIF($G7:$LW7," /"))</f>
        <v/>
      </c>
      <c r="LY7" s="279" t="str">
        <f t="shared" ref="LY7:LY38" si="0">IF(COUNTIF($G7:$LW7,"ป"),COUNTIF($G7:$LW7,"ป"),"")</f>
        <v/>
      </c>
      <c r="LZ7" s="279" t="str">
        <f t="shared" ref="LZ7:LZ38" si="1">IF(COUNTIF($G7:$LW7,"ล"),COUNTIF($G7:$LW7,"ล"),"")</f>
        <v/>
      </c>
      <c r="MA7" s="279" t="str">
        <f t="shared" ref="MA7:MA38" si="2">IF(COUNTIF($G7:$LW7,"ข"),COUNTIF($G7:$LW7,"ข"),"")</f>
        <v/>
      </c>
      <c r="MB7" s="280" t="str">
        <f>IF(LX7="","",LX7*100/COUNT($G$6:$LW$6))</f>
        <v/>
      </c>
      <c r="MC7" s="281"/>
      <c r="MD7" s="435"/>
      <c r="ME7" s="435"/>
      <c r="MF7" s="455" t="str">
        <f>IF(MB7="","",IF(นักเรียน!Q6="ออก","--ย้าย--",VLOOKUP(MB7,gradetime,5)))</f>
        <v/>
      </c>
      <c r="MG7" s="435"/>
      <c r="MH7" s="435"/>
      <c r="MI7" s="435"/>
      <c r="MJ7" s="435"/>
      <c r="MK7" s="435"/>
      <c r="ML7" s="435"/>
      <c r="MM7" s="435"/>
      <c r="MN7" s="435"/>
      <c r="MO7" s="435"/>
      <c r="MP7" s="435"/>
      <c r="MQ7" s="435"/>
      <c r="MR7" s="435"/>
      <c r="MS7" s="435"/>
      <c r="MT7" s="435"/>
      <c r="MU7" s="435"/>
      <c r="MV7" s="435"/>
      <c r="MW7" s="435"/>
      <c r="MX7" s="435"/>
      <c r="MY7" s="435"/>
      <c r="MZ7" s="435"/>
      <c r="NA7" s="435"/>
      <c r="NB7" s="435"/>
      <c r="NC7" s="435"/>
      <c r="ND7" s="435"/>
      <c r="NE7" s="435"/>
      <c r="NF7" s="435"/>
      <c r="NG7" s="435"/>
      <c r="NH7" s="435"/>
      <c r="NI7" s="435"/>
      <c r="NJ7" s="435"/>
      <c r="NK7" s="435"/>
      <c r="NL7" s="435"/>
      <c r="NM7" s="435"/>
      <c r="NN7" s="435"/>
      <c r="NO7" s="435"/>
      <c r="NP7" s="435"/>
      <c r="NQ7" s="435"/>
      <c r="NR7" s="435"/>
      <c r="NS7" s="435"/>
      <c r="NT7" s="435"/>
      <c r="NU7" s="435"/>
      <c r="NV7" s="435"/>
      <c r="NW7" s="435"/>
      <c r="NX7" s="435"/>
      <c r="NY7" s="435"/>
      <c r="NZ7" s="435"/>
      <c r="OA7" s="435"/>
      <c r="OB7" s="435"/>
      <c r="OC7" s="435"/>
    </row>
    <row r="8" spans="1:393" ht="15.75" customHeight="1" x14ac:dyDescent="0.5">
      <c r="A8" s="435"/>
      <c r="B8" s="273">
        <v>2</v>
      </c>
      <c r="C8" s="337" t="str">
        <f>IF(นักเรียน!C7="","",นักเรียน!C7)</f>
        <v/>
      </c>
      <c r="D8" s="337" t="str">
        <f>IF(นักเรียน!D7="","",นักเรียน!D7)</f>
        <v/>
      </c>
      <c r="E8" s="274" t="str">
        <f>IF(นักเรียน!E7="","",นักเรียน!E7)</f>
        <v/>
      </c>
      <c r="F8" s="273" t="str">
        <f>IF(นักเรียน!E7="","",นักเรียน!B7)</f>
        <v/>
      </c>
      <c r="G8" s="308"/>
      <c r="H8" s="309"/>
      <c r="I8" s="520"/>
      <c r="J8" s="309"/>
      <c r="K8" s="309"/>
      <c r="L8" s="310"/>
      <c r="M8" s="310"/>
      <c r="N8" s="308"/>
      <c r="O8" s="309"/>
      <c r="P8" s="309"/>
      <c r="Q8" s="309"/>
      <c r="R8" s="309"/>
      <c r="S8" s="310"/>
      <c r="T8" s="311"/>
      <c r="U8" s="308"/>
      <c r="V8" s="309"/>
      <c r="W8" s="309"/>
      <c r="X8" s="309"/>
      <c r="Y8" s="309"/>
      <c r="Z8" s="310"/>
      <c r="AA8" s="311"/>
      <c r="AB8" s="308"/>
      <c r="AC8" s="309"/>
      <c r="AD8" s="309"/>
      <c r="AE8" s="309"/>
      <c r="AF8" s="309"/>
      <c r="AG8" s="310"/>
      <c r="AH8" s="311"/>
      <c r="AI8" s="308"/>
      <c r="AJ8" s="309"/>
      <c r="AK8" s="309"/>
      <c r="AL8" s="309"/>
      <c r="AM8" s="309"/>
      <c r="AN8" s="310"/>
      <c r="AO8" s="311"/>
      <c r="AP8" s="308"/>
      <c r="AQ8" s="309"/>
      <c r="AR8" s="309"/>
      <c r="AS8" s="309"/>
      <c r="AT8" s="309"/>
      <c r="AU8" s="310"/>
      <c r="AV8" s="311"/>
      <c r="AW8" s="312"/>
      <c r="AX8" s="309"/>
      <c r="AY8" s="309"/>
      <c r="AZ8" s="309"/>
      <c r="BA8" s="309"/>
      <c r="BB8" s="310"/>
      <c r="BC8" s="310"/>
      <c r="BD8" s="308"/>
      <c r="BE8" s="309"/>
      <c r="BF8" s="309"/>
      <c r="BG8" s="309"/>
      <c r="BH8" s="309"/>
      <c r="BI8" s="310"/>
      <c r="BJ8" s="311"/>
      <c r="BK8" s="308"/>
      <c r="BL8" s="309"/>
      <c r="BM8" s="309"/>
      <c r="BN8" s="309"/>
      <c r="BO8" s="309"/>
      <c r="BP8" s="310"/>
      <c r="BQ8" s="311"/>
      <c r="BR8" s="308"/>
      <c r="BS8" s="309"/>
      <c r="BT8" s="309"/>
      <c r="BU8" s="309"/>
      <c r="BV8" s="309"/>
      <c r="BW8" s="310"/>
      <c r="BX8" s="311"/>
      <c r="BY8" s="312"/>
      <c r="BZ8" s="309"/>
      <c r="CA8" s="309"/>
      <c r="CB8" s="309"/>
      <c r="CC8" s="309"/>
      <c r="CD8" s="310"/>
      <c r="CE8" s="310"/>
      <c r="CF8" s="308"/>
      <c r="CG8" s="309"/>
      <c r="CH8" s="309"/>
      <c r="CI8" s="309"/>
      <c r="CJ8" s="309"/>
      <c r="CK8" s="310"/>
      <c r="CL8" s="311"/>
      <c r="CM8" s="308"/>
      <c r="CN8" s="309"/>
      <c r="CO8" s="309"/>
      <c r="CP8" s="309"/>
      <c r="CQ8" s="309"/>
      <c r="CR8" s="310"/>
      <c r="CS8" s="311"/>
      <c r="CT8" s="308"/>
      <c r="CU8" s="309"/>
      <c r="CV8" s="309"/>
      <c r="CW8" s="309"/>
      <c r="CX8" s="309"/>
      <c r="CY8" s="310"/>
      <c r="CZ8" s="311"/>
      <c r="DA8" s="312"/>
      <c r="DB8" s="309"/>
      <c r="DC8" s="309"/>
      <c r="DD8" s="309"/>
      <c r="DE8" s="309"/>
      <c r="DF8" s="310"/>
      <c r="DG8" s="311"/>
      <c r="DH8" s="308"/>
      <c r="DI8" s="309"/>
      <c r="DJ8" s="309"/>
      <c r="DK8" s="309"/>
      <c r="DL8" s="309"/>
      <c r="DM8" s="310"/>
      <c r="DN8" s="311"/>
      <c r="DO8" s="308"/>
      <c r="DP8" s="309"/>
      <c r="DQ8" s="309"/>
      <c r="DR8" s="309"/>
      <c r="DS8" s="309"/>
      <c r="DT8" s="310"/>
      <c r="DU8" s="311"/>
      <c r="DV8" s="308"/>
      <c r="DW8" s="309"/>
      <c r="DX8" s="309"/>
      <c r="DY8" s="309"/>
      <c r="DZ8" s="309"/>
      <c r="EA8" s="310"/>
      <c r="EB8" s="311"/>
      <c r="EC8" s="312"/>
      <c r="ED8" s="309"/>
      <c r="EE8" s="309"/>
      <c r="EF8" s="309"/>
      <c r="EG8" s="309"/>
      <c r="EH8" s="310"/>
      <c r="EI8" s="310"/>
      <c r="EJ8" s="308"/>
      <c r="EK8" s="309"/>
      <c r="EL8" s="309"/>
      <c r="EM8" s="309"/>
      <c r="EN8" s="309"/>
      <c r="EO8" s="310"/>
      <c r="EP8" s="311"/>
      <c r="EQ8" s="308"/>
      <c r="ER8" s="309"/>
      <c r="ES8" s="309"/>
      <c r="ET8" s="309"/>
      <c r="EU8" s="309"/>
      <c r="EV8" s="310"/>
      <c r="EW8" s="311"/>
      <c r="EX8" s="308"/>
      <c r="EY8" s="309"/>
      <c r="EZ8" s="309"/>
      <c r="FA8" s="309"/>
      <c r="FB8" s="309"/>
      <c r="FC8" s="310"/>
      <c r="FD8" s="311"/>
      <c r="FE8" s="312"/>
      <c r="FF8" s="309"/>
      <c r="FG8" s="309"/>
      <c r="FH8" s="309"/>
      <c r="FI8" s="309"/>
      <c r="FJ8" s="310"/>
      <c r="FK8" s="310"/>
      <c r="FL8" s="308"/>
      <c r="FM8" s="309"/>
      <c r="FN8" s="309"/>
      <c r="FO8" s="309"/>
      <c r="FP8" s="309"/>
      <c r="FQ8" s="310"/>
      <c r="FR8" s="311"/>
      <c r="FS8" s="308"/>
      <c r="FT8" s="309"/>
      <c r="FU8" s="309"/>
      <c r="FV8" s="309"/>
      <c r="FW8" s="309"/>
      <c r="FX8" s="310"/>
      <c r="FY8" s="311"/>
      <c r="FZ8" s="308"/>
      <c r="GA8" s="309"/>
      <c r="GB8" s="309"/>
      <c r="GC8" s="309"/>
      <c r="GD8" s="309"/>
      <c r="GE8" s="310"/>
      <c r="GF8" s="311"/>
      <c r="GG8" s="312"/>
      <c r="GH8" s="309"/>
      <c r="GI8" s="309"/>
      <c r="GJ8" s="309"/>
      <c r="GK8" s="309"/>
      <c r="GL8" s="310"/>
      <c r="GM8" s="311"/>
      <c r="GN8" s="308"/>
      <c r="GO8" s="309"/>
      <c r="GP8" s="309"/>
      <c r="GQ8" s="309"/>
      <c r="GR8" s="309"/>
      <c r="GS8" s="310"/>
      <c r="GT8" s="311"/>
      <c r="GU8" s="308"/>
      <c r="GV8" s="309"/>
      <c r="GW8" s="309"/>
      <c r="GX8" s="309"/>
      <c r="GY8" s="309"/>
      <c r="GZ8" s="310"/>
      <c r="HA8" s="311"/>
      <c r="HB8" s="308"/>
      <c r="HC8" s="309"/>
      <c r="HD8" s="309"/>
      <c r="HE8" s="309"/>
      <c r="HF8" s="309"/>
      <c r="HG8" s="310"/>
      <c r="HH8" s="311"/>
      <c r="HI8" s="308"/>
      <c r="HJ8" s="309"/>
      <c r="HK8" s="309"/>
      <c r="HL8" s="309"/>
      <c r="HM8" s="309"/>
      <c r="HN8" s="310"/>
      <c r="HO8" s="311"/>
      <c r="HP8" s="308"/>
      <c r="HQ8" s="309"/>
      <c r="HR8" s="309"/>
      <c r="HS8" s="309"/>
      <c r="HT8" s="309"/>
      <c r="HU8" s="310"/>
      <c r="HV8" s="311"/>
      <c r="HW8" s="308"/>
      <c r="HX8" s="309"/>
      <c r="HY8" s="309"/>
      <c r="HZ8" s="309"/>
      <c r="IA8" s="309"/>
      <c r="IB8" s="310"/>
      <c r="IC8" s="311"/>
      <c r="ID8" s="308"/>
      <c r="IE8" s="309"/>
      <c r="IF8" s="309"/>
      <c r="IG8" s="309"/>
      <c r="IH8" s="309"/>
      <c r="II8" s="310"/>
      <c r="IJ8" s="311"/>
      <c r="IK8" s="312"/>
      <c r="IL8" s="309"/>
      <c r="IM8" s="309"/>
      <c r="IN8" s="309"/>
      <c r="IO8" s="309"/>
      <c r="IP8" s="310"/>
      <c r="IQ8" s="310"/>
      <c r="IR8" s="308"/>
      <c r="IS8" s="309"/>
      <c r="IT8" s="309"/>
      <c r="IU8" s="309"/>
      <c r="IV8" s="309"/>
      <c r="IW8" s="310"/>
      <c r="IX8" s="311"/>
      <c r="IY8" s="308"/>
      <c r="IZ8" s="309"/>
      <c r="JA8" s="309"/>
      <c r="JB8" s="309"/>
      <c r="JC8" s="309"/>
      <c r="JD8" s="310"/>
      <c r="JE8" s="311"/>
      <c r="JF8" s="308"/>
      <c r="JG8" s="309"/>
      <c r="JH8" s="309"/>
      <c r="JI8" s="309"/>
      <c r="JJ8" s="309"/>
      <c r="JK8" s="310"/>
      <c r="JL8" s="311"/>
      <c r="JM8" s="308"/>
      <c r="JN8" s="309"/>
      <c r="JO8" s="309"/>
      <c r="JP8" s="309"/>
      <c r="JQ8" s="309"/>
      <c r="JR8" s="310"/>
      <c r="JS8" s="311"/>
      <c r="JT8" s="308"/>
      <c r="JU8" s="309"/>
      <c r="JV8" s="309"/>
      <c r="JW8" s="309"/>
      <c r="JX8" s="309"/>
      <c r="JY8" s="310"/>
      <c r="JZ8" s="311"/>
      <c r="KA8" s="308"/>
      <c r="KB8" s="309"/>
      <c r="KC8" s="309"/>
      <c r="KD8" s="309"/>
      <c r="KE8" s="309"/>
      <c r="KF8" s="310"/>
      <c r="KG8" s="311"/>
      <c r="KH8" s="312"/>
      <c r="KI8" s="309"/>
      <c r="KJ8" s="309"/>
      <c r="KK8" s="309"/>
      <c r="KL8" s="309"/>
      <c r="KM8" s="310"/>
      <c r="KN8" s="311"/>
      <c r="KO8" s="308"/>
      <c r="KP8" s="309"/>
      <c r="KQ8" s="309"/>
      <c r="KR8" s="309"/>
      <c r="KS8" s="309"/>
      <c r="KT8" s="310"/>
      <c r="KU8" s="311"/>
      <c r="KV8" s="308"/>
      <c r="KW8" s="309"/>
      <c r="KX8" s="309"/>
      <c r="KY8" s="309"/>
      <c r="KZ8" s="309"/>
      <c r="LA8" s="310"/>
      <c r="LB8" s="311"/>
      <c r="LC8" s="308"/>
      <c r="LD8" s="309"/>
      <c r="LE8" s="309"/>
      <c r="LF8" s="309"/>
      <c r="LG8" s="309"/>
      <c r="LH8" s="310"/>
      <c r="LI8" s="311"/>
      <c r="LJ8" s="308"/>
      <c r="LK8" s="309"/>
      <c r="LL8" s="309"/>
      <c r="LM8" s="309"/>
      <c r="LN8" s="309"/>
      <c r="LO8" s="310"/>
      <c r="LP8" s="311"/>
      <c r="LQ8" s="308"/>
      <c r="LR8" s="309"/>
      <c r="LS8" s="309"/>
      <c r="LT8" s="309"/>
      <c r="LU8" s="309"/>
      <c r="LV8" s="310"/>
      <c r="LW8" s="310"/>
      <c r="LX8" s="282" t="str">
        <f t="shared" ref="LX8:LX56" si="3">IF(E8="","",COUNTIF($G8:$LW8," /"))</f>
        <v/>
      </c>
      <c r="LY8" s="273" t="str">
        <f t="shared" si="0"/>
        <v/>
      </c>
      <c r="LZ8" s="273" t="str">
        <f t="shared" si="1"/>
        <v/>
      </c>
      <c r="MA8" s="273" t="str">
        <f t="shared" si="2"/>
        <v/>
      </c>
      <c r="MB8" s="283" t="str">
        <f>IF(LX8="","",LX8*100/COUNT($G$6:$LW$6))</f>
        <v/>
      </c>
      <c r="MC8" s="284"/>
      <c r="MD8" s="435"/>
      <c r="ME8" s="435"/>
      <c r="MF8" s="455" t="str">
        <f>IF(MB8="","",IF(นักเรียน!Q7="ออก","--ย้าย--",VLOOKUP(MB8,gradetime,5)))</f>
        <v/>
      </c>
      <c r="MG8" s="435"/>
      <c r="MH8" s="435"/>
      <c r="MI8" s="435"/>
      <c r="MJ8" s="435"/>
      <c r="MK8" s="435"/>
      <c r="ML8" s="435"/>
      <c r="MM8" s="435"/>
      <c r="MN8" s="435"/>
      <c r="MO8" s="435"/>
      <c r="MP8" s="435"/>
      <c r="MQ8" s="435"/>
      <c r="MR8" s="435"/>
      <c r="MS8" s="435"/>
      <c r="MT8" s="435"/>
      <c r="MU8" s="435"/>
      <c r="MV8" s="435"/>
      <c r="MW8" s="435"/>
      <c r="MX8" s="435"/>
      <c r="MY8" s="435"/>
      <c r="MZ8" s="435"/>
      <c r="NA8" s="435"/>
      <c r="NB8" s="435"/>
      <c r="NC8" s="435"/>
      <c r="ND8" s="435"/>
      <c r="NE8" s="435"/>
      <c r="NF8" s="435"/>
      <c r="NG8" s="435"/>
      <c r="NH8" s="435"/>
      <c r="NI8" s="435"/>
      <c r="NJ8" s="435"/>
      <c r="NK8" s="435"/>
      <c r="NL8" s="435"/>
      <c r="NM8" s="435"/>
      <c r="NN8" s="435"/>
      <c r="NO8" s="435"/>
      <c r="NP8" s="435"/>
      <c r="NQ8" s="435"/>
      <c r="NR8" s="435"/>
      <c r="NS8" s="435"/>
      <c r="NT8" s="435"/>
      <c r="NU8" s="435"/>
      <c r="NV8" s="435"/>
      <c r="NW8" s="435"/>
      <c r="NX8" s="435"/>
      <c r="NY8" s="435"/>
      <c r="NZ8" s="435"/>
      <c r="OA8" s="435"/>
      <c r="OB8" s="435"/>
      <c r="OC8" s="435"/>
    </row>
    <row r="9" spans="1:393" ht="15.75" customHeight="1" x14ac:dyDescent="0.5">
      <c r="A9" s="435"/>
      <c r="B9" s="273">
        <v>3</v>
      </c>
      <c r="C9" s="337" t="str">
        <f>IF(นักเรียน!C8="","",นักเรียน!C8)</f>
        <v/>
      </c>
      <c r="D9" s="337" t="str">
        <f>IF(นักเรียน!D8="","",นักเรียน!D8)</f>
        <v/>
      </c>
      <c r="E9" s="274" t="str">
        <f>IF(นักเรียน!E8="","",นักเรียน!E8)</f>
        <v/>
      </c>
      <c r="F9" s="273" t="str">
        <f>IF(นักเรียน!E8="","",นักเรียน!B8)</f>
        <v/>
      </c>
      <c r="G9" s="308"/>
      <c r="H9" s="309"/>
      <c r="I9" s="520"/>
      <c r="J9" s="309"/>
      <c r="K9" s="309"/>
      <c r="L9" s="310"/>
      <c r="M9" s="310"/>
      <c r="N9" s="308"/>
      <c r="O9" s="309"/>
      <c r="P9" s="309"/>
      <c r="Q9" s="309"/>
      <c r="R9" s="309"/>
      <c r="S9" s="310"/>
      <c r="T9" s="311"/>
      <c r="U9" s="308"/>
      <c r="V9" s="309"/>
      <c r="W9" s="309"/>
      <c r="X9" s="309"/>
      <c r="Y9" s="309"/>
      <c r="Z9" s="310"/>
      <c r="AA9" s="311"/>
      <c r="AB9" s="308"/>
      <c r="AC9" s="309"/>
      <c r="AD9" s="309"/>
      <c r="AE9" s="309"/>
      <c r="AF9" s="309"/>
      <c r="AG9" s="310"/>
      <c r="AH9" s="311"/>
      <c r="AI9" s="308"/>
      <c r="AJ9" s="309"/>
      <c r="AK9" s="309"/>
      <c r="AL9" s="309"/>
      <c r="AM9" s="309"/>
      <c r="AN9" s="310"/>
      <c r="AO9" s="311"/>
      <c r="AP9" s="308"/>
      <c r="AQ9" s="309"/>
      <c r="AR9" s="309"/>
      <c r="AS9" s="309"/>
      <c r="AT9" s="309"/>
      <c r="AU9" s="310"/>
      <c r="AV9" s="311"/>
      <c r="AW9" s="312"/>
      <c r="AX9" s="309"/>
      <c r="AY9" s="309"/>
      <c r="AZ9" s="309"/>
      <c r="BA9" s="309"/>
      <c r="BB9" s="310"/>
      <c r="BC9" s="310"/>
      <c r="BD9" s="308"/>
      <c r="BE9" s="309"/>
      <c r="BF9" s="309"/>
      <c r="BG9" s="309"/>
      <c r="BH9" s="309"/>
      <c r="BI9" s="310"/>
      <c r="BJ9" s="311"/>
      <c r="BK9" s="308"/>
      <c r="BL9" s="309"/>
      <c r="BM9" s="309"/>
      <c r="BN9" s="309"/>
      <c r="BO9" s="309"/>
      <c r="BP9" s="310"/>
      <c r="BQ9" s="311"/>
      <c r="BR9" s="308"/>
      <c r="BS9" s="309"/>
      <c r="BT9" s="309"/>
      <c r="BU9" s="309"/>
      <c r="BV9" s="309"/>
      <c r="BW9" s="310"/>
      <c r="BX9" s="311"/>
      <c r="BY9" s="312"/>
      <c r="BZ9" s="309"/>
      <c r="CA9" s="309"/>
      <c r="CB9" s="309"/>
      <c r="CC9" s="309"/>
      <c r="CD9" s="310"/>
      <c r="CE9" s="310"/>
      <c r="CF9" s="308"/>
      <c r="CG9" s="309"/>
      <c r="CH9" s="309"/>
      <c r="CI9" s="309"/>
      <c r="CJ9" s="309"/>
      <c r="CK9" s="310"/>
      <c r="CL9" s="311"/>
      <c r="CM9" s="308"/>
      <c r="CN9" s="309"/>
      <c r="CO9" s="309"/>
      <c r="CP9" s="309"/>
      <c r="CQ9" s="309"/>
      <c r="CR9" s="310"/>
      <c r="CS9" s="311"/>
      <c r="CT9" s="308"/>
      <c r="CU9" s="309"/>
      <c r="CV9" s="309"/>
      <c r="CW9" s="309"/>
      <c r="CX9" s="309"/>
      <c r="CY9" s="310"/>
      <c r="CZ9" s="311"/>
      <c r="DA9" s="312"/>
      <c r="DB9" s="309"/>
      <c r="DC9" s="309"/>
      <c r="DD9" s="309"/>
      <c r="DE9" s="309"/>
      <c r="DF9" s="310"/>
      <c r="DG9" s="311"/>
      <c r="DH9" s="308"/>
      <c r="DI9" s="309"/>
      <c r="DJ9" s="309"/>
      <c r="DK9" s="309"/>
      <c r="DL9" s="309"/>
      <c r="DM9" s="310"/>
      <c r="DN9" s="311"/>
      <c r="DO9" s="308"/>
      <c r="DP9" s="309"/>
      <c r="DQ9" s="309"/>
      <c r="DR9" s="309"/>
      <c r="DS9" s="309"/>
      <c r="DT9" s="310"/>
      <c r="DU9" s="311"/>
      <c r="DV9" s="308"/>
      <c r="DW9" s="309"/>
      <c r="DX9" s="309"/>
      <c r="DY9" s="309"/>
      <c r="DZ9" s="309"/>
      <c r="EA9" s="310"/>
      <c r="EB9" s="311"/>
      <c r="EC9" s="312"/>
      <c r="ED9" s="309"/>
      <c r="EE9" s="309"/>
      <c r="EF9" s="309"/>
      <c r="EG9" s="309"/>
      <c r="EH9" s="310"/>
      <c r="EI9" s="310"/>
      <c r="EJ9" s="308"/>
      <c r="EK9" s="309"/>
      <c r="EL9" s="309"/>
      <c r="EM9" s="309"/>
      <c r="EN9" s="309"/>
      <c r="EO9" s="310"/>
      <c r="EP9" s="311"/>
      <c r="EQ9" s="308"/>
      <c r="ER9" s="309"/>
      <c r="ES9" s="309"/>
      <c r="ET9" s="309"/>
      <c r="EU9" s="309"/>
      <c r="EV9" s="310"/>
      <c r="EW9" s="311"/>
      <c r="EX9" s="308"/>
      <c r="EY9" s="309"/>
      <c r="EZ9" s="309"/>
      <c r="FA9" s="309"/>
      <c r="FB9" s="309"/>
      <c r="FC9" s="310"/>
      <c r="FD9" s="311"/>
      <c r="FE9" s="312"/>
      <c r="FF9" s="309"/>
      <c r="FG9" s="309"/>
      <c r="FH9" s="309"/>
      <c r="FI9" s="309"/>
      <c r="FJ9" s="310"/>
      <c r="FK9" s="310"/>
      <c r="FL9" s="308"/>
      <c r="FM9" s="309"/>
      <c r="FN9" s="309"/>
      <c r="FO9" s="309"/>
      <c r="FP9" s="309"/>
      <c r="FQ9" s="310"/>
      <c r="FR9" s="311"/>
      <c r="FS9" s="308"/>
      <c r="FT9" s="309"/>
      <c r="FU9" s="309"/>
      <c r="FV9" s="309"/>
      <c r="FW9" s="309"/>
      <c r="FX9" s="310"/>
      <c r="FY9" s="311"/>
      <c r="FZ9" s="308"/>
      <c r="GA9" s="309"/>
      <c r="GB9" s="309"/>
      <c r="GC9" s="309"/>
      <c r="GD9" s="309"/>
      <c r="GE9" s="310"/>
      <c r="GF9" s="311"/>
      <c r="GG9" s="312"/>
      <c r="GH9" s="309"/>
      <c r="GI9" s="309"/>
      <c r="GJ9" s="309"/>
      <c r="GK9" s="309"/>
      <c r="GL9" s="310"/>
      <c r="GM9" s="311"/>
      <c r="GN9" s="308"/>
      <c r="GO9" s="309"/>
      <c r="GP9" s="309"/>
      <c r="GQ9" s="309"/>
      <c r="GR9" s="309"/>
      <c r="GS9" s="310"/>
      <c r="GT9" s="311"/>
      <c r="GU9" s="308"/>
      <c r="GV9" s="309"/>
      <c r="GW9" s="309"/>
      <c r="GX9" s="309"/>
      <c r="GY9" s="309"/>
      <c r="GZ9" s="310"/>
      <c r="HA9" s="311"/>
      <c r="HB9" s="308"/>
      <c r="HC9" s="309"/>
      <c r="HD9" s="309"/>
      <c r="HE9" s="309"/>
      <c r="HF9" s="309"/>
      <c r="HG9" s="310"/>
      <c r="HH9" s="311"/>
      <c r="HI9" s="308"/>
      <c r="HJ9" s="309"/>
      <c r="HK9" s="309"/>
      <c r="HL9" s="309"/>
      <c r="HM9" s="309"/>
      <c r="HN9" s="310"/>
      <c r="HO9" s="311"/>
      <c r="HP9" s="308"/>
      <c r="HQ9" s="309"/>
      <c r="HR9" s="309"/>
      <c r="HS9" s="309"/>
      <c r="HT9" s="309"/>
      <c r="HU9" s="310"/>
      <c r="HV9" s="311"/>
      <c r="HW9" s="308"/>
      <c r="HX9" s="309"/>
      <c r="HY9" s="309"/>
      <c r="HZ9" s="309"/>
      <c r="IA9" s="309"/>
      <c r="IB9" s="310"/>
      <c r="IC9" s="311"/>
      <c r="ID9" s="308"/>
      <c r="IE9" s="309"/>
      <c r="IF9" s="309"/>
      <c r="IG9" s="309"/>
      <c r="IH9" s="309"/>
      <c r="II9" s="310"/>
      <c r="IJ9" s="311"/>
      <c r="IK9" s="312"/>
      <c r="IL9" s="309"/>
      <c r="IM9" s="309"/>
      <c r="IN9" s="309"/>
      <c r="IO9" s="309"/>
      <c r="IP9" s="310"/>
      <c r="IQ9" s="310"/>
      <c r="IR9" s="308"/>
      <c r="IS9" s="309"/>
      <c r="IT9" s="309"/>
      <c r="IU9" s="309"/>
      <c r="IV9" s="309"/>
      <c r="IW9" s="310"/>
      <c r="IX9" s="311"/>
      <c r="IY9" s="308"/>
      <c r="IZ9" s="309"/>
      <c r="JA9" s="309"/>
      <c r="JB9" s="309"/>
      <c r="JC9" s="309"/>
      <c r="JD9" s="310"/>
      <c r="JE9" s="311"/>
      <c r="JF9" s="308"/>
      <c r="JG9" s="309"/>
      <c r="JH9" s="309"/>
      <c r="JI9" s="309"/>
      <c r="JJ9" s="309"/>
      <c r="JK9" s="310"/>
      <c r="JL9" s="311"/>
      <c r="JM9" s="308"/>
      <c r="JN9" s="309"/>
      <c r="JO9" s="309"/>
      <c r="JP9" s="309"/>
      <c r="JQ9" s="309"/>
      <c r="JR9" s="310"/>
      <c r="JS9" s="311"/>
      <c r="JT9" s="308"/>
      <c r="JU9" s="309"/>
      <c r="JV9" s="309"/>
      <c r="JW9" s="309"/>
      <c r="JX9" s="309"/>
      <c r="JY9" s="310"/>
      <c r="JZ9" s="311"/>
      <c r="KA9" s="308"/>
      <c r="KB9" s="309"/>
      <c r="KC9" s="309"/>
      <c r="KD9" s="309"/>
      <c r="KE9" s="309"/>
      <c r="KF9" s="310"/>
      <c r="KG9" s="311"/>
      <c r="KH9" s="312"/>
      <c r="KI9" s="309"/>
      <c r="KJ9" s="309"/>
      <c r="KK9" s="309"/>
      <c r="KL9" s="309"/>
      <c r="KM9" s="310"/>
      <c r="KN9" s="311"/>
      <c r="KO9" s="308"/>
      <c r="KP9" s="309"/>
      <c r="KQ9" s="309"/>
      <c r="KR9" s="309"/>
      <c r="KS9" s="309"/>
      <c r="KT9" s="310"/>
      <c r="KU9" s="311"/>
      <c r="KV9" s="308"/>
      <c r="KW9" s="309"/>
      <c r="KX9" s="309"/>
      <c r="KY9" s="309"/>
      <c r="KZ9" s="309"/>
      <c r="LA9" s="310"/>
      <c r="LB9" s="311"/>
      <c r="LC9" s="308"/>
      <c r="LD9" s="309"/>
      <c r="LE9" s="309"/>
      <c r="LF9" s="309"/>
      <c r="LG9" s="309"/>
      <c r="LH9" s="310"/>
      <c r="LI9" s="311"/>
      <c r="LJ9" s="308"/>
      <c r="LK9" s="309"/>
      <c r="LL9" s="309"/>
      <c r="LM9" s="309"/>
      <c r="LN9" s="309"/>
      <c r="LO9" s="310"/>
      <c r="LP9" s="311"/>
      <c r="LQ9" s="308"/>
      <c r="LR9" s="309"/>
      <c r="LS9" s="309"/>
      <c r="LT9" s="309"/>
      <c r="LU9" s="309"/>
      <c r="LV9" s="310"/>
      <c r="LW9" s="310"/>
      <c r="LX9" s="282" t="str">
        <f t="shared" si="3"/>
        <v/>
      </c>
      <c r="LY9" s="273" t="str">
        <f t="shared" si="0"/>
        <v/>
      </c>
      <c r="LZ9" s="273" t="str">
        <f t="shared" si="1"/>
        <v/>
      </c>
      <c r="MA9" s="273" t="str">
        <f t="shared" si="2"/>
        <v/>
      </c>
      <c r="MB9" s="283" t="str">
        <f t="shared" ref="MB9:MB55" si="4">IF(LX9="","",LX9*100/COUNT($G$6:$LW$6))</f>
        <v/>
      </c>
      <c r="MC9" s="284"/>
      <c r="MD9" s="435"/>
      <c r="ME9" s="435"/>
      <c r="MF9" s="455" t="str">
        <f>IF(MB9="","",IF(นักเรียน!Q8="ออก","--ย้าย--",VLOOKUP(MB9,gradetime,5)))</f>
        <v/>
      </c>
      <c r="MG9" s="435"/>
      <c r="MH9" s="435"/>
      <c r="MI9" s="435"/>
      <c r="MJ9" s="435"/>
      <c r="MK9" s="435"/>
      <c r="ML9" s="435"/>
      <c r="MM9" s="435"/>
      <c r="MN9" s="435"/>
      <c r="MO9" s="435"/>
      <c r="MP9" s="435"/>
      <c r="MQ9" s="435"/>
      <c r="MR9" s="435"/>
      <c r="MS9" s="435"/>
      <c r="MT9" s="435"/>
      <c r="MU9" s="435"/>
      <c r="MV9" s="435"/>
      <c r="MW9" s="435"/>
      <c r="MX9" s="435"/>
      <c r="MY9" s="435"/>
      <c r="MZ9" s="435"/>
      <c r="NA9" s="435"/>
      <c r="NB9" s="435"/>
      <c r="NC9" s="435"/>
      <c r="ND9" s="435"/>
      <c r="NE9" s="435"/>
      <c r="NF9" s="435"/>
      <c r="NG9" s="435"/>
      <c r="NH9" s="435"/>
      <c r="NI9" s="435"/>
      <c r="NJ9" s="435"/>
      <c r="NK9" s="435"/>
      <c r="NL9" s="435"/>
      <c r="NM9" s="435"/>
      <c r="NN9" s="435"/>
      <c r="NO9" s="435"/>
      <c r="NP9" s="435"/>
      <c r="NQ9" s="435"/>
      <c r="NR9" s="435"/>
      <c r="NS9" s="435"/>
      <c r="NT9" s="435"/>
      <c r="NU9" s="435"/>
      <c r="NV9" s="435"/>
      <c r="NW9" s="435"/>
      <c r="NX9" s="435"/>
      <c r="NY9" s="435"/>
      <c r="NZ9" s="435"/>
      <c r="OA9" s="435"/>
      <c r="OB9" s="435"/>
      <c r="OC9" s="435"/>
    </row>
    <row r="10" spans="1:393" ht="15.75" customHeight="1" x14ac:dyDescent="0.5">
      <c r="A10" s="435"/>
      <c r="B10" s="273">
        <v>4</v>
      </c>
      <c r="C10" s="337" t="str">
        <f>IF(นักเรียน!C9="","",นักเรียน!C9)</f>
        <v/>
      </c>
      <c r="D10" s="337" t="str">
        <f>IF(นักเรียน!D9="","",นักเรียน!D9)</f>
        <v/>
      </c>
      <c r="E10" s="274" t="str">
        <f>IF(นักเรียน!E9="","",นักเรียน!E9)</f>
        <v/>
      </c>
      <c r="F10" s="273" t="str">
        <f>IF(นักเรียน!E9="","",นักเรียน!B9)</f>
        <v/>
      </c>
      <c r="G10" s="308"/>
      <c r="H10" s="309"/>
      <c r="I10" s="520"/>
      <c r="J10" s="309"/>
      <c r="K10" s="309"/>
      <c r="L10" s="310"/>
      <c r="M10" s="310"/>
      <c r="N10" s="308"/>
      <c r="O10" s="309"/>
      <c r="P10" s="309"/>
      <c r="Q10" s="309"/>
      <c r="R10" s="309"/>
      <c r="S10" s="310"/>
      <c r="T10" s="311"/>
      <c r="U10" s="308"/>
      <c r="V10" s="309"/>
      <c r="W10" s="309"/>
      <c r="X10" s="309"/>
      <c r="Y10" s="309"/>
      <c r="Z10" s="310"/>
      <c r="AA10" s="311"/>
      <c r="AB10" s="308"/>
      <c r="AC10" s="309"/>
      <c r="AD10" s="309"/>
      <c r="AE10" s="309"/>
      <c r="AF10" s="309"/>
      <c r="AG10" s="310"/>
      <c r="AH10" s="311"/>
      <c r="AI10" s="308"/>
      <c r="AJ10" s="309"/>
      <c r="AK10" s="309"/>
      <c r="AL10" s="309"/>
      <c r="AM10" s="309"/>
      <c r="AN10" s="310"/>
      <c r="AO10" s="311"/>
      <c r="AP10" s="308"/>
      <c r="AQ10" s="309"/>
      <c r="AR10" s="309"/>
      <c r="AS10" s="309"/>
      <c r="AT10" s="309"/>
      <c r="AU10" s="310"/>
      <c r="AV10" s="311"/>
      <c r="AW10" s="312"/>
      <c r="AX10" s="309"/>
      <c r="AY10" s="309"/>
      <c r="AZ10" s="309"/>
      <c r="BA10" s="309"/>
      <c r="BB10" s="310"/>
      <c r="BC10" s="310"/>
      <c r="BD10" s="308"/>
      <c r="BE10" s="309"/>
      <c r="BF10" s="309"/>
      <c r="BG10" s="309"/>
      <c r="BH10" s="309"/>
      <c r="BI10" s="310"/>
      <c r="BJ10" s="311"/>
      <c r="BK10" s="308"/>
      <c r="BL10" s="309"/>
      <c r="BM10" s="309"/>
      <c r="BN10" s="309"/>
      <c r="BO10" s="309"/>
      <c r="BP10" s="310"/>
      <c r="BQ10" s="311"/>
      <c r="BR10" s="308"/>
      <c r="BS10" s="309"/>
      <c r="BT10" s="309"/>
      <c r="BU10" s="309"/>
      <c r="BV10" s="309"/>
      <c r="BW10" s="310"/>
      <c r="BX10" s="311"/>
      <c r="BY10" s="312"/>
      <c r="BZ10" s="309"/>
      <c r="CA10" s="309"/>
      <c r="CB10" s="309"/>
      <c r="CC10" s="309"/>
      <c r="CD10" s="310"/>
      <c r="CE10" s="310"/>
      <c r="CF10" s="308"/>
      <c r="CG10" s="309"/>
      <c r="CH10" s="309"/>
      <c r="CI10" s="309"/>
      <c r="CJ10" s="309"/>
      <c r="CK10" s="310"/>
      <c r="CL10" s="311"/>
      <c r="CM10" s="308"/>
      <c r="CN10" s="309"/>
      <c r="CO10" s="309"/>
      <c r="CP10" s="309"/>
      <c r="CQ10" s="309"/>
      <c r="CR10" s="310"/>
      <c r="CS10" s="311"/>
      <c r="CT10" s="308"/>
      <c r="CU10" s="309"/>
      <c r="CV10" s="309"/>
      <c r="CW10" s="309"/>
      <c r="CX10" s="309"/>
      <c r="CY10" s="310"/>
      <c r="CZ10" s="311"/>
      <c r="DA10" s="312"/>
      <c r="DB10" s="309"/>
      <c r="DC10" s="309"/>
      <c r="DD10" s="309"/>
      <c r="DE10" s="309"/>
      <c r="DF10" s="310"/>
      <c r="DG10" s="311"/>
      <c r="DH10" s="308"/>
      <c r="DI10" s="309"/>
      <c r="DJ10" s="309"/>
      <c r="DK10" s="309"/>
      <c r="DL10" s="309"/>
      <c r="DM10" s="310"/>
      <c r="DN10" s="311"/>
      <c r="DO10" s="308"/>
      <c r="DP10" s="309"/>
      <c r="DQ10" s="309"/>
      <c r="DR10" s="309"/>
      <c r="DS10" s="309"/>
      <c r="DT10" s="310"/>
      <c r="DU10" s="311"/>
      <c r="DV10" s="308"/>
      <c r="DW10" s="309"/>
      <c r="DX10" s="309"/>
      <c r="DY10" s="309"/>
      <c r="DZ10" s="309"/>
      <c r="EA10" s="310"/>
      <c r="EB10" s="311"/>
      <c r="EC10" s="312"/>
      <c r="ED10" s="309"/>
      <c r="EE10" s="309"/>
      <c r="EF10" s="309"/>
      <c r="EG10" s="309"/>
      <c r="EH10" s="310"/>
      <c r="EI10" s="310"/>
      <c r="EJ10" s="308"/>
      <c r="EK10" s="309"/>
      <c r="EL10" s="309"/>
      <c r="EM10" s="309"/>
      <c r="EN10" s="309"/>
      <c r="EO10" s="310"/>
      <c r="EP10" s="311"/>
      <c r="EQ10" s="308"/>
      <c r="ER10" s="309"/>
      <c r="ES10" s="309"/>
      <c r="ET10" s="309"/>
      <c r="EU10" s="309"/>
      <c r="EV10" s="310"/>
      <c r="EW10" s="311"/>
      <c r="EX10" s="308"/>
      <c r="EY10" s="309"/>
      <c r="EZ10" s="309"/>
      <c r="FA10" s="309"/>
      <c r="FB10" s="309"/>
      <c r="FC10" s="310"/>
      <c r="FD10" s="311"/>
      <c r="FE10" s="312"/>
      <c r="FF10" s="309"/>
      <c r="FG10" s="309"/>
      <c r="FH10" s="309"/>
      <c r="FI10" s="309"/>
      <c r="FJ10" s="310"/>
      <c r="FK10" s="310"/>
      <c r="FL10" s="308"/>
      <c r="FM10" s="309"/>
      <c r="FN10" s="309"/>
      <c r="FO10" s="309"/>
      <c r="FP10" s="309"/>
      <c r="FQ10" s="310"/>
      <c r="FR10" s="311"/>
      <c r="FS10" s="308"/>
      <c r="FT10" s="309"/>
      <c r="FU10" s="309"/>
      <c r="FV10" s="309"/>
      <c r="FW10" s="309"/>
      <c r="FX10" s="310"/>
      <c r="FY10" s="311"/>
      <c r="FZ10" s="308"/>
      <c r="GA10" s="309"/>
      <c r="GB10" s="309"/>
      <c r="GC10" s="309"/>
      <c r="GD10" s="309"/>
      <c r="GE10" s="310"/>
      <c r="GF10" s="311"/>
      <c r="GG10" s="312"/>
      <c r="GH10" s="309"/>
      <c r="GI10" s="309"/>
      <c r="GJ10" s="309"/>
      <c r="GK10" s="309"/>
      <c r="GL10" s="310"/>
      <c r="GM10" s="311"/>
      <c r="GN10" s="308"/>
      <c r="GO10" s="309"/>
      <c r="GP10" s="309"/>
      <c r="GQ10" s="309"/>
      <c r="GR10" s="309"/>
      <c r="GS10" s="310"/>
      <c r="GT10" s="311"/>
      <c r="GU10" s="308"/>
      <c r="GV10" s="309"/>
      <c r="GW10" s="309"/>
      <c r="GX10" s="309"/>
      <c r="GY10" s="309"/>
      <c r="GZ10" s="310"/>
      <c r="HA10" s="311"/>
      <c r="HB10" s="308"/>
      <c r="HC10" s="309"/>
      <c r="HD10" s="309"/>
      <c r="HE10" s="309"/>
      <c r="HF10" s="309"/>
      <c r="HG10" s="310"/>
      <c r="HH10" s="311"/>
      <c r="HI10" s="308"/>
      <c r="HJ10" s="309"/>
      <c r="HK10" s="309"/>
      <c r="HL10" s="309"/>
      <c r="HM10" s="309"/>
      <c r="HN10" s="310"/>
      <c r="HO10" s="311"/>
      <c r="HP10" s="308"/>
      <c r="HQ10" s="309"/>
      <c r="HR10" s="309"/>
      <c r="HS10" s="309"/>
      <c r="HT10" s="309"/>
      <c r="HU10" s="310"/>
      <c r="HV10" s="311"/>
      <c r="HW10" s="308"/>
      <c r="HX10" s="309"/>
      <c r="HY10" s="309"/>
      <c r="HZ10" s="309"/>
      <c r="IA10" s="309"/>
      <c r="IB10" s="310"/>
      <c r="IC10" s="311"/>
      <c r="ID10" s="308"/>
      <c r="IE10" s="309"/>
      <c r="IF10" s="309"/>
      <c r="IG10" s="309"/>
      <c r="IH10" s="309"/>
      <c r="II10" s="310"/>
      <c r="IJ10" s="311"/>
      <c r="IK10" s="312"/>
      <c r="IL10" s="309"/>
      <c r="IM10" s="309"/>
      <c r="IN10" s="309"/>
      <c r="IO10" s="309"/>
      <c r="IP10" s="310"/>
      <c r="IQ10" s="310"/>
      <c r="IR10" s="308"/>
      <c r="IS10" s="309"/>
      <c r="IT10" s="309"/>
      <c r="IU10" s="309"/>
      <c r="IV10" s="309"/>
      <c r="IW10" s="310"/>
      <c r="IX10" s="311"/>
      <c r="IY10" s="308"/>
      <c r="IZ10" s="309"/>
      <c r="JA10" s="309"/>
      <c r="JB10" s="309"/>
      <c r="JC10" s="309"/>
      <c r="JD10" s="310"/>
      <c r="JE10" s="311"/>
      <c r="JF10" s="308"/>
      <c r="JG10" s="309"/>
      <c r="JH10" s="309"/>
      <c r="JI10" s="309"/>
      <c r="JJ10" s="309"/>
      <c r="JK10" s="310"/>
      <c r="JL10" s="311"/>
      <c r="JM10" s="308"/>
      <c r="JN10" s="309"/>
      <c r="JO10" s="309"/>
      <c r="JP10" s="309"/>
      <c r="JQ10" s="309"/>
      <c r="JR10" s="310"/>
      <c r="JS10" s="311"/>
      <c r="JT10" s="308"/>
      <c r="JU10" s="309"/>
      <c r="JV10" s="309"/>
      <c r="JW10" s="309"/>
      <c r="JX10" s="309"/>
      <c r="JY10" s="310"/>
      <c r="JZ10" s="311"/>
      <c r="KA10" s="308"/>
      <c r="KB10" s="309"/>
      <c r="KC10" s="309"/>
      <c r="KD10" s="309"/>
      <c r="KE10" s="309"/>
      <c r="KF10" s="310"/>
      <c r="KG10" s="311"/>
      <c r="KH10" s="312"/>
      <c r="KI10" s="309"/>
      <c r="KJ10" s="309"/>
      <c r="KK10" s="309"/>
      <c r="KL10" s="309"/>
      <c r="KM10" s="310"/>
      <c r="KN10" s="311"/>
      <c r="KO10" s="308"/>
      <c r="KP10" s="309"/>
      <c r="KQ10" s="309"/>
      <c r="KR10" s="309"/>
      <c r="KS10" s="309"/>
      <c r="KT10" s="310"/>
      <c r="KU10" s="311"/>
      <c r="KV10" s="308"/>
      <c r="KW10" s="309"/>
      <c r="KX10" s="309"/>
      <c r="KY10" s="309"/>
      <c r="KZ10" s="309"/>
      <c r="LA10" s="310"/>
      <c r="LB10" s="311"/>
      <c r="LC10" s="308"/>
      <c r="LD10" s="309"/>
      <c r="LE10" s="309"/>
      <c r="LF10" s="309"/>
      <c r="LG10" s="309"/>
      <c r="LH10" s="310"/>
      <c r="LI10" s="311"/>
      <c r="LJ10" s="308"/>
      <c r="LK10" s="309"/>
      <c r="LL10" s="309"/>
      <c r="LM10" s="309"/>
      <c r="LN10" s="309"/>
      <c r="LO10" s="310"/>
      <c r="LP10" s="311"/>
      <c r="LQ10" s="308"/>
      <c r="LR10" s="309"/>
      <c r="LS10" s="309"/>
      <c r="LT10" s="309"/>
      <c r="LU10" s="309"/>
      <c r="LV10" s="310"/>
      <c r="LW10" s="310"/>
      <c r="LX10" s="282" t="str">
        <f t="shared" si="3"/>
        <v/>
      </c>
      <c r="LY10" s="273" t="str">
        <f t="shared" si="0"/>
        <v/>
      </c>
      <c r="LZ10" s="273" t="str">
        <f t="shared" si="1"/>
        <v/>
      </c>
      <c r="MA10" s="273" t="str">
        <f t="shared" si="2"/>
        <v/>
      </c>
      <c r="MB10" s="283" t="str">
        <f t="shared" si="4"/>
        <v/>
      </c>
      <c r="MC10" s="284"/>
      <c r="MD10" s="435"/>
      <c r="ME10" s="435"/>
      <c r="MF10" s="455" t="str">
        <f>IF(MB10="","",IF(นักเรียน!Q9="ออก","--ย้าย--",VLOOKUP(MB10,gradetime,5)))</f>
        <v/>
      </c>
      <c r="MG10" s="435"/>
      <c r="MH10" s="435"/>
      <c r="MI10" s="435"/>
      <c r="MJ10" s="435"/>
      <c r="MK10" s="435"/>
      <c r="ML10" s="435"/>
      <c r="MM10" s="435"/>
      <c r="MN10" s="435"/>
      <c r="MO10" s="435"/>
      <c r="MP10" s="435"/>
      <c r="MQ10" s="435"/>
      <c r="MR10" s="435"/>
      <c r="MS10" s="435"/>
      <c r="MT10" s="435"/>
      <c r="MU10" s="435"/>
      <c r="MV10" s="435"/>
      <c r="MW10" s="435"/>
      <c r="MX10" s="435"/>
      <c r="MY10" s="435"/>
      <c r="MZ10" s="435"/>
      <c r="NA10" s="435"/>
      <c r="NB10" s="435"/>
      <c r="NC10" s="435"/>
      <c r="ND10" s="435"/>
      <c r="NE10" s="435"/>
      <c r="NF10" s="435"/>
      <c r="NG10" s="435"/>
      <c r="NH10" s="435"/>
      <c r="NI10" s="435"/>
      <c r="NJ10" s="435"/>
      <c r="NK10" s="435"/>
      <c r="NL10" s="435"/>
      <c r="NM10" s="435"/>
      <c r="NN10" s="435"/>
      <c r="NO10" s="435"/>
      <c r="NP10" s="435"/>
      <c r="NQ10" s="435"/>
      <c r="NR10" s="435"/>
      <c r="NS10" s="435"/>
      <c r="NT10" s="435"/>
      <c r="NU10" s="435"/>
      <c r="NV10" s="435"/>
      <c r="NW10" s="435"/>
      <c r="NX10" s="435"/>
      <c r="NY10" s="435"/>
      <c r="NZ10" s="435"/>
      <c r="OA10" s="435"/>
      <c r="OB10" s="435"/>
      <c r="OC10" s="435"/>
    </row>
    <row r="11" spans="1:393" ht="15.75" customHeight="1" x14ac:dyDescent="0.5">
      <c r="A11" s="435"/>
      <c r="B11" s="273">
        <v>5</v>
      </c>
      <c r="C11" s="337" t="str">
        <f>IF(นักเรียน!C10="","",นักเรียน!C10)</f>
        <v/>
      </c>
      <c r="D11" s="337" t="str">
        <f>IF(นักเรียน!D10="","",นักเรียน!D10)</f>
        <v/>
      </c>
      <c r="E11" s="274" t="str">
        <f>IF(นักเรียน!E10="","",นักเรียน!E10)</f>
        <v/>
      </c>
      <c r="F11" s="273" t="str">
        <f>IF(นักเรียน!E10="","",นักเรียน!B10)</f>
        <v/>
      </c>
      <c r="G11" s="308"/>
      <c r="H11" s="309"/>
      <c r="I11" s="520"/>
      <c r="J11" s="309"/>
      <c r="K11" s="309"/>
      <c r="L11" s="310"/>
      <c r="M11" s="310"/>
      <c r="N11" s="308"/>
      <c r="O11" s="309"/>
      <c r="P11" s="309"/>
      <c r="Q11" s="309"/>
      <c r="R11" s="309"/>
      <c r="S11" s="310"/>
      <c r="T11" s="311"/>
      <c r="U11" s="308"/>
      <c r="V11" s="309"/>
      <c r="W11" s="309"/>
      <c r="X11" s="309"/>
      <c r="Y11" s="309"/>
      <c r="Z11" s="310"/>
      <c r="AA11" s="311"/>
      <c r="AB11" s="308"/>
      <c r="AC11" s="309"/>
      <c r="AD11" s="309"/>
      <c r="AE11" s="309"/>
      <c r="AF11" s="309"/>
      <c r="AG11" s="310"/>
      <c r="AH11" s="311"/>
      <c r="AI11" s="308"/>
      <c r="AJ11" s="309"/>
      <c r="AK11" s="309"/>
      <c r="AL11" s="309"/>
      <c r="AM11" s="309"/>
      <c r="AN11" s="310"/>
      <c r="AO11" s="311"/>
      <c r="AP11" s="308"/>
      <c r="AQ11" s="309"/>
      <c r="AR11" s="309"/>
      <c r="AS11" s="309"/>
      <c r="AT11" s="309"/>
      <c r="AU11" s="310"/>
      <c r="AV11" s="311"/>
      <c r="AW11" s="312"/>
      <c r="AX11" s="309"/>
      <c r="AY11" s="309"/>
      <c r="AZ11" s="309"/>
      <c r="BA11" s="309"/>
      <c r="BB11" s="310"/>
      <c r="BC11" s="310"/>
      <c r="BD11" s="308"/>
      <c r="BE11" s="309"/>
      <c r="BF11" s="309"/>
      <c r="BG11" s="309"/>
      <c r="BH11" s="309"/>
      <c r="BI11" s="310"/>
      <c r="BJ11" s="311"/>
      <c r="BK11" s="308"/>
      <c r="BL11" s="309"/>
      <c r="BM11" s="309"/>
      <c r="BN11" s="309"/>
      <c r="BO11" s="309"/>
      <c r="BP11" s="310"/>
      <c r="BQ11" s="311"/>
      <c r="BR11" s="308"/>
      <c r="BS11" s="309"/>
      <c r="BT11" s="309"/>
      <c r="BU11" s="309"/>
      <c r="BV11" s="309"/>
      <c r="BW11" s="310"/>
      <c r="BX11" s="311"/>
      <c r="BY11" s="312"/>
      <c r="BZ11" s="309"/>
      <c r="CA11" s="309"/>
      <c r="CB11" s="309"/>
      <c r="CC11" s="309"/>
      <c r="CD11" s="310"/>
      <c r="CE11" s="310"/>
      <c r="CF11" s="308"/>
      <c r="CG11" s="309"/>
      <c r="CH11" s="309"/>
      <c r="CI11" s="309"/>
      <c r="CJ11" s="309"/>
      <c r="CK11" s="310"/>
      <c r="CL11" s="311"/>
      <c r="CM11" s="308"/>
      <c r="CN11" s="309"/>
      <c r="CO11" s="309"/>
      <c r="CP11" s="309"/>
      <c r="CQ11" s="309"/>
      <c r="CR11" s="310"/>
      <c r="CS11" s="311"/>
      <c r="CT11" s="308"/>
      <c r="CU11" s="309"/>
      <c r="CV11" s="309"/>
      <c r="CW11" s="309"/>
      <c r="CX11" s="309"/>
      <c r="CY11" s="310"/>
      <c r="CZ11" s="311"/>
      <c r="DA11" s="312"/>
      <c r="DB11" s="309"/>
      <c r="DC11" s="309"/>
      <c r="DD11" s="309"/>
      <c r="DE11" s="309"/>
      <c r="DF11" s="310"/>
      <c r="DG11" s="311"/>
      <c r="DH11" s="308"/>
      <c r="DI11" s="309"/>
      <c r="DJ11" s="309"/>
      <c r="DK11" s="309"/>
      <c r="DL11" s="309"/>
      <c r="DM11" s="310"/>
      <c r="DN11" s="311"/>
      <c r="DO11" s="308"/>
      <c r="DP11" s="309"/>
      <c r="DQ11" s="309"/>
      <c r="DR11" s="309"/>
      <c r="DS11" s="309"/>
      <c r="DT11" s="310"/>
      <c r="DU11" s="311"/>
      <c r="DV11" s="308"/>
      <c r="DW11" s="309"/>
      <c r="DX11" s="309"/>
      <c r="DY11" s="309"/>
      <c r="DZ11" s="309"/>
      <c r="EA11" s="310"/>
      <c r="EB11" s="311"/>
      <c r="EC11" s="312"/>
      <c r="ED11" s="309"/>
      <c r="EE11" s="309"/>
      <c r="EF11" s="309"/>
      <c r="EG11" s="309"/>
      <c r="EH11" s="310"/>
      <c r="EI11" s="310"/>
      <c r="EJ11" s="308"/>
      <c r="EK11" s="309"/>
      <c r="EL11" s="309"/>
      <c r="EM11" s="309"/>
      <c r="EN11" s="309"/>
      <c r="EO11" s="310"/>
      <c r="EP11" s="311"/>
      <c r="EQ11" s="308"/>
      <c r="ER11" s="309"/>
      <c r="ES11" s="309"/>
      <c r="ET11" s="309"/>
      <c r="EU11" s="309"/>
      <c r="EV11" s="310"/>
      <c r="EW11" s="311"/>
      <c r="EX11" s="308"/>
      <c r="EY11" s="309"/>
      <c r="EZ11" s="309"/>
      <c r="FA11" s="309"/>
      <c r="FB11" s="309"/>
      <c r="FC11" s="310"/>
      <c r="FD11" s="311"/>
      <c r="FE11" s="312"/>
      <c r="FF11" s="309"/>
      <c r="FG11" s="309"/>
      <c r="FH11" s="309"/>
      <c r="FI11" s="309"/>
      <c r="FJ11" s="310"/>
      <c r="FK11" s="310"/>
      <c r="FL11" s="308"/>
      <c r="FM11" s="309"/>
      <c r="FN11" s="309"/>
      <c r="FO11" s="309"/>
      <c r="FP11" s="309"/>
      <c r="FQ11" s="310"/>
      <c r="FR11" s="311"/>
      <c r="FS11" s="308"/>
      <c r="FT11" s="309"/>
      <c r="FU11" s="309"/>
      <c r="FV11" s="309"/>
      <c r="FW11" s="309"/>
      <c r="FX11" s="310"/>
      <c r="FY11" s="311"/>
      <c r="FZ11" s="308"/>
      <c r="GA11" s="309"/>
      <c r="GB11" s="309"/>
      <c r="GC11" s="309"/>
      <c r="GD11" s="309"/>
      <c r="GE11" s="310"/>
      <c r="GF11" s="311"/>
      <c r="GG11" s="312"/>
      <c r="GH11" s="309"/>
      <c r="GI11" s="309"/>
      <c r="GJ11" s="309"/>
      <c r="GK11" s="309"/>
      <c r="GL11" s="310"/>
      <c r="GM11" s="311"/>
      <c r="GN11" s="308"/>
      <c r="GO11" s="309"/>
      <c r="GP11" s="309"/>
      <c r="GQ11" s="309"/>
      <c r="GR11" s="309"/>
      <c r="GS11" s="310"/>
      <c r="GT11" s="311"/>
      <c r="GU11" s="308"/>
      <c r="GV11" s="309"/>
      <c r="GW11" s="309"/>
      <c r="GX11" s="309"/>
      <c r="GY11" s="309"/>
      <c r="GZ11" s="310"/>
      <c r="HA11" s="311"/>
      <c r="HB11" s="308"/>
      <c r="HC11" s="309"/>
      <c r="HD11" s="309"/>
      <c r="HE11" s="309"/>
      <c r="HF11" s="309"/>
      <c r="HG11" s="310"/>
      <c r="HH11" s="311"/>
      <c r="HI11" s="308"/>
      <c r="HJ11" s="309"/>
      <c r="HK11" s="309"/>
      <c r="HL11" s="309"/>
      <c r="HM11" s="309"/>
      <c r="HN11" s="310"/>
      <c r="HO11" s="311"/>
      <c r="HP11" s="308"/>
      <c r="HQ11" s="309"/>
      <c r="HR11" s="309"/>
      <c r="HS11" s="309"/>
      <c r="HT11" s="309"/>
      <c r="HU11" s="310"/>
      <c r="HV11" s="311"/>
      <c r="HW11" s="308"/>
      <c r="HX11" s="309"/>
      <c r="HY11" s="309"/>
      <c r="HZ11" s="309"/>
      <c r="IA11" s="309"/>
      <c r="IB11" s="310"/>
      <c r="IC11" s="311"/>
      <c r="ID11" s="308"/>
      <c r="IE11" s="309"/>
      <c r="IF11" s="309"/>
      <c r="IG11" s="309"/>
      <c r="IH11" s="309"/>
      <c r="II11" s="310"/>
      <c r="IJ11" s="311"/>
      <c r="IK11" s="312"/>
      <c r="IL11" s="309"/>
      <c r="IM11" s="309"/>
      <c r="IN11" s="309"/>
      <c r="IO11" s="309"/>
      <c r="IP11" s="310"/>
      <c r="IQ11" s="310"/>
      <c r="IR11" s="308"/>
      <c r="IS11" s="309"/>
      <c r="IT11" s="309"/>
      <c r="IU11" s="309"/>
      <c r="IV11" s="309"/>
      <c r="IW11" s="310"/>
      <c r="IX11" s="311"/>
      <c r="IY11" s="308"/>
      <c r="IZ11" s="309"/>
      <c r="JA11" s="309"/>
      <c r="JB11" s="309"/>
      <c r="JC11" s="309"/>
      <c r="JD11" s="310"/>
      <c r="JE11" s="311"/>
      <c r="JF11" s="308"/>
      <c r="JG11" s="309"/>
      <c r="JH11" s="309"/>
      <c r="JI11" s="309"/>
      <c r="JJ11" s="309"/>
      <c r="JK11" s="310"/>
      <c r="JL11" s="311"/>
      <c r="JM11" s="308"/>
      <c r="JN11" s="309"/>
      <c r="JO11" s="309"/>
      <c r="JP11" s="309"/>
      <c r="JQ11" s="309"/>
      <c r="JR11" s="310"/>
      <c r="JS11" s="311"/>
      <c r="JT11" s="308"/>
      <c r="JU11" s="309"/>
      <c r="JV11" s="309"/>
      <c r="JW11" s="309"/>
      <c r="JX11" s="309"/>
      <c r="JY11" s="310"/>
      <c r="JZ11" s="311"/>
      <c r="KA11" s="308"/>
      <c r="KB11" s="309"/>
      <c r="KC11" s="309"/>
      <c r="KD11" s="309"/>
      <c r="KE11" s="309"/>
      <c r="KF11" s="310"/>
      <c r="KG11" s="311"/>
      <c r="KH11" s="312"/>
      <c r="KI11" s="309"/>
      <c r="KJ11" s="309"/>
      <c r="KK11" s="309"/>
      <c r="KL11" s="309"/>
      <c r="KM11" s="310"/>
      <c r="KN11" s="311"/>
      <c r="KO11" s="308"/>
      <c r="KP11" s="309"/>
      <c r="KQ11" s="309"/>
      <c r="KR11" s="309"/>
      <c r="KS11" s="309"/>
      <c r="KT11" s="310"/>
      <c r="KU11" s="311"/>
      <c r="KV11" s="308"/>
      <c r="KW11" s="309"/>
      <c r="KX11" s="309"/>
      <c r="KY11" s="309"/>
      <c r="KZ11" s="309"/>
      <c r="LA11" s="310"/>
      <c r="LB11" s="311"/>
      <c r="LC11" s="308"/>
      <c r="LD11" s="309"/>
      <c r="LE11" s="309"/>
      <c r="LF11" s="309"/>
      <c r="LG11" s="309"/>
      <c r="LH11" s="310"/>
      <c r="LI11" s="311"/>
      <c r="LJ11" s="308"/>
      <c r="LK11" s="309"/>
      <c r="LL11" s="309"/>
      <c r="LM11" s="309"/>
      <c r="LN11" s="309"/>
      <c r="LO11" s="310"/>
      <c r="LP11" s="311"/>
      <c r="LQ11" s="308"/>
      <c r="LR11" s="309"/>
      <c r="LS11" s="309"/>
      <c r="LT11" s="309"/>
      <c r="LU11" s="309"/>
      <c r="LV11" s="310"/>
      <c r="LW11" s="310"/>
      <c r="LX11" s="282" t="str">
        <f t="shared" si="3"/>
        <v/>
      </c>
      <c r="LY11" s="273" t="str">
        <f t="shared" si="0"/>
        <v/>
      </c>
      <c r="LZ11" s="273" t="str">
        <f t="shared" si="1"/>
        <v/>
      </c>
      <c r="MA11" s="273" t="str">
        <f t="shared" si="2"/>
        <v/>
      </c>
      <c r="MB11" s="283" t="str">
        <f t="shared" si="4"/>
        <v/>
      </c>
      <c r="MC11" s="284"/>
      <c r="MD11" s="435"/>
      <c r="ME11" s="435"/>
      <c r="MF11" s="455" t="str">
        <f>IF(MB11="","",IF(นักเรียน!Q10="ออก","--ย้าย--",VLOOKUP(MB11,gradetime,5)))</f>
        <v/>
      </c>
      <c r="MG11" s="435"/>
      <c r="MH11" s="435"/>
      <c r="MI11" s="435"/>
      <c r="MJ11" s="435"/>
      <c r="MK11" s="435"/>
      <c r="ML11" s="435"/>
      <c r="MM11" s="435"/>
      <c r="MN11" s="435"/>
      <c r="MO11" s="435"/>
      <c r="MP11" s="435"/>
      <c r="MQ11" s="435"/>
      <c r="MR11" s="435"/>
      <c r="MS11" s="435"/>
      <c r="MT11" s="435"/>
      <c r="MU11" s="435"/>
      <c r="MV11" s="435"/>
      <c r="MW11" s="435"/>
      <c r="MX11" s="435"/>
      <c r="MY11" s="435"/>
      <c r="MZ11" s="435"/>
      <c r="NA11" s="435"/>
      <c r="NB11" s="435"/>
      <c r="NC11" s="435"/>
      <c r="ND11" s="435"/>
      <c r="NE11" s="435"/>
      <c r="NF11" s="435"/>
      <c r="NG11" s="435"/>
      <c r="NH11" s="435"/>
      <c r="NI11" s="435"/>
      <c r="NJ11" s="435"/>
      <c r="NK11" s="435"/>
      <c r="NL11" s="435"/>
      <c r="NM11" s="435"/>
      <c r="NN11" s="435"/>
      <c r="NO11" s="435"/>
      <c r="NP11" s="435"/>
      <c r="NQ11" s="435"/>
      <c r="NR11" s="435"/>
      <c r="NS11" s="435"/>
      <c r="NT11" s="435"/>
      <c r="NU11" s="435"/>
      <c r="NV11" s="435"/>
      <c r="NW11" s="435"/>
      <c r="NX11" s="435"/>
      <c r="NY11" s="435"/>
      <c r="NZ11" s="435"/>
      <c r="OA11" s="435"/>
      <c r="OB11" s="435"/>
      <c r="OC11" s="435"/>
    </row>
    <row r="12" spans="1:393" ht="15.75" customHeight="1" x14ac:dyDescent="0.5">
      <c r="A12" s="435"/>
      <c r="B12" s="273">
        <v>6</v>
      </c>
      <c r="C12" s="337" t="str">
        <f>IF(นักเรียน!C11="","",นักเรียน!C11)</f>
        <v/>
      </c>
      <c r="D12" s="337" t="str">
        <f>IF(นักเรียน!D11="","",นักเรียน!D11)</f>
        <v/>
      </c>
      <c r="E12" s="274" t="str">
        <f>IF(นักเรียน!E11="","",นักเรียน!E11)</f>
        <v/>
      </c>
      <c r="F12" s="273" t="str">
        <f>IF(นักเรียน!E11="","",นักเรียน!B11)</f>
        <v/>
      </c>
      <c r="G12" s="308"/>
      <c r="H12" s="309"/>
      <c r="I12" s="520"/>
      <c r="J12" s="309"/>
      <c r="K12" s="309"/>
      <c r="L12" s="310"/>
      <c r="M12" s="310"/>
      <c r="N12" s="308"/>
      <c r="O12" s="309"/>
      <c r="P12" s="309"/>
      <c r="Q12" s="309"/>
      <c r="R12" s="309"/>
      <c r="S12" s="310"/>
      <c r="T12" s="311"/>
      <c r="U12" s="308"/>
      <c r="V12" s="309"/>
      <c r="W12" s="309"/>
      <c r="X12" s="309"/>
      <c r="Y12" s="309"/>
      <c r="Z12" s="310"/>
      <c r="AA12" s="311"/>
      <c r="AB12" s="308"/>
      <c r="AC12" s="309"/>
      <c r="AD12" s="309"/>
      <c r="AE12" s="309"/>
      <c r="AF12" s="309"/>
      <c r="AG12" s="310"/>
      <c r="AH12" s="311"/>
      <c r="AI12" s="308"/>
      <c r="AJ12" s="309"/>
      <c r="AK12" s="309"/>
      <c r="AL12" s="309"/>
      <c r="AM12" s="309"/>
      <c r="AN12" s="310"/>
      <c r="AO12" s="311"/>
      <c r="AP12" s="308"/>
      <c r="AQ12" s="309"/>
      <c r="AR12" s="309"/>
      <c r="AS12" s="309"/>
      <c r="AT12" s="309"/>
      <c r="AU12" s="310"/>
      <c r="AV12" s="311"/>
      <c r="AW12" s="312"/>
      <c r="AX12" s="309"/>
      <c r="AY12" s="309"/>
      <c r="AZ12" s="309"/>
      <c r="BA12" s="309"/>
      <c r="BB12" s="310"/>
      <c r="BC12" s="310"/>
      <c r="BD12" s="308"/>
      <c r="BE12" s="309"/>
      <c r="BF12" s="309"/>
      <c r="BG12" s="309"/>
      <c r="BH12" s="309"/>
      <c r="BI12" s="310"/>
      <c r="BJ12" s="311"/>
      <c r="BK12" s="308"/>
      <c r="BL12" s="309"/>
      <c r="BM12" s="309"/>
      <c r="BN12" s="309"/>
      <c r="BO12" s="309"/>
      <c r="BP12" s="310"/>
      <c r="BQ12" s="311"/>
      <c r="BR12" s="308"/>
      <c r="BS12" s="309"/>
      <c r="BT12" s="309"/>
      <c r="BU12" s="309"/>
      <c r="BV12" s="309"/>
      <c r="BW12" s="310"/>
      <c r="BX12" s="311"/>
      <c r="BY12" s="312"/>
      <c r="BZ12" s="309"/>
      <c r="CA12" s="309"/>
      <c r="CB12" s="309"/>
      <c r="CC12" s="309"/>
      <c r="CD12" s="310"/>
      <c r="CE12" s="310"/>
      <c r="CF12" s="308"/>
      <c r="CG12" s="309"/>
      <c r="CH12" s="309"/>
      <c r="CI12" s="309"/>
      <c r="CJ12" s="309"/>
      <c r="CK12" s="310"/>
      <c r="CL12" s="311"/>
      <c r="CM12" s="308"/>
      <c r="CN12" s="309"/>
      <c r="CO12" s="309"/>
      <c r="CP12" s="309"/>
      <c r="CQ12" s="309"/>
      <c r="CR12" s="310"/>
      <c r="CS12" s="311"/>
      <c r="CT12" s="308"/>
      <c r="CU12" s="309"/>
      <c r="CV12" s="309"/>
      <c r="CW12" s="309"/>
      <c r="CX12" s="309"/>
      <c r="CY12" s="310"/>
      <c r="CZ12" s="311"/>
      <c r="DA12" s="312"/>
      <c r="DB12" s="309"/>
      <c r="DC12" s="309"/>
      <c r="DD12" s="309"/>
      <c r="DE12" s="309"/>
      <c r="DF12" s="310"/>
      <c r="DG12" s="311"/>
      <c r="DH12" s="308"/>
      <c r="DI12" s="309"/>
      <c r="DJ12" s="309"/>
      <c r="DK12" s="309"/>
      <c r="DL12" s="309"/>
      <c r="DM12" s="310"/>
      <c r="DN12" s="311"/>
      <c r="DO12" s="308"/>
      <c r="DP12" s="309"/>
      <c r="DQ12" s="309"/>
      <c r="DR12" s="309"/>
      <c r="DS12" s="309"/>
      <c r="DT12" s="310"/>
      <c r="DU12" s="311"/>
      <c r="DV12" s="308"/>
      <c r="DW12" s="309"/>
      <c r="DX12" s="309"/>
      <c r="DY12" s="309"/>
      <c r="DZ12" s="309"/>
      <c r="EA12" s="310"/>
      <c r="EB12" s="311"/>
      <c r="EC12" s="312"/>
      <c r="ED12" s="309"/>
      <c r="EE12" s="309"/>
      <c r="EF12" s="309"/>
      <c r="EG12" s="309"/>
      <c r="EH12" s="310"/>
      <c r="EI12" s="310"/>
      <c r="EJ12" s="308"/>
      <c r="EK12" s="309"/>
      <c r="EL12" s="309"/>
      <c r="EM12" s="309"/>
      <c r="EN12" s="309"/>
      <c r="EO12" s="310"/>
      <c r="EP12" s="311"/>
      <c r="EQ12" s="308"/>
      <c r="ER12" s="309"/>
      <c r="ES12" s="309"/>
      <c r="ET12" s="309"/>
      <c r="EU12" s="309"/>
      <c r="EV12" s="310"/>
      <c r="EW12" s="311"/>
      <c r="EX12" s="308"/>
      <c r="EY12" s="309"/>
      <c r="EZ12" s="309"/>
      <c r="FA12" s="309"/>
      <c r="FB12" s="309"/>
      <c r="FC12" s="310"/>
      <c r="FD12" s="311"/>
      <c r="FE12" s="312"/>
      <c r="FF12" s="309"/>
      <c r="FG12" s="309"/>
      <c r="FH12" s="309"/>
      <c r="FI12" s="309"/>
      <c r="FJ12" s="310"/>
      <c r="FK12" s="310"/>
      <c r="FL12" s="308"/>
      <c r="FM12" s="309"/>
      <c r="FN12" s="309"/>
      <c r="FO12" s="309"/>
      <c r="FP12" s="309"/>
      <c r="FQ12" s="310"/>
      <c r="FR12" s="311"/>
      <c r="FS12" s="308"/>
      <c r="FT12" s="309"/>
      <c r="FU12" s="309"/>
      <c r="FV12" s="309"/>
      <c r="FW12" s="309"/>
      <c r="FX12" s="310"/>
      <c r="FY12" s="311"/>
      <c r="FZ12" s="308"/>
      <c r="GA12" s="309"/>
      <c r="GB12" s="309"/>
      <c r="GC12" s="309"/>
      <c r="GD12" s="309"/>
      <c r="GE12" s="310"/>
      <c r="GF12" s="311"/>
      <c r="GG12" s="312"/>
      <c r="GH12" s="309"/>
      <c r="GI12" s="309"/>
      <c r="GJ12" s="309"/>
      <c r="GK12" s="309"/>
      <c r="GL12" s="310"/>
      <c r="GM12" s="311"/>
      <c r="GN12" s="308"/>
      <c r="GO12" s="309"/>
      <c r="GP12" s="309"/>
      <c r="GQ12" s="309"/>
      <c r="GR12" s="309"/>
      <c r="GS12" s="310"/>
      <c r="GT12" s="311"/>
      <c r="GU12" s="308"/>
      <c r="GV12" s="309"/>
      <c r="GW12" s="309"/>
      <c r="GX12" s="309"/>
      <c r="GY12" s="309"/>
      <c r="GZ12" s="310"/>
      <c r="HA12" s="311"/>
      <c r="HB12" s="308"/>
      <c r="HC12" s="309"/>
      <c r="HD12" s="309"/>
      <c r="HE12" s="309"/>
      <c r="HF12" s="309"/>
      <c r="HG12" s="310"/>
      <c r="HH12" s="311"/>
      <c r="HI12" s="308"/>
      <c r="HJ12" s="309"/>
      <c r="HK12" s="309"/>
      <c r="HL12" s="309"/>
      <c r="HM12" s="309"/>
      <c r="HN12" s="310"/>
      <c r="HO12" s="311"/>
      <c r="HP12" s="308"/>
      <c r="HQ12" s="309"/>
      <c r="HR12" s="309"/>
      <c r="HS12" s="309"/>
      <c r="HT12" s="309"/>
      <c r="HU12" s="310"/>
      <c r="HV12" s="311"/>
      <c r="HW12" s="308"/>
      <c r="HX12" s="309"/>
      <c r="HY12" s="309"/>
      <c r="HZ12" s="309"/>
      <c r="IA12" s="309"/>
      <c r="IB12" s="310"/>
      <c r="IC12" s="311"/>
      <c r="ID12" s="308"/>
      <c r="IE12" s="309"/>
      <c r="IF12" s="309"/>
      <c r="IG12" s="309"/>
      <c r="IH12" s="309"/>
      <c r="II12" s="310"/>
      <c r="IJ12" s="311"/>
      <c r="IK12" s="312"/>
      <c r="IL12" s="309"/>
      <c r="IM12" s="309"/>
      <c r="IN12" s="309"/>
      <c r="IO12" s="309"/>
      <c r="IP12" s="310"/>
      <c r="IQ12" s="310"/>
      <c r="IR12" s="308"/>
      <c r="IS12" s="309"/>
      <c r="IT12" s="309"/>
      <c r="IU12" s="309"/>
      <c r="IV12" s="309"/>
      <c r="IW12" s="310"/>
      <c r="IX12" s="311"/>
      <c r="IY12" s="308"/>
      <c r="IZ12" s="309"/>
      <c r="JA12" s="309"/>
      <c r="JB12" s="309"/>
      <c r="JC12" s="309"/>
      <c r="JD12" s="310"/>
      <c r="JE12" s="311"/>
      <c r="JF12" s="308"/>
      <c r="JG12" s="309"/>
      <c r="JH12" s="309"/>
      <c r="JI12" s="309"/>
      <c r="JJ12" s="309"/>
      <c r="JK12" s="310"/>
      <c r="JL12" s="311"/>
      <c r="JM12" s="308"/>
      <c r="JN12" s="309"/>
      <c r="JO12" s="309"/>
      <c r="JP12" s="309"/>
      <c r="JQ12" s="309"/>
      <c r="JR12" s="310"/>
      <c r="JS12" s="311"/>
      <c r="JT12" s="308"/>
      <c r="JU12" s="309"/>
      <c r="JV12" s="309"/>
      <c r="JW12" s="309"/>
      <c r="JX12" s="309"/>
      <c r="JY12" s="310"/>
      <c r="JZ12" s="311"/>
      <c r="KA12" s="308"/>
      <c r="KB12" s="309"/>
      <c r="KC12" s="309"/>
      <c r="KD12" s="309"/>
      <c r="KE12" s="309"/>
      <c r="KF12" s="310"/>
      <c r="KG12" s="311"/>
      <c r="KH12" s="312"/>
      <c r="KI12" s="309"/>
      <c r="KJ12" s="309"/>
      <c r="KK12" s="309"/>
      <c r="KL12" s="309"/>
      <c r="KM12" s="310"/>
      <c r="KN12" s="311"/>
      <c r="KO12" s="308"/>
      <c r="KP12" s="309"/>
      <c r="KQ12" s="309"/>
      <c r="KR12" s="309"/>
      <c r="KS12" s="309"/>
      <c r="KT12" s="310"/>
      <c r="KU12" s="311"/>
      <c r="KV12" s="308"/>
      <c r="KW12" s="309"/>
      <c r="KX12" s="309"/>
      <c r="KY12" s="309"/>
      <c r="KZ12" s="309"/>
      <c r="LA12" s="310"/>
      <c r="LB12" s="311"/>
      <c r="LC12" s="308"/>
      <c r="LD12" s="309"/>
      <c r="LE12" s="309"/>
      <c r="LF12" s="309"/>
      <c r="LG12" s="309"/>
      <c r="LH12" s="310"/>
      <c r="LI12" s="311"/>
      <c r="LJ12" s="308"/>
      <c r="LK12" s="309"/>
      <c r="LL12" s="309"/>
      <c r="LM12" s="309"/>
      <c r="LN12" s="309"/>
      <c r="LO12" s="310"/>
      <c r="LP12" s="311"/>
      <c r="LQ12" s="308"/>
      <c r="LR12" s="309"/>
      <c r="LS12" s="309"/>
      <c r="LT12" s="309"/>
      <c r="LU12" s="309"/>
      <c r="LV12" s="310"/>
      <c r="LW12" s="310"/>
      <c r="LX12" s="282" t="str">
        <f t="shared" si="3"/>
        <v/>
      </c>
      <c r="LY12" s="273" t="str">
        <f t="shared" si="0"/>
        <v/>
      </c>
      <c r="LZ12" s="273" t="str">
        <f t="shared" si="1"/>
        <v/>
      </c>
      <c r="MA12" s="273" t="str">
        <f t="shared" si="2"/>
        <v/>
      </c>
      <c r="MB12" s="283" t="str">
        <f t="shared" si="4"/>
        <v/>
      </c>
      <c r="MC12" s="284"/>
      <c r="MD12" s="435"/>
      <c r="ME12" s="435"/>
      <c r="MF12" s="455" t="str">
        <f>IF(MB12="","",IF(นักเรียน!Q11="ออก","--ย้าย--",VLOOKUP(MB12,gradetime,5)))</f>
        <v/>
      </c>
      <c r="MG12" s="435"/>
      <c r="MH12" s="435"/>
      <c r="MI12" s="435"/>
      <c r="MJ12" s="435"/>
      <c r="MK12" s="435"/>
      <c r="ML12" s="435"/>
      <c r="MM12" s="435"/>
      <c r="MN12" s="435"/>
      <c r="MO12" s="435"/>
      <c r="MP12" s="435"/>
      <c r="MQ12" s="435"/>
      <c r="MR12" s="435"/>
      <c r="MS12" s="435"/>
      <c r="MT12" s="435"/>
      <c r="MU12" s="435"/>
      <c r="MV12" s="435"/>
      <c r="MW12" s="435"/>
      <c r="MX12" s="435"/>
      <c r="MY12" s="435"/>
      <c r="MZ12" s="435"/>
      <c r="NA12" s="435"/>
      <c r="NB12" s="435"/>
      <c r="NC12" s="435"/>
      <c r="ND12" s="435"/>
      <c r="NE12" s="435"/>
      <c r="NF12" s="435"/>
      <c r="NG12" s="435"/>
      <c r="NH12" s="435"/>
      <c r="NI12" s="435"/>
      <c r="NJ12" s="435"/>
      <c r="NK12" s="435"/>
      <c r="NL12" s="435"/>
      <c r="NM12" s="435"/>
      <c r="NN12" s="435"/>
      <c r="NO12" s="435"/>
      <c r="NP12" s="435"/>
      <c r="NQ12" s="435"/>
      <c r="NR12" s="435"/>
      <c r="NS12" s="435"/>
      <c r="NT12" s="435"/>
      <c r="NU12" s="435"/>
      <c r="NV12" s="435"/>
      <c r="NW12" s="435"/>
      <c r="NX12" s="435"/>
      <c r="NY12" s="435"/>
      <c r="NZ12" s="435"/>
      <c r="OA12" s="435"/>
      <c r="OB12" s="435"/>
      <c r="OC12" s="435"/>
    </row>
    <row r="13" spans="1:393" ht="15.75" customHeight="1" x14ac:dyDescent="0.5">
      <c r="A13" s="435"/>
      <c r="B13" s="273">
        <v>7</v>
      </c>
      <c r="C13" s="337" t="str">
        <f>IF(นักเรียน!C12="","",นักเรียน!C12)</f>
        <v/>
      </c>
      <c r="D13" s="337" t="str">
        <f>IF(นักเรียน!D12="","",นักเรียน!D12)</f>
        <v/>
      </c>
      <c r="E13" s="274" t="str">
        <f>IF(นักเรียน!E12="","",นักเรียน!E12)</f>
        <v/>
      </c>
      <c r="F13" s="273" t="str">
        <f>IF(นักเรียน!E12="","",นักเรียน!B12)</f>
        <v/>
      </c>
      <c r="G13" s="308"/>
      <c r="H13" s="309"/>
      <c r="I13" s="520"/>
      <c r="J13" s="309"/>
      <c r="K13" s="309"/>
      <c r="L13" s="310"/>
      <c r="M13" s="310"/>
      <c r="N13" s="308"/>
      <c r="O13" s="309"/>
      <c r="P13" s="309"/>
      <c r="Q13" s="309"/>
      <c r="R13" s="309"/>
      <c r="S13" s="310"/>
      <c r="T13" s="311"/>
      <c r="U13" s="308"/>
      <c r="V13" s="309"/>
      <c r="W13" s="309"/>
      <c r="X13" s="309"/>
      <c r="Y13" s="309"/>
      <c r="Z13" s="310"/>
      <c r="AA13" s="311"/>
      <c r="AB13" s="308"/>
      <c r="AC13" s="309"/>
      <c r="AD13" s="309"/>
      <c r="AE13" s="309"/>
      <c r="AF13" s="309"/>
      <c r="AG13" s="310"/>
      <c r="AH13" s="311"/>
      <c r="AI13" s="308"/>
      <c r="AJ13" s="309"/>
      <c r="AK13" s="309"/>
      <c r="AL13" s="309"/>
      <c r="AM13" s="309"/>
      <c r="AN13" s="310"/>
      <c r="AO13" s="311"/>
      <c r="AP13" s="308"/>
      <c r="AQ13" s="309"/>
      <c r="AR13" s="309"/>
      <c r="AS13" s="309"/>
      <c r="AT13" s="309"/>
      <c r="AU13" s="310"/>
      <c r="AV13" s="311"/>
      <c r="AW13" s="312"/>
      <c r="AX13" s="309"/>
      <c r="AY13" s="309"/>
      <c r="AZ13" s="309"/>
      <c r="BA13" s="309"/>
      <c r="BB13" s="310"/>
      <c r="BC13" s="310"/>
      <c r="BD13" s="308"/>
      <c r="BE13" s="309"/>
      <c r="BF13" s="309"/>
      <c r="BG13" s="309"/>
      <c r="BH13" s="309"/>
      <c r="BI13" s="310"/>
      <c r="BJ13" s="311"/>
      <c r="BK13" s="308"/>
      <c r="BL13" s="309"/>
      <c r="BM13" s="309"/>
      <c r="BN13" s="309"/>
      <c r="BO13" s="309"/>
      <c r="BP13" s="310"/>
      <c r="BQ13" s="311"/>
      <c r="BR13" s="308"/>
      <c r="BS13" s="309"/>
      <c r="BT13" s="309"/>
      <c r="BU13" s="309"/>
      <c r="BV13" s="309"/>
      <c r="BW13" s="310"/>
      <c r="BX13" s="311"/>
      <c r="BY13" s="312"/>
      <c r="BZ13" s="309"/>
      <c r="CA13" s="309"/>
      <c r="CB13" s="309"/>
      <c r="CC13" s="309"/>
      <c r="CD13" s="310"/>
      <c r="CE13" s="310"/>
      <c r="CF13" s="308"/>
      <c r="CG13" s="309"/>
      <c r="CH13" s="309"/>
      <c r="CI13" s="309"/>
      <c r="CJ13" s="309"/>
      <c r="CK13" s="310"/>
      <c r="CL13" s="311"/>
      <c r="CM13" s="308"/>
      <c r="CN13" s="309"/>
      <c r="CO13" s="309"/>
      <c r="CP13" s="309"/>
      <c r="CQ13" s="309"/>
      <c r="CR13" s="310"/>
      <c r="CS13" s="311"/>
      <c r="CT13" s="308"/>
      <c r="CU13" s="309"/>
      <c r="CV13" s="309"/>
      <c r="CW13" s="309"/>
      <c r="CX13" s="309"/>
      <c r="CY13" s="310"/>
      <c r="CZ13" s="311"/>
      <c r="DA13" s="312"/>
      <c r="DB13" s="309"/>
      <c r="DC13" s="309"/>
      <c r="DD13" s="309"/>
      <c r="DE13" s="309"/>
      <c r="DF13" s="310"/>
      <c r="DG13" s="311"/>
      <c r="DH13" s="308"/>
      <c r="DI13" s="309"/>
      <c r="DJ13" s="309"/>
      <c r="DK13" s="309"/>
      <c r="DL13" s="309"/>
      <c r="DM13" s="310"/>
      <c r="DN13" s="311"/>
      <c r="DO13" s="308"/>
      <c r="DP13" s="309"/>
      <c r="DQ13" s="309"/>
      <c r="DR13" s="309"/>
      <c r="DS13" s="309"/>
      <c r="DT13" s="310"/>
      <c r="DU13" s="311"/>
      <c r="DV13" s="308"/>
      <c r="DW13" s="309"/>
      <c r="DX13" s="309"/>
      <c r="DY13" s="309"/>
      <c r="DZ13" s="309"/>
      <c r="EA13" s="310"/>
      <c r="EB13" s="311"/>
      <c r="EC13" s="312"/>
      <c r="ED13" s="309"/>
      <c r="EE13" s="309"/>
      <c r="EF13" s="309"/>
      <c r="EG13" s="309"/>
      <c r="EH13" s="310"/>
      <c r="EI13" s="310"/>
      <c r="EJ13" s="308"/>
      <c r="EK13" s="309"/>
      <c r="EL13" s="309"/>
      <c r="EM13" s="309"/>
      <c r="EN13" s="309"/>
      <c r="EO13" s="310"/>
      <c r="EP13" s="311"/>
      <c r="EQ13" s="308"/>
      <c r="ER13" s="309"/>
      <c r="ES13" s="309"/>
      <c r="ET13" s="309"/>
      <c r="EU13" s="309"/>
      <c r="EV13" s="310"/>
      <c r="EW13" s="311"/>
      <c r="EX13" s="308"/>
      <c r="EY13" s="309"/>
      <c r="EZ13" s="309"/>
      <c r="FA13" s="309"/>
      <c r="FB13" s="309"/>
      <c r="FC13" s="310"/>
      <c r="FD13" s="311"/>
      <c r="FE13" s="312"/>
      <c r="FF13" s="309"/>
      <c r="FG13" s="309"/>
      <c r="FH13" s="309"/>
      <c r="FI13" s="309"/>
      <c r="FJ13" s="310"/>
      <c r="FK13" s="310"/>
      <c r="FL13" s="308"/>
      <c r="FM13" s="309"/>
      <c r="FN13" s="309"/>
      <c r="FO13" s="309"/>
      <c r="FP13" s="309"/>
      <c r="FQ13" s="310"/>
      <c r="FR13" s="311"/>
      <c r="FS13" s="308"/>
      <c r="FT13" s="309"/>
      <c r="FU13" s="309"/>
      <c r="FV13" s="309"/>
      <c r="FW13" s="309"/>
      <c r="FX13" s="310"/>
      <c r="FY13" s="311"/>
      <c r="FZ13" s="308"/>
      <c r="GA13" s="309"/>
      <c r="GB13" s="309"/>
      <c r="GC13" s="309"/>
      <c r="GD13" s="309"/>
      <c r="GE13" s="310"/>
      <c r="GF13" s="311"/>
      <c r="GG13" s="312"/>
      <c r="GH13" s="309"/>
      <c r="GI13" s="309"/>
      <c r="GJ13" s="309"/>
      <c r="GK13" s="309"/>
      <c r="GL13" s="310"/>
      <c r="GM13" s="311"/>
      <c r="GN13" s="308"/>
      <c r="GO13" s="309"/>
      <c r="GP13" s="309"/>
      <c r="GQ13" s="309"/>
      <c r="GR13" s="309"/>
      <c r="GS13" s="310"/>
      <c r="GT13" s="311"/>
      <c r="GU13" s="308"/>
      <c r="GV13" s="309"/>
      <c r="GW13" s="309"/>
      <c r="GX13" s="309"/>
      <c r="GY13" s="309"/>
      <c r="GZ13" s="310"/>
      <c r="HA13" s="311"/>
      <c r="HB13" s="308"/>
      <c r="HC13" s="309"/>
      <c r="HD13" s="309"/>
      <c r="HE13" s="309"/>
      <c r="HF13" s="309"/>
      <c r="HG13" s="310"/>
      <c r="HH13" s="311"/>
      <c r="HI13" s="308"/>
      <c r="HJ13" s="309"/>
      <c r="HK13" s="309"/>
      <c r="HL13" s="309"/>
      <c r="HM13" s="309"/>
      <c r="HN13" s="310"/>
      <c r="HO13" s="311"/>
      <c r="HP13" s="308"/>
      <c r="HQ13" s="309"/>
      <c r="HR13" s="309"/>
      <c r="HS13" s="309"/>
      <c r="HT13" s="309"/>
      <c r="HU13" s="310"/>
      <c r="HV13" s="311"/>
      <c r="HW13" s="308"/>
      <c r="HX13" s="309"/>
      <c r="HY13" s="309"/>
      <c r="HZ13" s="309"/>
      <c r="IA13" s="309"/>
      <c r="IB13" s="310"/>
      <c r="IC13" s="311"/>
      <c r="ID13" s="308"/>
      <c r="IE13" s="309"/>
      <c r="IF13" s="309"/>
      <c r="IG13" s="309"/>
      <c r="IH13" s="309"/>
      <c r="II13" s="310"/>
      <c r="IJ13" s="311"/>
      <c r="IK13" s="312"/>
      <c r="IL13" s="309"/>
      <c r="IM13" s="309"/>
      <c r="IN13" s="309"/>
      <c r="IO13" s="309"/>
      <c r="IP13" s="310"/>
      <c r="IQ13" s="310"/>
      <c r="IR13" s="308"/>
      <c r="IS13" s="309"/>
      <c r="IT13" s="309"/>
      <c r="IU13" s="309"/>
      <c r="IV13" s="309"/>
      <c r="IW13" s="310"/>
      <c r="IX13" s="311"/>
      <c r="IY13" s="308"/>
      <c r="IZ13" s="309"/>
      <c r="JA13" s="309"/>
      <c r="JB13" s="309"/>
      <c r="JC13" s="309"/>
      <c r="JD13" s="310"/>
      <c r="JE13" s="311"/>
      <c r="JF13" s="308"/>
      <c r="JG13" s="309"/>
      <c r="JH13" s="309"/>
      <c r="JI13" s="309"/>
      <c r="JJ13" s="309"/>
      <c r="JK13" s="310"/>
      <c r="JL13" s="311"/>
      <c r="JM13" s="308"/>
      <c r="JN13" s="309"/>
      <c r="JO13" s="309"/>
      <c r="JP13" s="309"/>
      <c r="JQ13" s="309"/>
      <c r="JR13" s="310"/>
      <c r="JS13" s="311"/>
      <c r="JT13" s="308"/>
      <c r="JU13" s="309"/>
      <c r="JV13" s="309"/>
      <c r="JW13" s="309"/>
      <c r="JX13" s="309"/>
      <c r="JY13" s="310"/>
      <c r="JZ13" s="311"/>
      <c r="KA13" s="308"/>
      <c r="KB13" s="309"/>
      <c r="KC13" s="309"/>
      <c r="KD13" s="309"/>
      <c r="KE13" s="309"/>
      <c r="KF13" s="310"/>
      <c r="KG13" s="311"/>
      <c r="KH13" s="312"/>
      <c r="KI13" s="309"/>
      <c r="KJ13" s="309"/>
      <c r="KK13" s="309"/>
      <c r="KL13" s="309"/>
      <c r="KM13" s="310"/>
      <c r="KN13" s="311"/>
      <c r="KO13" s="308"/>
      <c r="KP13" s="309"/>
      <c r="KQ13" s="309"/>
      <c r="KR13" s="309"/>
      <c r="KS13" s="309"/>
      <c r="KT13" s="310"/>
      <c r="KU13" s="311"/>
      <c r="KV13" s="308"/>
      <c r="KW13" s="309"/>
      <c r="KX13" s="309"/>
      <c r="KY13" s="309"/>
      <c r="KZ13" s="309"/>
      <c r="LA13" s="310"/>
      <c r="LB13" s="311"/>
      <c r="LC13" s="308"/>
      <c r="LD13" s="309"/>
      <c r="LE13" s="309"/>
      <c r="LF13" s="309"/>
      <c r="LG13" s="309"/>
      <c r="LH13" s="310"/>
      <c r="LI13" s="311"/>
      <c r="LJ13" s="308"/>
      <c r="LK13" s="309"/>
      <c r="LL13" s="309"/>
      <c r="LM13" s="309"/>
      <c r="LN13" s="309"/>
      <c r="LO13" s="310"/>
      <c r="LP13" s="311"/>
      <c r="LQ13" s="308"/>
      <c r="LR13" s="309"/>
      <c r="LS13" s="309"/>
      <c r="LT13" s="309"/>
      <c r="LU13" s="309"/>
      <c r="LV13" s="310"/>
      <c r="LW13" s="310"/>
      <c r="LX13" s="282" t="str">
        <f t="shared" si="3"/>
        <v/>
      </c>
      <c r="LY13" s="273" t="str">
        <f t="shared" si="0"/>
        <v/>
      </c>
      <c r="LZ13" s="273" t="str">
        <f t="shared" si="1"/>
        <v/>
      </c>
      <c r="MA13" s="273" t="str">
        <f t="shared" si="2"/>
        <v/>
      </c>
      <c r="MB13" s="283" t="str">
        <f t="shared" si="4"/>
        <v/>
      </c>
      <c r="MC13" s="284"/>
      <c r="MD13" s="435"/>
      <c r="ME13" s="435"/>
      <c r="MF13" s="455" t="str">
        <f>IF(MB13="","",IF(นักเรียน!Q12="ออก","--ย้าย--",VLOOKUP(MB13,gradetime,5)))</f>
        <v/>
      </c>
      <c r="MG13" s="435"/>
      <c r="MH13" s="435"/>
      <c r="MI13" s="435"/>
      <c r="MJ13" s="435"/>
      <c r="MK13" s="435"/>
      <c r="ML13" s="435"/>
      <c r="MM13" s="435"/>
      <c r="MN13" s="435"/>
      <c r="MO13" s="435"/>
      <c r="MP13" s="435"/>
      <c r="MQ13" s="435"/>
      <c r="MR13" s="435"/>
      <c r="MS13" s="435"/>
      <c r="MT13" s="435"/>
      <c r="MU13" s="435"/>
      <c r="MV13" s="435"/>
      <c r="MW13" s="435"/>
      <c r="MX13" s="435"/>
      <c r="MY13" s="435"/>
      <c r="MZ13" s="435"/>
      <c r="NA13" s="435"/>
      <c r="NB13" s="435"/>
      <c r="NC13" s="435"/>
      <c r="ND13" s="435"/>
      <c r="NE13" s="435"/>
      <c r="NF13" s="435"/>
      <c r="NG13" s="435"/>
      <c r="NH13" s="435"/>
      <c r="NI13" s="435"/>
      <c r="NJ13" s="435"/>
      <c r="NK13" s="435"/>
      <c r="NL13" s="435"/>
      <c r="NM13" s="435"/>
      <c r="NN13" s="435"/>
      <c r="NO13" s="435"/>
      <c r="NP13" s="435"/>
      <c r="NQ13" s="435"/>
      <c r="NR13" s="435"/>
      <c r="NS13" s="435"/>
      <c r="NT13" s="435"/>
      <c r="NU13" s="435"/>
      <c r="NV13" s="435"/>
      <c r="NW13" s="435"/>
      <c r="NX13" s="435"/>
      <c r="NY13" s="435"/>
      <c r="NZ13" s="435"/>
      <c r="OA13" s="435"/>
      <c r="OB13" s="435"/>
      <c r="OC13" s="435"/>
    </row>
    <row r="14" spans="1:393" ht="15.75" customHeight="1" x14ac:dyDescent="0.5">
      <c r="A14" s="435"/>
      <c r="B14" s="273">
        <v>8</v>
      </c>
      <c r="C14" s="337" t="str">
        <f>IF(นักเรียน!C13="","",นักเรียน!C13)</f>
        <v/>
      </c>
      <c r="D14" s="337" t="str">
        <f>IF(นักเรียน!D13="","",นักเรียน!D13)</f>
        <v/>
      </c>
      <c r="E14" s="274" t="str">
        <f>IF(นักเรียน!E13="","",นักเรียน!E13)</f>
        <v/>
      </c>
      <c r="F14" s="273" t="str">
        <f>IF(นักเรียน!E13="","",นักเรียน!B13)</f>
        <v/>
      </c>
      <c r="G14" s="308"/>
      <c r="H14" s="309"/>
      <c r="I14" s="520"/>
      <c r="J14" s="309"/>
      <c r="K14" s="309"/>
      <c r="L14" s="310"/>
      <c r="M14" s="310"/>
      <c r="N14" s="308"/>
      <c r="O14" s="309"/>
      <c r="P14" s="309"/>
      <c r="Q14" s="309"/>
      <c r="R14" s="309"/>
      <c r="S14" s="310"/>
      <c r="T14" s="311"/>
      <c r="U14" s="308"/>
      <c r="V14" s="309"/>
      <c r="W14" s="309"/>
      <c r="X14" s="309"/>
      <c r="Y14" s="309"/>
      <c r="Z14" s="310"/>
      <c r="AA14" s="311"/>
      <c r="AB14" s="308"/>
      <c r="AC14" s="309"/>
      <c r="AD14" s="309"/>
      <c r="AE14" s="309"/>
      <c r="AF14" s="309"/>
      <c r="AG14" s="310"/>
      <c r="AH14" s="311"/>
      <c r="AI14" s="308"/>
      <c r="AJ14" s="309"/>
      <c r="AK14" s="309"/>
      <c r="AL14" s="309"/>
      <c r="AM14" s="309"/>
      <c r="AN14" s="310"/>
      <c r="AO14" s="311"/>
      <c r="AP14" s="308"/>
      <c r="AQ14" s="309"/>
      <c r="AR14" s="309"/>
      <c r="AS14" s="309"/>
      <c r="AT14" s="309"/>
      <c r="AU14" s="310"/>
      <c r="AV14" s="311"/>
      <c r="AW14" s="312"/>
      <c r="AX14" s="309"/>
      <c r="AY14" s="309"/>
      <c r="AZ14" s="309"/>
      <c r="BA14" s="309"/>
      <c r="BB14" s="310"/>
      <c r="BC14" s="310"/>
      <c r="BD14" s="308"/>
      <c r="BE14" s="309"/>
      <c r="BF14" s="309"/>
      <c r="BG14" s="309"/>
      <c r="BH14" s="309"/>
      <c r="BI14" s="310"/>
      <c r="BJ14" s="311"/>
      <c r="BK14" s="308"/>
      <c r="BL14" s="309"/>
      <c r="BM14" s="309"/>
      <c r="BN14" s="309"/>
      <c r="BO14" s="309"/>
      <c r="BP14" s="310"/>
      <c r="BQ14" s="311"/>
      <c r="BR14" s="308"/>
      <c r="BS14" s="309"/>
      <c r="BT14" s="309"/>
      <c r="BU14" s="309"/>
      <c r="BV14" s="309"/>
      <c r="BW14" s="310"/>
      <c r="BX14" s="311"/>
      <c r="BY14" s="312"/>
      <c r="BZ14" s="309"/>
      <c r="CA14" s="309"/>
      <c r="CB14" s="309"/>
      <c r="CC14" s="309"/>
      <c r="CD14" s="310"/>
      <c r="CE14" s="310"/>
      <c r="CF14" s="308"/>
      <c r="CG14" s="309"/>
      <c r="CH14" s="309"/>
      <c r="CI14" s="309"/>
      <c r="CJ14" s="309"/>
      <c r="CK14" s="310"/>
      <c r="CL14" s="311"/>
      <c r="CM14" s="308"/>
      <c r="CN14" s="309"/>
      <c r="CO14" s="309"/>
      <c r="CP14" s="309"/>
      <c r="CQ14" s="309"/>
      <c r="CR14" s="310"/>
      <c r="CS14" s="311"/>
      <c r="CT14" s="308"/>
      <c r="CU14" s="309"/>
      <c r="CV14" s="309"/>
      <c r="CW14" s="309"/>
      <c r="CX14" s="309"/>
      <c r="CY14" s="310"/>
      <c r="CZ14" s="311"/>
      <c r="DA14" s="312"/>
      <c r="DB14" s="309"/>
      <c r="DC14" s="309"/>
      <c r="DD14" s="309"/>
      <c r="DE14" s="309"/>
      <c r="DF14" s="310"/>
      <c r="DG14" s="311"/>
      <c r="DH14" s="308"/>
      <c r="DI14" s="309"/>
      <c r="DJ14" s="309"/>
      <c r="DK14" s="309"/>
      <c r="DL14" s="309"/>
      <c r="DM14" s="310"/>
      <c r="DN14" s="311"/>
      <c r="DO14" s="308"/>
      <c r="DP14" s="309"/>
      <c r="DQ14" s="309"/>
      <c r="DR14" s="309"/>
      <c r="DS14" s="309"/>
      <c r="DT14" s="310"/>
      <c r="DU14" s="311"/>
      <c r="DV14" s="308"/>
      <c r="DW14" s="309"/>
      <c r="DX14" s="309"/>
      <c r="DY14" s="309"/>
      <c r="DZ14" s="309"/>
      <c r="EA14" s="310"/>
      <c r="EB14" s="311"/>
      <c r="EC14" s="312"/>
      <c r="ED14" s="309"/>
      <c r="EE14" s="309"/>
      <c r="EF14" s="309"/>
      <c r="EG14" s="309"/>
      <c r="EH14" s="310"/>
      <c r="EI14" s="310"/>
      <c r="EJ14" s="308"/>
      <c r="EK14" s="309"/>
      <c r="EL14" s="309"/>
      <c r="EM14" s="309"/>
      <c r="EN14" s="309"/>
      <c r="EO14" s="310"/>
      <c r="EP14" s="311"/>
      <c r="EQ14" s="308"/>
      <c r="ER14" s="309"/>
      <c r="ES14" s="309"/>
      <c r="ET14" s="309"/>
      <c r="EU14" s="309"/>
      <c r="EV14" s="310"/>
      <c r="EW14" s="311"/>
      <c r="EX14" s="308"/>
      <c r="EY14" s="309"/>
      <c r="EZ14" s="309"/>
      <c r="FA14" s="309"/>
      <c r="FB14" s="309"/>
      <c r="FC14" s="310"/>
      <c r="FD14" s="311"/>
      <c r="FE14" s="312"/>
      <c r="FF14" s="309"/>
      <c r="FG14" s="309"/>
      <c r="FH14" s="309"/>
      <c r="FI14" s="309"/>
      <c r="FJ14" s="310"/>
      <c r="FK14" s="310"/>
      <c r="FL14" s="308"/>
      <c r="FM14" s="309"/>
      <c r="FN14" s="309"/>
      <c r="FO14" s="309"/>
      <c r="FP14" s="309"/>
      <c r="FQ14" s="310"/>
      <c r="FR14" s="311"/>
      <c r="FS14" s="308"/>
      <c r="FT14" s="309"/>
      <c r="FU14" s="309"/>
      <c r="FV14" s="309"/>
      <c r="FW14" s="309"/>
      <c r="FX14" s="310"/>
      <c r="FY14" s="311"/>
      <c r="FZ14" s="308"/>
      <c r="GA14" s="309"/>
      <c r="GB14" s="309"/>
      <c r="GC14" s="309"/>
      <c r="GD14" s="309"/>
      <c r="GE14" s="310"/>
      <c r="GF14" s="311"/>
      <c r="GG14" s="312"/>
      <c r="GH14" s="309"/>
      <c r="GI14" s="309"/>
      <c r="GJ14" s="309"/>
      <c r="GK14" s="309"/>
      <c r="GL14" s="310"/>
      <c r="GM14" s="311"/>
      <c r="GN14" s="308"/>
      <c r="GO14" s="309"/>
      <c r="GP14" s="309"/>
      <c r="GQ14" s="309"/>
      <c r="GR14" s="309"/>
      <c r="GS14" s="310"/>
      <c r="GT14" s="311"/>
      <c r="GU14" s="308"/>
      <c r="GV14" s="309"/>
      <c r="GW14" s="309"/>
      <c r="GX14" s="309"/>
      <c r="GY14" s="309"/>
      <c r="GZ14" s="310"/>
      <c r="HA14" s="311"/>
      <c r="HB14" s="308"/>
      <c r="HC14" s="309"/>
      <c r="HD14" s="309"/>
      <c r="HE14" s="309"/>
      <c r="HF14" s="309"/>
      <c r="HG14" s="310"/>
      <c r="HH14" s="311"/>
      <c r="HI14" s="308"/>
      <c r="HJ14" s="309"/>
      <c r="HK14" s="309"/>
      <c r="HL14" s="309"/>
      <c r="HM14" s="309"/>
      <c r="HN14" s="310"/>
      <c r="HO14" s="311"/>
      <c r="HP14" s="308"/>
      <c r="HQ14" s="309"/>
      <c r="HR14" s="309"/>
      <c r="HS14" s="309"/>
      <c r="HT14" s="309"/>
      <c r="HU14" s="310"/>
      <c r="HV14" s="311"/>
      <c r="HW14" s="308"/>
      <c r="HX14" s="309"/>
      <c r="HY14" s="309"/>
      <c r="HZ14" s="309"/>
      <c r="IA14" s="309"/>
      <c r="IB14" s="310"/>
      <c r="IC14" s="311"/>
      <c r="ID14" s="308"/>
      <c r="IE14" s="309"/>
      <c r="IF14" s="309"/>
      <c r="IG14" s="309"/>
      <c r="IH14" s="309"/>
      <c r="II14" s="310"/>
      <c r="IJ14" s="311"/>
      <c r="IK14" s="312"/>
      <c r="IL14" s="309"/>
      <c r="IM14" s="309"/>
      <c r="IN14" s="309"/>
      <c r="IO14" s="309"/>
      <c r="IP14" s="310"/>
      <c r="IQ14" s="310"/>
      <c r="IR14" s="308"/>
      <c r="IS14" s="309"/>
      <c r="IT14" s="309"/>
      <c r="IU14" s="309"/>
      <c r="IV14" s="309"/>
      <c r="IW14" s="310"/>
      <c r="IX14" s="311"/>
      <c r="IY14" s="308"/>
      <c r="IZ14" s="309"/>
      <c r="JA14" s="309"/>
      <c r="JB14" s="309"/>
      <c r="JC14" s="309"/>
      <c r="JD14" s="310"/>
      <c r="JE14" s="311"/>
      <c r="JF14" s="308"/>
      <c r="JG14" s="309"/>
      <c r="JH14" s="309"/>
      <c r="JI14" s="309"/>
      <c r="JJ14" s="309"/>
      <c r="JK14" s="310"/>
      <c r="JL14" s="311"/>
      <c r="JM14" s="308"/>
      <c r="JN14" s="309"/>
      <c r="JO14" s="309"/>
      <c r="JP14" s="309"/>
      <c r="JQ14" s="309"/>
      <c r="JR14" s="310"/>
      <c r="JS14" s="311"/>
      <c r="JT14" s="308"/>
      <c r="JU14" s="309"/>
      <c r="JV14" s="309"/>
      <c r="JW14" s="309"/>
      <c r="JX14" s="309"/>
      <c r="JY14" s="310"/>
      <c r="JZ14" s="311"/>
      <c r="KA14" s="308"/>
      <c r="KB14" s="309"/>
      <c r="KC14" s="309"/>
      <c r="KD14" s="309"/>
      <c r="KE14" s="309"/>
      <c r="KF14" s="310"/>
      <c r="KG14" s="311"/>
      <c r="KH14" s="312"/>
      <c r="KI14" s="309"/>
      <c r="KJ14" s="309"/>
      <c r="KK14" s="309"/>
      <c r="KL14" s="309"/>
      <c r="KM14" s="310"/>
      <c r="KN14" s="311"/>
      <c r="KO14" s="308"/>
      <c r="KP14" s="309"/>
      <c r="KQ14" s="309"/>
      <c r="KR14" s="309"/>
      <c r="KS14" s="309"/>
      <c r="KT14" s="310"/>
      <c r="KU14" s="311"/>
      <c r="KV14" s="308"/>
      <c r="KW14" s="309"/>
      <c r="KX14" s="309"/>
      <c r="KY14" s="309"/>
      <c r="KZ14" s="309"/>
      <c r="LA14" s="310"/>
      <c r="LB14" s="311"/>
      <c r="LC14" s="308"/>
      <c r="LD14" s="309"/>
      <c r="LE14" s="309"/>
      <c r="LF14" s="309"/>
      <c r="LG14" s="309"/>
      <c r="LH14" s="310"/>
      <c r="LI14" s="311"/>
      <c r="LJ14" s="308"/>
      <c r="LK14" s="309"/>
      <c r="LL14" s="309"/>
      <c r="LM14" s="309"/>
      <c r="LN14" s="309"/>
      <c r="LO14" s="310"/>
      <c r="LP14" s="311"/>
      <c r="LQ14" s="308"/>
      <c r="LR14" s="309"/>
      <c r="LS14" s="309"/>
      <c r="LT14" s="309"/>
      <c r="LU14" s="309"/>
      <c r="LV14" s="310"/>
      <c r="LW14" s="310"/>
      <c r="LX14" s="282" t="str">
        <f t="shared" si="3"/>
        <v/>
      </c>
      <c r="LY14" s="273" t="str">
        <f t="shared" si="0"/>
        <v/>
      </c>
      <c r="LZ14" s="273" t="str">
        <f t="shared" si="1"/>
        <v/>
      </c>
      <c r="MA14" s="273" t="str">
        <f t="shared" si="2"/>
        <v/>
      </c>
      <c r="MB14" s="283" t="str">
        <f t="shared" si="4"/>
        <v/>
      </c>
      <c r="MC14" s="284"/>
      <c r="MD14" s="435"/>
      <c r="ME14" s="435"/>
      <c r="MF14" s="455" t="str">
        <f>IF(MB14="","",IF(นักเรียน!Q13="ออก","--ย้าย--",VLOOKUP(MB14,gradetime,5)))</f>
        <v/>
      </c>
      <c r="MG14" s="435"/>
      <c r="MH14" s="435"/>
      <c r="MI14" s="435"/>
      <c r="MJ14" s="435"/>
      <c r="MK14" s="435"/>
      <c r="ML14" s="435"/>
      <c r="MM14" s="435"/>
      <c r="MN14" s="435"/>
      <c r="MO14" s="435"/>
      <c r="MP14" s="435"/>
      <c r="MQ14" s="435"/>
      <c r="MR14" s="435"/>
      <c r="MS14" s="435"/>
      <c r="MT14" s="435"/>
      <c r="MU14" s="435"/>
      <c r="MV14" s="435"/>
      <c r="MW14" s="435"/>
      <c r="MX14" s="435"/>
      <c r="MY14" s="435"/>
      <c r="MZ14" s="435"/>
      <c r="NA14" s="435"/>
      <c r="NB14" s="435"/>
      <c r="NC14" s="435"/>
      <c r="ND14" s="435"/>
      <c r="NE14" s="435"/>
      <c r="NF14" s="435"/>
      <c r="NG14" s="435"/>
      <c r="NH14" s="435"/>
      <c r="NI14" s="435"/>
      <c r="NJ14" s="435"/>
      <c r="NK14" s="435"/>
      <c r="NL14" s="435"/>
      <c r="NM14" s="435"/>
      <c r="NN14" s="435"/>
      <c r="NO14" s="435"/>
      <c r="NP14" s="435"/>
      <c r="NQ14" s="435"/>
      <c r="NR14" s="435"/>
      <c r="NS14" s="435"/>
      <c r="NT14" s="435"/>
      <c r="NU14" s="435"/>
      <c r="NV14" s="435"/>
      <c r="NW14" s="435"/>
      <c r="NX14" s="435"/>
      <c r="NY14" s="435"/>
      <c r="NZ14" s="435"/>
      <c r="OA14" s="435"/>
      <c r="OB14" s="435"/>
      <c r="OC14" s="435"/>
    </row>
    <row r="15" spans="1:393" ht="15.75" customHeight="1" x14ac:dyDescent="0.5">
      <c r="A15" s="435"/>
      <c r="B15" s="273">
        <v>9</v>
      </c>
      <c r="C15" s="337" t="str">
        <f>IF(นักเรียน!C14="","",นักเรียน!C14)</f>
        <v/>
      </c>
      <c r="D15" s="337" t="str">
        <f>IF(นักเรียน!D14="","",นักเรียน!D14)</f>
        <v/>
      </c>
      <c r="E15" s="274" t="str">
        <f>IF(นักเรียน!E14="","",นักเรียน!E14)</f>
        <v/>
      </c>
      <c r="F15" s="273" t="str">
        <f>IF(นักเรียน!E14="","",นักเรียน!B14)</f>
        <v/>
      </c>
      <c r="G15" s="308"/>
      <c r="H15" s="309"/>
      <c r="I15" s="520"/>
      <c r="J15" s="309"/>
      <c r="K15" s="309"/>
      <c r="L15" s="310"/>
      <c r="M15" s="310"/>
      <c r="N15" s="308"/>
      <c r="O15" s="309"/>
      <c r="P15" s="309"/>
      <c r="Q15" s="309"/>
      <c r="R15" s="309"/>
      <c r="S15" s="310"/>
      <c r="T15" s="311"/>
      <c r="U15" s="308"/>
      <c r="V15" s="309"/>
      <c r="W15" s="309"/>
      <c r="X15" s="309"/>
      <c r="Y15" s="309"/>
      <c r="Z15" s="310"/>
      <c r="AA15" s="311"/>
      <c r="AB15" s="308"/>
      <c r="AC15" s="309"/>
      <c r="AD15" s="309"/>
      <c r="AE15" s="309"/>
      <c r="AF15" s="309"/>
      <c r="AG15" s="310"/>
      <c r="AH15" s="311"/>
      <c r="AI15" s="308"/>
      <c r="AJ15" s="309"/>
      <c r="AK15" s="309"/>
      <c r="AL15" s="309"/>
      <c r="AM15" s="309"/>
      <c r="AN15" s="310"/>
      <c r="AO15" s="311"/>
      <c r="AP15" s="308"/>
      <c r="AQ15" s="309"/>
      <c r="AR15" s="309"/>
      <c r="AS15" s="309"/>
      <c r="AT15" s="309"/>
      <c r="AU15" s="310"/>
      <c r="AV15" s="311"/>
      <c r="AW15" s="312"/>
      <c r="AX15" s="309"/>
      <c r="AY15" s="309"/>
      <c r="AZ15" s="309"/>
      <c r="BA15" s="309"/>
      <c r="BB15" s="310"/>
      <c r="BC15" s="310"/>
      <c r="BD15" s="308"/>
      <c r="BE15" s="309"/>
      <c r="BF15" s="309"/>
      <c r="BG15" s="309"/>
      <c r="BH15" s="309"/>
      <c r="BI15" s="310"/>
      <c r="BJ15" s="311"/>
      <c r="BK15" s="308"/>
      <c r="BL15" s="309"/>
      <c r="BM15" s="309"/>
      <c r="BN15" s="309"/>
      <c r="BO15" s="309"/>
      <c r="BP15" s="310"/>
      <c r="BQ15" s="311"/>
      <c r="BR15" s="308"/>
      <c r="BS15" s="309"/>
      <c r="BT15" s="309"/>
      <c r="BU15" s="309"/>
      <c r="BV15" s="309"/>
      <c r="BW15" s="310"/>
      <c r="BX15" s="311"/>
      <c r="BY15" s="312"/>
      <c r="BZ15" s="309"/>
      <c r="CA15" s="309"/>
      <c r="CB15" s="309"/>
      <c r="CC15" s="309"/>
      <c r="CD15" s="310"/>
      <c r="CE15" s="310"/>
      <c r="CF15" s="308"/>
      <c r="CG15" s="309"/>
      <c r="CH15" s="309"/>
      <c r="CI15" s="309"/>
      <c r="CJ15" s="309"/>
      <c r="CK15" s="310"/>
      <c r="CL15" s="311"/>
      <c r="CM15" s="308"/>
      <c r="CN15" s="309"/>
      <c r="CO15" s="309"/>
      <c r="CP15" s="309"/>
      <c r="CQ15" s="309"/>
      <c r="CR15" s="310"/>
      <c r="CS15" s="311"/>
      <c r="CT15" s="308"/>
      <c r="CU15" s="309"/>
      <c r="CV15" s="309"/>
      <c r="CW15" s="309"/>
      <c r="CX15" s="309"/>
      <c r="CY15" s="310"/>
      <c r="CZ15" s="311"/>
      <c r="DA15" s="312"/>
      <c r="DB15" s="309"/>
      <c r="DC15" s="309"/>
      <c r="DD15" s="309"/>
      <c r="DE15" s="309"/>
      <c r="DF15" s="310"/>
      <c r="DG15" s="311"/>
      <c r="DH15" s="308"/>
      <c r="DI15" s="309"/>
      <c r="DJ15" s="309"/>
      <c r="DK15" s="309"/>
      <c r="DL15" s="309"/>
      <c r="DM15" s="310"/>
      <c r="DN15" s="311"/>
      <c r="DO15" s="308"/>
      <c r="DP15" s="309"/>
      <c r="DQ15" s="309"/>
      <c r="DR15" s="309"/>
      <c r="DS15" s="309"/>
      <c r="DT15" s="310"/>
      <c r="DU15" s="311"/>
      <c r="DV15" s="308"/>
      <c r="DW15" s="309"/>
      <c r="DX15" s="309"/>
      <c r="DY15" s="309"/>
      <c r="DZ15" s="309"/>
      <c r="EA15" s="310"/>
      <c r="EB15" s="311"/>
      <c r="EC15" s="312"/>
      <c r="ED15" s="309"/>
      <c r="EE15" s="309"/>
      <c r="EF15" s="309"/>
      <c r="EG15" s="309"/>
      <c r="EH15" s="310"/>
      <c r="EI15" s="310"/>
      <c r="EJ15" s="308"/>
      <c r="EK15" s="309"/>
      <c r="EL15" s="309"/>
      <c r="EM15" s="309"/>
      <c r="EN15" s="309"/>
      <c r="EO15" s="310"/>
      <c r="EP15" s="311"/>
      <c r="EQ15" s="308"/>
      <c r="ER15" s="309"/>
      <c r="ES15" s="309"/>
      <c r="ET15" s="309"/>
      <c r="EU15" s="309"/>
      <c r="EV15" s="310"/>
      <c r="EW15" s="311"/>
      <c r="EX15" s="308"/>
      <c r="EY15" s="309"/>
      <c r="EZ15" s="309"/>
      <c r="FA15" s="309"/>
      <c r="FB15" s="309"/>
      <c r="FC15" s="310"/>
      <c r="FD15" s="311"/>
      <c r="FE15" s="312"/>
      <c r="FF15" s="309"/>
      <c r="FG15" s="309"/>
      <c r="FH15" s="309"/>
      <c r="FI15" s="309"/>
      <c r="FJ15" s="310"/>
      <c r="FK15" s="310"/>
      <c r="FL15" s="308"/>
      <c r="FM15" s="309"/>
      <c r="FN15" s="309"/>
      <c r="FO15" s="309"/>
      <c r="FP15" s="309"/>
      <c r="FQ15" s="310"/>
      <c r="FR15" s="311"/>
      <c r="FS15" s="308"/>
      <c r="FT15" s="309"/>
      <c r="FU15" s="309"/>
      <c r="FV15" s="309"/>
      <c r="FW15" s="309"/>
      <c r="FX15" s="310"/>
      <c r="FY15" s="311"/>
      <c r="FZ15" s="308"/>
      <c r="GA15" s="309"/>
      <c r="GB15" s="309"/>
      <c r="GC15" s="309"/>
      <c r="GD15" s="309"/>
      <c r="GE15" s="310"/>
      <c r="GF15" s="311"/>
      <c r="GG15" s="312"/>
      <c r="GH15" s="309"/>
      <c r="GI15" s="309"/>
      <c r="GJ15" s="309"/>
      <c r="GK15" s="309"/>
      <c r="GL15" s="310"/>
      <c r="GM15" s="311"/>
      <c r="GN15" s="308"/>
      <c r="GO15" s="309"/>
      <c r="GP15" s="309"/>
      <c r="GQ15" s="309"/>
      <c r="GR15" s="309"/>
      <c r="GS15" s="310"/>
      <c r="GT15" s="311"/>
      <c r="GU15" s="308"/>
      <c r="GV15" s="309"/>
      <c r="GW15" s="309"/>
      <c r="GX15" s="309"/>
      <c r="GY15" s="309"/>
      <c r="GZ15" s="310"/>
      <c r="HA15" s="311"/>
      <c r="HB15" s="308"/>
      <c r="HC15" s="309"/>
      <c r="HD15" s="309"/>
      <c r="HE15" s="309"/>
      <c r="HF15" s="309"/>
      <c r="HG15" s="310"/>
      <c r="HH15" s="311"/>
      <c r="HI15" s="308"/>
      <c r="HJ15" s="309"/>
      <c r="HK15" s="309"/>
      <c r="HL15" s="309"/>
      <c r="HM15" s="309"/>
      <c r="HN15" s="310"/>
      <c r="HO15" s="311"/>
      <c r="HP15" s="308"/>
      <c r="HQ15" s="309"/>
      <c r="HR15" s="309"/>
      <c r="HS15" s="309"/>
      <c r="HT15" s="309"/>
      <c r="HU15" s="310"/>
      <c r="HV15" s="311"/>
      <c r="HW15" s="308"/>
      <c r="HX15" s="309"/>
      <c r="HY15" s="309"/>
      <c r="HZ15" s="309"/>
      <c r="IA15" s="309"/>
      <c r="IB15" s="310"/>
      <c r="IC15" s="311"/>
      <c r="ID15" s="308"/>
      <c r="IE15" s="309"/>
      <c r="IF15" s="309"/>
      <c r="IG15" s="309"/>
      <c r="IH15" s="309"/>
      <c r="II15" s="310"/>
      <c r="IJ15" s="311"/>
      <c r="IK15" s="312"/>
      <c r="IL15" s="309"/>
      <c r="IM15" s="309"/>
      <c r="IN15" s="309"/>
      <c r="IO15" s="309"/>
      <c r="IP15" s="310"/>
      <c r="IQ15" s="310"/>
      <c r="IR15" s="308"/>
      <c r="IS15" s="309"/>
      <c r="IT15" s="309"/>
      <c r="IU15" s="309"/>
      <c r="IV15" s="309"/>
      <c r="IW15" s="310"/>
      <c r="IX15" s="311"/>
      <c r="IY15" s="308"/>
      <c r="IZ15" s="309"/>
      <c r="JA15" s="309"/>
      <c r="JB15" s="309"/>
      <c r="JC15" s="309"/>
      <c r="JD15" s="310"/>
      <c r="JE15" s="311"/>
      <c r="JF15" s="308"/>
      <c r="JG15" s="309"/>
      <c r="JH15" s="309"/>
      <c r="JI15" s="309"/>
      <c r="JJ15" s="309"/>
      <c r="JK15" s="310"/>
      <c r="JL15" s="311"/>
      <c r="JM15" s="308"/>
      <c r="JN15" s="309"/>
      <c r="JO15" s="309"/>
      <c r="JP15" s="309"/>
      <c r="JQ15" s="309"/>
      <c r="JR15" s="310"/>
      <c r="JS15" s="311"/>
      <c r="JT15" s="308"/>
      <c r="JU15" s="309"/>
      <c r="JV15" s="309"/>
      <c r="JW15" s="309"/>
      <c r="JX15" s="309"/>
      <c r="JY15" s="310"/>
      <c r="JZ15" s="311"/>
      <c r="KA15" s="308"/>
      <c r="KB15" s="309"/>
      <c r="KC15" s="309"/>
      <c r="KD15" s="309"/>
      <c r="KE15" s="309"/>
      <c r="KF15" s="310"/>
      <c r="KG15" s="311"/>
      <c r="KH15" s="312"/>
      <c r="KI15" s="309"/>
      <c r="KJ15" s="309"/>
      <c r="KK15" s="309"/>
      <c r="KL15" s="309"/>
      <c r="KM15" s="310"/>
      <c r="KN15" s="311"/>
      <c r="KO15" s="308"/>
      <c r="KP15" s="309"/>
      <c r="KQ15" s="309"/>
      <c r="KR15" s="309"/>
      <c r="KS15" s="309"/>
      <c r="KT15" s="310"/>
      <c r="KU15" s="311"/>
      <c r="KV15" s="308"/>
      <c r="KW15" s="309"/>
      <c r="KX15" s="309"/>
      <c r="KY15" s="309"/>
      <c r="KZ15" s="309"/>
      <c r="LA15" s="310"/>
      <c r="LB15" s="311"/>
      <c r="LC15" s="308"/>
      <c r="LD15" s="309"/>
      <c r="LE15" s="309"/>
      <c r="LF15" s="309"/>
      <c r="LG15" s="309"/>
      <c r="LH15" s="310"/>
      <c r="LI15" s="311"/>
      <c r="LJ15" s="308"/>
      <c r="LK15" s="309"/>
      <c r="LL15" s="309"/>
      <c r="LM15" s="309"/>
      <c r="LN15" s="309"/>
      <c r="LO15" s="310"/>
      <c r="LP15" s="311"/>
      <c r="LQ15" s="308"/>
      <c r="LR15" s="309"/>
      <c r="LS15" s="309"/>
      <c r="LT15" s="309"/>
      <c r="LU15" s="309"/>
      <c r="LV15" s="310"/>
      <c r="LW15" s="310"/>
      <c r="LX15" s="282" t="str">
        <f t="shared" si="3"/>
        <v/>
      </c>
      <c r="LY15" s="273" t="str">
        <f t="shared" si="0"/>
        <v/>
      </c>
      <c r="LZ15" s="273" t="str">
        <f t="shared" si="1"/>
        <v/>
      </c>
      <c r="MA15" s="273" t="str">
        <f t="shared" si="2"/>
        <v/>
      </c>
      <c r="MB15" s="283" t="str">
        <f t="shared" si="4"/>
        <v/>
      </c>
      <c r="MC15" s="284"/>
      <c r="MD15" s="435"/>
      <c r="ME15" s="435"/>
      <c r="MF15" s="455" t="str">
        <f>IF(MB15="","",IF(นักเรียน!Q14="ออก","--ย้าย--",VLOOKUP(MB15,gradetime,5)))</f>
        <v/>
      </c>
      <c r="MG15" s="435"/>
      <c r="MH15" s="435"/>
      <c r="MI15" s="435"/>
      <c r="MJ15" s="435"/>
      <c r="MK15" s="435"/>
      <c r="ML15" s="435"/>
      <c r="MM15" s="435"/>
      <c r="MN15" s="435"/>
      <c r="MO15" s="435"/>
      <c r="MP15" s="435"/>
      <c r="MQ15" s="435"/>
      <c r="MR15" s="435"/>
      <c r="MS15" s="435"/>
      <c r="MT15" s="435"/>
      <c r="MU15" s="435"/>
      <c r="MV15" s="435"/>
      <c r="MW15" s="435"/>
      <c r="MX15" s="435"/>
      <c r="MY15" s="435"/>
      <c r="MZ15" s="435"/>
      <c r="NA15" s="435"/>
      <c r="NB15" s="435"/>
      <c r="NC15" s="435"/>
      <c r="ND15" s="435"/>
      <c r="NE15" s="435"/>
      <c r="NF15" s="435"/>
      <c r="NG15" s="435"/>
      <c r="NH15" s="435"/>
      <c r="NI15" s="435"/>
      <c r="NJ15" s="435"/>
      <c r="NK15" s="435"/>
      <c r="NL15" s="435"/>
      <c r="NM15" s="435"/>
      <c r="NN15" s="435"/>
      <c r="NO15" s="435"/>
      <c r="NP15" s="435"/>
      <c r="NQ15" s="435"/>
      <c r="NR15" s="435"/>
      <c r="NS15" s="435"/>
      <c r="NT15" s="435"/>
      <c r="NU15" s="435"/>
      <c r="NV15" s="435"/>
      <c r="NW15" s="435"/>
      <c r="NX15" s="435"/>
      <c r="NY15" s="435"/>
      <c r="NZ15" s="435"/>
      <c r="OA15" s="435"/>
      <c r="OB15" s="435"/>
      <c r="OC15" s="435"/>
    </row>
    <row r="16" spans="1:393" ht="15.75" customHeight="1" x14ac:dyDescent="0.5">
      <c r="A16" s="435"/>
      <c r="B16" s="273">
        <v>10</v>
      </c>
      <c r="C16" s="337" t="str">
        <f>IF(นักเรียน!C15="","",นักเรียน!C15)</f>
        <v/>
      </c>
      <c r="D16" s="337" t="str">
        <f>IF(นักเรียน!D15="","",นักเรียน!D15)</f>
        <v/>
      </c>
      <c r="E16" s="274" t="str">
        <f>IF(นักเรียน!E15="","",นักเรียน!E15)</f>
        <v/>
      </c>
      <c r="F16" s="273" t="str">
        <f>IF(นักเรียน!E15="","",นักเรียน!B15)</f>
        <v/>
      </c>
      <c r="G16" s="308"/>
      <c r="H16" s="309"/>
      <c r="I16" s="520"/>
      <c r="J16" s="309"/>
      <c r="K16" s="309"/>
      <c r="L16" s="310"/>
      <c r="M16" s="310"/>
      <c r="N16" s="308"/>
      <c r="O16" s="309"/>
      <c r="P16" s="309"/>
      <c r="Q16" s="309"/>
      <c r="R16" s="309"/>
      <c r="S16" s="310"/>
      <c r="T16" s="311"/>
      <c r="U16" s="308"/>
      <c r="V16" s="309"/>
      <c r="W16" s="309"/>
      <c r="X16" s="309"/>
      <c r="Y16" s="309"/>
      <c r="Z16" s="310"/>
      <c r="AA16" s="311"/>
      <c r="AB16" s="308"/>
      <c r="AC16" s="309"/>
      <c r="AD16" s="309"/>
      <c r="AE16" s="309"/>
      <c r="AF16" s="309"/>
      <c r="AG16" s="310"/>
      <c r="AH16" s="311"/>
      <c r="AI16" s="308"/>
      <c r="AJ16" s="309"/>
      <c r="AK16" s="309"/>
      <c r="AL16" s="309"/>
      <c r="AM16" s="309"/>
      <c r="AN16" s="310"/>
      <c r="AO16" s="311"/>
      <c r="AP16" s="308"/>
      <c r="AQ16" s="309"/>
      <c r="AR16" s="309"/>
      <c r="AS16" s="309"/>
      <c r="AT16" s="309"/>
      <c r="AU16" s="310"/>
      <c r="AV16" s="311"/>
      <c r="AW16" s="312"/>
      <c r="AX16" s="309"/>
      <c r="AY16" s="309"/>
      <c r="AZ16" s="309"/>
      <c r="BA16" s="309"/>
      <c r="BB16" s="310"/>
      <c r="BC16" s="310"/>
      <c r="BD16" s="308"/>
      <c r="BE16" s="309"/>
      <c r="BF16" s="309"/>
      <c r="BG16" s="309"/>
      <c r="BH16" s="309"/>
      <c r="BI16" s="310"/>
      <c r="BJ16" s="311"/>
      <c r="BK16" s="308"/>
      <c r="BL16" s="309"/>
      <c r="BM16" s="309"/>
      <c r="BN16" s="309"/>
      <c r="BO16" s="309"/>
      <c r="BP16" s="310"/>
      <c r="BQ16" s="311"/>
      <c r="BR16" s="308"/>
      <c r="BS16" s="309"/>
      <c r="BT16" s="309"/>
      <c r="BU16" s="309"/>
      <c r="BV16" s="309"/>
      <c r="BW16" s="310"/>
      <c r="BX16" s="311"/>
      <c r="BY16" s="312"/>
      <c r="BZ16" s="309"/>
      <c r="CA16" s="309"/>
      <c r="CB16" s="309"/>
      <c r="CC16" s="309"/>
      <c r="CD16" s="310"/>
      <c r="CE16" s="310"/>
      <c r="CF16" s="308"/>
      <c r="CG16" s="309"/>
      <c r="CH16" s="309"/>
      <c r="CI16" s="309"/>
      <c r="CJ16" s="309"/>
      <c r="CK16" s="310"/>
      <c r="CL16" s="311"/>
      <c r="CM16" s="308"/>
      <c r="CN16" s="309"/>
      <c r="CO16" s="309"/>
      <c r="CP16" s="309"/>
      <c r="CQ16" s="309"/>
      <c r="CR16" s="310"/>
      <c r="CS16" s="311"/>
      <c r="CT16" s="308"/>
      <c r="CU16" s="309"/>
      <c r="CV16" s="309"/>
      <c r="CW16" s="309"/>
      <c r="CX16" s="309"/>
      <c r="CY16" s="310"/>
      <c r="CZ16" s="311"/>
      <c r="DA16" s="312"/>
      <c r="DB16" s="309"/>
      <c r="DC16" s="309"/>
      <c r="DD16" s="309"/>
      <c r="DE16" s="309"/>
      <c r="DF16" s="310"/>
      <c r="DG16" s="311"/>
      <c r="DH16" s="308"/>
      <c r="DI16" s="309"/>
      <c r="DJ16" s="309"/>
      <c r="DK16" s="309"/>
      <c r="DL16" s="309"/>
      <c r="DM16" s="310"/>
      <c r="DN16" s="311"/>
      <c r="DO16" s="308"/>
      <c r="DP16" s="309"/>
      <c r="DQ16" s="309"/>
      <c r="DR16" s="309"/>
      <c r="DS16" s="309"/>
      <c r="DT16" s="310"/>
      <c r="DU16" s="311"/>
      <c r="DV16" s="308"/>
      <c r="DW16" s="309"/>
      <c r="DX16" s="309"/>
      <c r="DY16" s="309"/>
      <c r="DZ16" s="309"/>
      <c r="EA16" s="310"/>
      <c r="EB16" s="311"/>
      <c r="EC16" s="312"/>
      <c r="ED16" s="309"/>
      <c r="EE16" s="309"/>
      <c r="EF16" s="309"/>
      <c r="EG16" s="309"/>
      <c r="EH16" s="310"/>
      <c r="EI16" s="310"/>
      <c r="EJ16" s="308"/>
      <c r="EK16" s="309"/>
      <c r="EL16" s="309"/>
      <c r="EM16" s="309"/>
      <c r="EN16" s="309"/>
      <c r="EO16" s="310"/>
      <c r="EP16" s="311"/>
      <c r="EQ16" s="308"/>
      <c r="ER16" s="309"/>
      <c r="ES16" s="309"/>
      <c r="ET16" s="309"/>
      <c r="EU16" s="309"/>
      <c r="EV16" s="310"/>
      <c r="EW16" s="311"/>
      <c r="EX16" s="308"/>
      <c r="EY16" s="309"/>
      <c r="EZ16" s="309"/>
      <c r="FA16" s="309"/>
      <c r="FB16" s="309"/>
      <c r="FC16" s="310"/>
      <c r="FD16" s="311"/>
      <c r="FE16" s="312"/>
      <c r="FF16" s="309"/>
      <c r="FG16" s="309"/>
      <c r="FH16" s="309"/>
      <c r="FI16" s="309"/>
      <c r="FJ16" s="310"/>
      <c r="FK16" s="310"/>
      <c r="FL16" s="308"/>
      <c r="FM16" s="309"/>
      <c r="FN16" s="309"/>
      <c r="FO16" s="309"/>
      <c r="FP16" s="309"/>
      <c r="FQ16" s="310"/>
      <c r="FR16" s="311"/>
      <c r="FS16" s="308"/>
      <c r="FT16" s="309"/>
      <c r="FU16" s="309"/>
      <c r="FV16" s="309"/>
      <c r="FW16" s="309"/>
      <c r="FX16" s="310"/>
      <c r="FY16" s="311"/>
      <c r="FZ16" s="308"/>
      <c r="GA16" s="309"/>
      <c r="GB16" s="309"/>
      <c r="GC16" s="309"/>
      <c r="GD16" s="309"/>
      <c r="GE16" s="310"/>
      <c r="GF16" s="311"/>
      <c r="GG16" s="312"/>
      <c r="GH16" s="309"/>
      <c r="GI16" s="309"/>
      <c r="GJ16" s="309"/>
      <c r="GK16" s="309"/>
      <c r="GL16" s="310"/>
      <c r="GM16" s="311"/>
      <c r="GN16" s="308"/>
      <c r="GO16" s="309"/>
      <c r="GP16" s="309"/>
      <c r="GQ16" s="309"/>
      <c r="GR16" s="309"/>
      <c r="GS16" s="310"/>
      <c r="GT16" s="311"/>
      <c r="GU16" s="308"/>
      <c r="GV16" s="309"/>
      <c r="GW16" s="309"/>
      <c r="GX16" s="309"/>
      <c r="GY16" s="309"/>
      <c r="GZ16" s="310"/>
      <c r="HA16" s="311"/>
      <c r="HB16" s="308"/>
      <c r="HC16" s="309"/>
      <c r="HD16" s="309"/>
      <c r="HE16" s="309"/>
      <c r="HF16" s="309"/>
      <c r="HG16" s="310"/>
      <c r="HH16" s="311"/>
      <c r="HI16" s="308"/>
      <c r="HJ16" s="309"/>
      <c r="HK16" s="309"/>
      <c r="HL16" s="309"/>
      <c r="HM16" s="309"/>
      <c r="HN16" s="310"/>
      <c r="HO16" s="311"/>
      <c r="HP16" s="308"/>
      <c r="HQ16" s="309"/>
      <c r="HR16" s="309"/>
      <c r="HS16" s="309"/>
      <c r="HT16" s="309"/>
      <c r="HU16" s="310"/>
      <c r="HV16" s="311"/>
      <c r="HW16" s="308"/>
      <c r="HX16" s="309"/>
      <c r="HY16" s="309"/>
      <c r="HZ16" s="309"/>
      <c r="IA16" s="309"/>
      <c r="IB16" s="310"/>
      <c r="IC16" s="311"/>
      <c r="ID16" s="308"/>
      <c r="IE16" s="309"/>
      <c r="IF16" s="309"/>
      <c r="IG16" s="309"/>
      <c r="IH16" s="309"/>
      <c r="II16" s="310"/>
      <c r="IJ16" s="311"/>
      <c r="IK16" s="312"/>
      <c r="IL16" s="309"/>
      <c r="IM16" s="309"/>
      <c r="IN16" s="309"/>
      <c r="IO16" s="309"/>
      <c r="IP16" s="310"/>
      <c r="IQ16" s="310"/>
      <c r="IR16" s="308"/>
      <c r="IS16" s="309"/>
      <c r="IT16" s="309"/>
      <c r="IU16" s="309"/>
      <c r="IV16" s="309"/>
      <c r="IW16" s="310"/>
      <c r="IX16" s="311"/>
      <c r="IY16" s="308"/>
      <c r="IZ16" s="309"/>
      <c r="JA16" s="309"/>
      <c r="JB16" s="309"/>
      <c r="JC16" s="309"/>
      <c r="JD16" s="310"/>
      <c r="JE16" s="311"/>
      <c r="JF16" s="308"/>
      <c r="JG16" s="309"/>
      <c r="JH16" s="309"/>
      <c r="JI16" s="309"/>
      <c r="JJ16" s="309"/>
      <c r="JK16" s="310"/>
      <c r="JL16" s="311"/>
      <c r="JM16" s="308"/>
      <c r="JN16" s="309"/>
      <c r="JO16" s="309"/>
      <c r="JP16" s="309"/>
      <c r="JQ16" s="309"/>
      <c r="JR16" s="310"/>
      <c r="JS16" s="311"/>
      <c r="JT16" s="308"/>
      <c r="JU16" s="309"/>
      <c r="JV16" s="309"/>
      <c r="JW16" s="309"/>
      <c r="JX16" s="309"/>
      <c r="JY16" s="310"/>
      <c r="JZ16" s="311"/>
      <c r="KA16" s="308"/>
      <c r="KB16" s="309"/>
      <c r="KC16" s="309"/>
      <c r="KD16" s="309"/>
      <c r="KE16" s="309"/>
      <c r="KF16" s="310"/>
      <c r="KG16" s="311"/>
      <c r="KH16" s="312"/>
      <c r="KI16" s="309"/>
      <c r="KJ16" s="309"/>
      <c r="KK16" s="309"/>
      <c r="KL16" s="309"/>
      <c r="KM16" s="310"/>
      <c r="KN16" s="311"/>
      <c r="KO16" s="308"/>
      <c r="KP16" s="309"/>
      <c r="KQ16" s="309"/>
      <c r="KR16" s="309"/>
      <c r="KS16" s="309"/>
      <c r="KT16" s="310"/>
      <c r="KU16" s="311"/>
      <c r="KV16" s="308"/>
      <c r="KW16" s="309"/>
      <c r="KX16" s="309"/>
      <c r="KY16" s="309"/>
      <c r="KZ16" s="309"/>
      <c r="LA16" s="310"/>
      <c r="LB16" s="311"/>
      <c r="LC16" s="308"/>
      <c r="LD16" s="309"/>
      <c r="LE16" s="309"/>
      <c r="LF16" s="309"/>
      <c r="LG16" s="309"/>
      <c r="LH16" s="310"/>
      <c r="LI16" s="311"/>
      <c r="LJ16" s="308"/>
      <c r="LK16" s="309"/>
      <c r="LL16" s="309"/>
      <c r="LM16" s="309"/>
      <c r="LN16" s="309"/>
      <c r="LO16" s="310"/>
      <c r="LP16" s="311"/>
      <c r="LQ16" s="308"/>
      <c r="LR16" s="309"/>
      <c r="LS16" s="309"/>
      <c r="LT16" s="309"/>
      <c r="LU16" s="309"/>
      <c r="LV16" s="310"/>
      <c r="LW16" s="310"/>
      <c r="LX16" s="282" t="str">
        <f t="shared" si="3"/>
        <v/>
      </c>
      <c r="LY16" s="273" t="str">
        <f t="shared" si="0"/>
        <v/>
      </c>
      <c r="LZ16" s="273" t="str">
        <f t="shared" si="1"/>
        <v/>
      </c>
      <c r="MA16" s="273" t="str">
        <f t="shared" si="2"/>
        <v/>
      </c>
      <c r="MB16" s="283" t="str">
        <f t="shared" si="4"/>
        <v/>
      </c>
      <c r="MC16" s="284"/>
      <c r="MD16" s="435"/>
      <c r="ME16" s="435"/>
      <c r="MF16" s="455" t="str">
        <f>IF(MB16="","",IF(นักเรียน!Q15="ออก","--ย้าย--",VLOOKUP(MB16,gradetime,5)))</f>
        <v/>
      </c>
      <c r="MG16" s="435"/>
      <c r="MH16" s="435"/>
      <c r="MI16" s="435"/>
      <c r="MJ16" s="435"/>
      <c r="MK16" s="435"/>
      <c r="ML16" s="435"/>
      <c r="MM16" s="435"/>
      <c r="MN16" s="435"/>
      <c r="MO16" s="435"/>
      <c r="MP16" s="435"/>
      <c r="MQ16" s="435"/>
      <c r="MR16" s="435"/>
      <c r="MS16" s="435"/>
      <c r="MT16" s="435"/>
      <c r="MU16" s="435"/>
      <c r="MV16" s="435"/>
      <c r="MW16" s="435"/>
      <c r="MX16" s="435"/>
      <c r="MY16" s="435"/>
      <c r="MZ16" s="435"/>
      <c r="NA16" s="435"/>
      <c r="NB16" s="435"/>
      <c r="NC16" s="435"/>
      <c r="ND16" s="435"/>
      <c r="NE16" s="435"/>
      <c r="NF16" s="435"/>
      <c r="NG16" s="435"/>
      <c r="NH16" s="435"/>
      <c r="NI16" s="435"/>
      <c r="NJ16" s="435"/>
      <c r="NK16" s="435"/>
      <c r="NL16" s="435"/>
      <c r="NM16" s="435"/>
      <c r="NN16" s="435"/>
      <c r="NO16" s="435"/>
      <c r="NP16" s="435"/>
      <c r="NQ16" s="435"/>
      <c r="NR16" s="435"/>
      <c r="NS16" s="435"/>
      <c r="NT16" s="435"/>
      <c r="NU16" s="435"/>
      <c r="NV16" s="435"/>
      <c r="NW16" s="435"/>
      <c r="NX16" s="435"/>
      <c r="NY16" s="435"/>
      <c r="NZ16" s="435"/>
      <c r="OA16" s="435"/>
      <c r="OB16" s="435"/>
      <c r="OC16" s="435"/>
    </row>
    <row r="17" spans="1:393" ht="15.75" customHeight="1" x14ac:dyDescent="0.5">
      <c r="A17" s="435"/>
      <c r="B17" s="273">
        <v>11</v>
      </c>
      <c r="C17" s="337" t="str">
        <f>IF(นักเรียน!C16="","",นักเรียน!C16)</f>
        <v/>
      </c>
      <c r="D17" s="337" t="str">
        <f>IF(นักเรียน!D16="","",นักเรียน!D16)</f>
        <v/>
      </c>
      <c r="E17" s="274" t="str">
        <f>IF(นักเรียน!E16="","",นักเรียน!E16)</f>
        <v/>
      </c>
      <c r="F17" s="273" t="str">
        <f>IF(นักเรียน!E16="","",นักเรียน!B16)</f>
        <v/>
      </c>
      <c r="G17" s="308"/>
      <c r="H17" s="309"/>
      <c r="I17" s="520"/>
      <c r="J17" s="309"/>
      <c r="K17" s="309"/>
      <c r="L17" s="310"/>
      <c r="M17" s="310"/>
      <c r="N17" s="308"/>
      <c r="O17" s="309"/>
      <c r="P17" s="309"/>
      <c r="Q17" s="309"/>
      <c r="R17" s="309"/>
      <c r="S17" s="310"/>
      <c r="T17" s="311"/>
      <c r="U17" s="308"/>
      <c r="V17" s="309"/>
      <c r="W17" s="309"/>
      <c r="X17" s="309"/>
      <c r="Y17" s="309"/>
      <c r="Z17" s="310"/>
      <c r="AA17" s="311"/>
      <c r="AB17" s="308"/>
      <c r="AC17" s="309"/>
      <c r="AD17" s="309"/>
      <c r="AE17" s="309"/>
      <c r="AF17" s="309"/>
      <c r="AG17" s="310"/>
      <c r="AH17" s="311"/>
      <c r="AI17" s="308"/>
      <c r="AJ17" s="309"/>
      <c r="AK17" s="309"/>
      <c r="AL17" s="309"/>
      <c r="AM17" s="309"/>
      <c r="AN17" s="310"/>
      <c r="AO17" s="311"/>
      <c r="AP17" s="308"/>
      <c r="AQ17" s="309"/>
      <c r="AR17" s="309"/>
      <c r="AS17" s="309"/>
      <c r="AT17" s="309"/>
      <c r="AU17" s="310"/>
      <c r="AV17" s="311"/>
      <c r="AW17" s="312"/>
      <c r="AX17" s="309"/>
      <c r="AY17" s="309"/>
      <c r="AZ17" s="309"/>
      <c r="BA17" s="309"/>
      <c r="BB17" s="310"/>
      <c r="BC17" s="310"/>
      <c r="BD17" s="308"/>
      <c r="BE17" s="309"/>
      <c r="BF17" s="309"/>
      <c r="BG17" s="309"/>
      <c r="BH17" s="309"/>
      <c r="BI17" s="310"/>
      <c r="BJ17" s="311"/>
      <c r="BK17" s="308"/>
      <c r="BL17" s="309"/>
      <c r="BM17" s="309"/>
      <c r="BN17" s="309"/>
      <c r="BO17" s="309"/>
      <c r="BP17" s="310"/>
      <c r="BQ17" s="311"/>
      <c r="BR17" s="308"/>
      <c r="BS17" s="309"/>
      <c r="BT17" s="309"/>
      <c r="BU17" s="309"/>
      <c r="BV17" s="309"/>
      <c r="BW17" s="310"/>
      <c r="BX17" s="311"/>
      <c r="BY17" s="312"/>
      <c r="BZ17" s="309"/>
      <c r="CA17" s="309"/>
      <c r="CB17" s="309"/>
      <c r="CC17" s="309"/>
      <c r="CD17" s="310"/>
      <c r="CE17" s="310"/>
      <c r="CF17" s="308"/>
      <c r="CG17" s="309"/>
      <c r="CH17" s="309"/>
      <c r="CI17" s="309"/>
      <c r="CJ17" s="309"/>
      <c r="CK17" s="310"/>
      <c r="CL17" s="311"/>
      <c r="CM17" s="308"/>
      <c r="CN17" s="309"/>
      <c r="CO17" s="309"/>
      <c r="CP17" s="309"/>
      <c r="CQ17" s="309"/>
      <c r="CR17" s="310"/>
      <c r="CS17" s="311"/>
      <c r="CT17" s="308"/>
      <c r="CU17" s="309"/>
      <c r="CV17" s="309"/>
      <c r="CW17" s="309"/>
      <c r="CX17" s="309"/>
      <c r="CY17" s="310"/>
      <c r="CZ17" s="311"/>
      <c r="DA17" s="312"/>
      <c r="DB17" s="309"/>
      <c r="DC17" s="309"/>
      <c r="DD17" s="309"/>
      <c r="DE17" s="309"/>
      <c r="DF17" s="310"/>
      <c r="DG17" s="311"/>
      <c r="DH17" s="308"/>
      <c r="DI17" s="309"/>
      <c r="DJ17" s="309"/>
      <c r="DK17" s="309"/>
      <c r="DL17" s="309"/>
      <c r="DM17" s="310"/>
      <c r="DN17" s="311"/>
      <c r="DO17" s="308"/>
      <c r="DP17" s="309"/>
      <c r="DQ17" s="309"/>
      <c r="DR17" s="309"/>
      <c r="DS17" s="309"/>
      <c r="DT17" s="310"/>
      <c r="DU17" s="311"/>
      <c r="DV17" s="308"/>
      <c r="DW17" s="309"/>
      <c r="DX17" s="309"/>
      <c r="DY17" s="309"/>
      <c r="DZ17" s="309"/>
      <c r="EA17" s="310"/>
      <c r="EB17" s="311"/>
      <c r="EC17" s="312"/>
      <c r="ED17" s="309"/>
      <c r="EE17" s="309"/>
      <c r="EF17" s="309"/>
      <c r="EG17" s="309"/>
      <c r="EH17" s="310"/>
      <c r="EI17" s="310"/>
      <c r="EJ17" s="308"/>
      <c r="EK17" s="309"/>
      <c r="EL17" s="309"/>
      <c r="EM17" s="309"/>
      <c r="EN17" s="309"/>
      <c r="EO17" s="310"/>
      <c r="EP17" s="311"/>
      <c r="EQ17" s="308"/>
      <c r="ER17" s="309"/>
      <c r="ES17" s="309"/>
      <c r="ET17" s="309"/>
      <c r="EU17" s="309"/>
      <c r="EV17" s="310"/>
      <c r="EW17" s="311"/>
      <c r="EX17" s="308"/>
      <c r="EY17" s="309"/>
      <c r="EZ17" s="309"/>
      <c r="FA17" s="309"/>
      <c r="FB17" s="309"/>
      <c r="FC17" s="310"/>
      <c r="FD17" s="311"/>
      <c r="FE17" s="312"/>
      <c r="FF17" s="309"/>
      <c r="FG17" s="309"/>
      <c r="FH17" s="309"/>
      <c r="FI17" s="309"/>
      <c r="FJ17" s="310"/>
      <c r="FK17" s="310"/>
      <c r="FL17" s="308"/>
      <c r="FM17" s="309"/>
      <c r="FN17" s="309"/>
      <c r="FO17" s="309"/>
      <c r="FP17" s="309"/>
      <c r="FQ17" s="310"/>
      <c r="FR17" s="311"/>
      <c r="FS17" s="308"/>
      <c r="FT17" s="309"/>
      <c r="FU17" s="309"/>
      <c r="FV17" s="309"/>
      <c r="FW17" s="309"/>
      <c r="FX17" s="310"/>
      <c r="FY17" s="311"/>
      <c r="FZ17" s="308"/>
      <c r="GA17" s="309"/>
      <c r="GB17" s="309"/>
      <c r="GC17" s="309"/>
      <c r="GD17" s="309"/>
      <c r="GE17" s="310"/>
      <c r="GF17" s="311"/>
      <c r="GG17" s="312"/>
      <c r="GH17" s="309"/>
      <c r="GI17" s="309"/>
      <c r="GJ17" s="309"/>
      <c r="GK17" s="309"/>
      <c r="GL17" s="310"/>
      <c r="GM17" s="311"/>
      <c r="GN17" s="308"/>
      <c r="GO17" s="309"/>
      <c r="GP17" s="309"/>
      <c r="GQ17" s="309"/>
      <c r="GR17" s="309"/>
      <c r="GS17" s="310"/>
      <c r="GT17" s="311"/>
      <c r="GU17" s="308"/>
      <c r="GV17" s="309"/>
      <c r="GW17" s="309"/>
      <c r="GX17" s="309"/>
      <c r="GY17" s="309"/>
      <c r="GZ17" s="310"/>
      <c r="HA17" s="311"/>
      <c r="HB17" s="308"/>
      <c r="HC17" s="309"/>
      <c r="HD17" s="309"/>
      <c r="HE17" s="309"/>
      <c r="HF17" s="309"/>
      <c r="HG17" s="310"/>
      <c r="HH17" s="311"/>
      <c r="HI17" s="308"/>
      <c r="HJ17" s="309"/>
      <c r="HK17" s="309"/>
      <c r="HL17" s="309"/>
      <c r="HM17" s="309"/>
      <c r="HN17" s="310"/>
      <c r="HO17" s="311"/>
      <c r="HP17" s="308"/>
      <c r="HQ17" s="309"/>
      <c r="HR17" s="309"/>
      <c r="HS17" s="309"/>
      <c r="HT17" s="309"/>
      <c r="HU17" s="310"/>
      <c r="HV17" s="311"/>
      <c r="HW17" s="308"/>
      <c r="HX17" s="309"/>
      <c r="HY17" s="309"/>
      <c r="HZ17" s="309"/>
      <c r="IA17" s="309"/>
      <c r="IB17" s="310"/>
      <c r="IC17" s="311"/>
      <c r="ID17" s="308"/>
      <c r="IE17" s="309"/>
      <c r="IF17" s="309"/>
      <c r="IG17" s="309"/>
      <c r="IH17" s="309"/>
      <c r="II17" s="310"/>
      <c r="IJ17" s="311"/>
      <c r="IK17" s="312"/>
      <c r="IL17" s="309"/>
      <c r="IM17" s="309"/>
      <c r="IN17" s="309"/>
      <c r="IO17" s="309"/>
      <c r="IP17" s="310"/>
      <c r="IQ17" s="310"/>
      <c r="IR17" s="308"/>
      <c r="IS17" s="309"/>
      <c r="IT17" s="309"/>
      <c r="IU17" s="309"/>
      <c r="IV17" s="309"/>
      <c r="IW17" s="310"/>
      <c r="IX17" s="311"/>
      <c r="IY17" s="308"/>
      <c r="IZ17" s="309"/>
      <c r="JA17" s="309"/>
      <c r="JB17" s="309"/>
      <c r="JC17" s="309"/>
      <c r="JD17" s="310"/>
      <c r="JE17" s="311"/>
      <c r="JF17" s="308"/>
      <c r="JG17" s="309"/>
      <c r="JH17" s="309"/>
      <c r="JI17" s="309"/>
      <c r="JJ17" s="309"/>
      <c r="JK17" s="310"/>
      <c r="JL17" s="311"/>
      <c r="JM17" s="308"/>
      <c r="JN17" s="309"/>
      <c r="JO17" s="309"/>
      <c r="JP17" s="309"/>
      <c r="JQ17" s="309"/>
      <c r="JR17" s="310"/>
      <c r="JS17" s="311"/>
      <c r="JT17" s="308"/>
      <c r="JU17" s="309"/>
      <c r="JV17" s="309"/>
      <c r="JW17" s="309"/>
      <c r="JX17" s="309"/>
      <c r="JY17" s="310"/>
      <c r="JZ17" s="311"/>
      <c r="KA17" s="308"/>
      <c r="KB17" s="309"/>
      <c r="KC17" s="309"/>
      <c r="KD17" s="309"/>
      <c r="KE17" s="309"/>
      <c r="KF17" s="310"/>
      <c r="KG17" s="311"/>
      <c r="KH17" s="312"/>
      <c r="KI17" s="309"/>
      <c r="KJ17" s="309"/>
      <c r="KK17" s="309"/>
      <c r="KL17" s="309"/>
      <c r="KM17" s="310"/>
      <c r="KN17" s="311"/>
      <c r="KO17" s="308"/>
      <c r="KP17" s="309"/>
      <c r="KQ17" s="309"/>
      <c r="KR17" s="309"/>
      <c r="KS17" s="309"/>
      <c r="KT17" s="310"/>
      <c r="KU17" s="311"/>
      <c r="KV17" s="308"/>
      <c r="KW17" s="309"/>
      <c r="KX17" s="309"/>
      <c r="KY17" s="309"/>
      <c r="KZ17" s="309"/>
      <c r="LA17" s="310"/>
      <c r="LB17" s="311"/>
      <c r="LC17" s="308"/>
      <c r="LD17" s="309"/>
      <c r="LE17" s="309"/>
      <c r="LF17" s="309"/>
      <c r="LG17" s="309"/>
      <c r="LH17" s="310"/>
      <c r="LI17" s="311"/>
      <c r="LJ17" s="308"/>
      <c r="LK17" s="309"/>
      <c r="LL17" s="309"/>
      <c r="LM17" s="309"/>
      <c r="LN17" s="309"/>
      <c r="LO17" s="310"/>
      <c r="LP17" s="311"/>
      <c r="LQ17" s="308"/>
      <c r="LR17" s="309"/>
      <c r="LS17" s="309"/>
      <c r="LT17" s="309"/>
      <c r="LU17" s="309"/>
      <c r="LV17" s="310"/>
      <c r="LW17" s="310"/>
      <c r="LX17" s="282" t="str">
        <f t="shared" si="3"/>
        <v/>
      </c>
      <c r="LY17" s="273" t="str">
        <f t="shared" si="0"/>
        <v/>
      </c>
      <c r="LZ17" s="273" t="str">
        <f t="shared" si="1"/>
        <v/>
      </c>
      <c r="MA17" s="273" t="str">
        <f t="shared" si="2"/>
        <v/>
      </c>
      <c r="MB17" s="283" t="str">
        <f t="shared" si="4"/>
        <v/>
      </c>
      <c r="MC17" s="284"/>
      <c r="MD17" s="435"/>
      <c r="ME17" s="435"/>
      <c r="MF17" s="455" t="str">
        <f>IF(MB17="","",IF(นักเรียน!Q16="ออก","--ย้าย--",VLOOKUP(MB17,gradetime,5)))</f>
        <v/>
      </c>
      <c r="MG17" s="435"/>
      <c r="MH17" s="435"/>
      <c r="MI17" s="435"/>
      <c r="MJ17" s="435"/>
      <c r="MK17" s="435"/>
      <c r="ML17" s="435"/>
      <c r="MM17" s="435"/>
      <c r="MN17" s="435"/>
      <c r="MO17" s="435"/>
      <c r="MP17" s="435"/>
      <c r="MQ17" s="435"/>
      <c r="MR17" s="435"/>
      <c r="MS17" s="435"/>
      <c r="MT17" s="435"/>
      <c r="MU17" s="435"/>
      <c r="MV17" s="435"/>
      <c r="MW17" s="435"/>
      <c r="MX17" s="435"/>
      <c r="MY17" s="435"/>
      <c r="MZ17" s="435"/>
      <c r="NA17" s="435"/>
      <c r="NB17" s="435"/>
      <c r="NC17" s="435"/>
      <c r="ND17" s="435"/>
      <c r="NE17" s="435"/>
      <c r="NF17" s="435"/>
      <c r="NG17" s="435"/>
      <c r="NH17" s="435"/>
      <c r="NI17" s="435"/>
      <c r="NJ17" s="435"/>
      <c r="NK17" s="435"/>
      <c r="NL17" s="435"/>
      <c r="NM17" s="435"/>
      <c r="NN17" s="435"/>
      <c r="NO17" s="435"/>
      <c r="NP17" s="435"/>
      <c r="NQ17" s="435"/>
      <c r="NR17" s="435"/>
      <c r="NS17" s="435"/>
      <c r="NT17" s="435"/>
      <c r="NU17" s="435"/>
      <c r="NV17" s="435"/>
      <c r="NW17" s="435"/>
      <c r="NX17" s="435"/>
      <c r="NY17" s="435"/>
      <c r="NZ17" s="435"/>
      <c r="OA17" s="435"/>
      <c r="OB17" s="435"/>
      <c r="OC17" s="435"/>
    </row>
    <row r="18" spans="1:393" ht="15.75" customHeight="1" x14ac:dyDescent="0.5">
      <c r="A18" s="435"/>
      <c r="B18" s="273">
        <v>12</v>
      </c>
      <c r="C18" s="337" t="str">
        <f>IF(นักเรียน!C17="","",นักเรียน!C17)</f>
        <v/>
      </c>
      <c r="D18" s="337" t="str">
        <f>IF(นักเรียน!D17="","",นักเรียน!D17)</f>
        <v/>
      </c>
      <c r="E18" s="274" t="str">
        <f>IF(นักเรียน!E17="","",นักเรียน!E17)</f>
        <v/>
      </c>
      <c r="F18" s="273" t="str">
        <f>IF(นักเรียน!E17="","",นักเรียน!B17)</f>
        <v/>
      </c>
      <c r="G18" s="308"/>
      <c r="H18" s="309"/>
      <c r="I18" s="520"/>
      <c r="J18" s="309"/>
      <c r="K18" s="309"/>
      <c r="L18" s="310"/>
      <c r="M18" s="310"/>
      <c r="N18" s="308"/>
      <c r="O18" s="309"/>
      <c r="P18" s="309"/>
      <c r="Q18" s="309"/>
      <c r="R18" s="309"/>
      <c r="S18" s="310"/>
      <c r="T18" s="311"/>
      <c r="U18" s="308"/>
      <c r="V18" s="309"/>
      <c r="W18" s="309"/>
      <c r="X18" s="309"/>
      <c r="Y18" s="309"/>
      <c r="Z18" s="310"/>
      <c r="AA18" s="311"/>
      <c r="AB18" s="308"/>
      <c r="AC18" s="309"/>
      <c r="AD18" s="309"/>
      <c r="AE18" s="309"/>
      <c r="AF18" s="309"/>
      <c r="AG18" s="310"/>
      <c r="AH18" s="311"/>
      <c r="AI18" s="308"/>
      <c r="AJ18" s="309"/>
      <c r="AK18" s="309"/>
      <c r="AL18" s="309"/>
      <c r="AM18" s="309"/>
      <c r="AN18" s="310"/>
      <c r="AO18" s="311"/>
      <c r="AP18" s="308"/>
      <c r="AQ18" s="309"/>
      <c r="AR18" s="309"/>
      <c r="AS18" s="309"/>
      <c r="AT18" s="309"/>
      <c r="AU18" s="310"/>
      <c r="AV18" s="311"/>
      <c r="AW18" s="312"/>
      <c r="AX18" s="309"/>
      <c r="AY18" s="309"/>
      <c r="AZ18" s="309"/>
      <c r="BA18" s="309"/>
      <c r="BB18" s="310"/>
      <c r="BC18" s="310"/>
      <c r="BD18" s="308"/>
      <c r="BE18" s="309"/>
      <c r="BF18" s="309"/>
      <c r="BG18" s="309"/>
      <c r="BH18" s="309"/>
      <c r="BI18" s="310"/>
      <c r="BJ18" s="311"/>
      <c r="BK18" s="308"/>
      <c r="BL18" s="309"/>
      <c r="BM18" s="309"/>
      <c r="BN18" s="309"/>
      <c r="BO18" s="309"/>
      <c r="BP18" s="310"/>
      <c r="BQ18" s="311"/>
      <c r="BR18" s="308"/>
      <c r="BS18" s="309"/>
      <c r="BT18" s="309"/>
      <c r="BU18" s="309"/>
      <c r="BV18" s="309"/>
      <c r="BW18" s="310"/>
      <c r="BX18" s="311"/>
      <c r="BY18" s="312"/>
      <c r="BZ18" s="309"/>
      <c r="CA18" s="309"/>
      <c r="CB18" s="309"/>
      <c r="CC18" s="309"/>
      <c r="CD18" s="310"/>
      <c r="CE18" s="310"/>
      <c r="CF18" s="308"/>
      <c r="CG18" s="309"/>
      <c r="CH18" s="309"/>
      <c r="CI18" s="309"/>
      <c r="CJ18" s="309"/>
      <c r="CK18" s="310"/>
      <c r="CL18" s="311"/>
      <c r="CM18" s="308"/>
      <c r="CN18" s="309"/>
      <c r="CO18" s="309"/>
      <c r="CP18" s="309"/>
      <c r="CQ18" s="309"/>
      <c r="CR18" s="310"/>
      <c r="CS18" s="311"/>
      <c r="CT18" s="308"/>
      <c r="CU18" s="309"/>
      <c r="CV18" s="309"/>
      <c r="CW18" s="309"/>
      <c r="CX18" s="309"/>
      <c r="CY18" s="310"/>
      <c r="CZ18" s="311"/>
      <c r="DA18" s="312"/>
      <c r="DB18" s="309"/>
      <c r="DC18" s="309"/>
      <c r="DD18" s="309"/>
      <c r="DE18" s="309"/>
      <c r="DF18" s="310"/>
      <c r="DG18" s="311"/>
      <c r="DH18" s="308"/>
      <c r="DI18" s="309"/>
      <c r="DJ18" s="309"/>
      <c r="DK18" s="309"/>
      <c r="DL18" s="309"/>
      <c r="DM18" s="310"/>
      <c r="DN18" s="311"/>
      <c r="DO18" s="308"/>
      <c r="DP18" s="309"/>
      <c r="DQ18" s="309"/>
      <c r="DR18" s="309"/>
      <c r="DS18" s="309"/>
      <c r="DT18" s="310"/>
      <c r="DU18" s="311"/>
      <c r="DV18" s="308"/>
      <c r="DW18" s="309"/>
      <c r="DX18" s="309"/>
      <c r="DY18" s="309"/>
      <c r="DZ18" s="309"/>
      <c r="EA18" s="310"/>
      <c r="EB18" s="311"/>
      <c r="EC18" s="312"/>
      <c r="ED18" s="309"/>
      <c r="EE18" s="309"/>
      <c r="EF18" s="309"/>
      <c r="EG18" s="309"/>
      <c r="EH18" s="310"/>
      <c r="EI18" s="310"/>
      <c r="EJ18" s="308"/>
      <c r="EK18" s="309"/>
      <c r="EL18" s="309"/>
      <c r="EM18" s="309"/>
      <c r="EN18" s="309"/>
      <c r="EO18" s="310"/>
      <c r="EP18" s="311"/>
      <c r="EQ18" s="308"/>
      <c r="ER18" s="309"/>
      <c r="ES18" s="309"/>
      <c r="ET18" s="309"/>
      <c r="EU18" s="309"/>
      <c r="EV18" s="310"/>
      <c r="EW18" s="311"/>
      <c r="EX18" s="308"/>
      <c r="EY18" s="309"/>
      <c r="EZ18" s="309"/>
      <c r="FA18" s="309"/>
      <c r="FB18" s="309"/>
      <c r="FC18" s="310"/>
      <c r="FD18" s="311"/>
      <c r="FE18" s="312"/>
      <c r="FF18" s="309"/>
      <c r="FG18" s="309"/>
      <c r="FH18" s="309"/>
      <c r="FI18" s="309"/>
      <c r="FJ18" s="310"/>
      <c r="FK18" s="310"/>
      <c r="FL18" s="308"/>
      <c r="FM18" s="309"/>
      <c r="FN18" s="309"/>
      <c r="FO18" s="309"/>
      <c r="FP18" s="309"/>
      <c r="FQ18" s="310"/>
      <c r="FR18" s="311"/>
      <c r="FS18" s="308"/>
      <c r="FT18" s="309"/>
      <c r="FU18" s="309"/>
      <c r="FV18" s="309"/>
      <c r="FW18" s="309"/>
      <c r="FX18" s="310"/>
      <c r="FY18" s="311"/>
      <c r="FZ18" s="308"/>
      <c r="GA18" s="309"/>
      <c r="GB18" s="309"/>
      <c r="GC18" s="309"/>
      <c r="GD18" s="309"/>
      <c r="GE18" s="310"/>
      <c r="GF18" s="311"/>
      <c r="GG18" s="312"/>
      <c r="GH18" s="309"/>
      <c r="GI18" s="309"/>
      <c r="GJ18" s="309"/>
      <c r="GK18" s="309"/>
      <c r="GL18" s="310"/>
      <c r="GM18" s="311"/>
      <c r="GN18" s="308"/>
      <c r="GO18" s="309"/>
      <c r="GP18" s="309"/>
      <c r="GQ18" s="309"/>
      <c r="GR18" s="309"/>
      <c r="GS18" s="310"/>
      <c r="GT18" s="311"/>
      <c r="GU18" s="308"/>
      <c r="GV18" s="309"/>
      <c r="GW18" s="309"/>
      <c r="GX18" s="309"/>
      <c r="GY18" s="309"/>
      <c r="GZ18" s="310"/>
      <c r="HA18" s="311"/>
      <c r="HB18" s="308"/>
      <c r="HC18" s="309"/>
      <c r="HD18" s="309"/>
      <c r="HE18" s="309"/>
      <c r="HF18" s="309"/>
      <c r="HG18" s="310"/>
      <c r="HH18" s="311"/>
      <c r="HI18" s="308"/>
      <c r="HJ18" s="309"/>
      <c r="HK18" s="309"/>
      <c r="HL18" s="309"/>
      <c r="HM18" s="309"/>
      <c r="HN18" s="310"/>
      <c r="HO18" s="311"/>
      <c r="HP18" s="308"/>
      <c r="HQ18" s="309"/>
      <c r="HR18" s="309"/>
      <c r="HS18" s="309"/>
      <c r="HT18" s="309"/>
      <c r="HU18" s="310"/>
      <c r="HV18" s="311"/>
      <c r="HW18" s="308"/>
      <c r="HX18" s="309"/>
      <c r="HY18" s="309"/>
      <c r="HZ18" s="309"/>
      <c r="IA18" s="309"/>
      <c r="IB18" s="310"/>
      <c r="IC18" s="311"/>
      <c r="ID18" s="308"/>
      <c r="IE18" s="309"/>
      <c r="IF18" s="309"/>
      <c r="IG18" s="309"/>
      <c r="IH18" s="309"/>
      <c r="II18" s="310"/>
      <c r="IJ18" s="311"/>
      <c r="IK18" s="312"/>
      <c r="IL18" s="309"/>
      <c r="IM18" s="309"/>
      <c r="IN18" s="309"/>
      <c r="IO18" s="309"/>
      <c r="IP18" s="310"/>
      <c r="IQ18" s="310"/>
      <c r="IR18" s="308"/>
      <c r="IS18" s="309"/>
      <c r="IT18" s="309"/>
      <c r="IU18" s="309"/>
      <c r="IV18" s="309"/>
      <c r="IW18" s="310"/>
      <c r="IX18" s="311"/>
      <c r="IY18" s="308"/>
      <c r="IZ18" s="309"/>
      <c r="JA18" s="309"/>
      <c r="JB18" s="309"/>
      <c r="JC18" s="309"/>
      <c r="JD18" s="310"/>
      <c r="JE18" s="311"/>
      <c r="JF18" s="308"/>
      <c r="JG18" s="309"/>
      <c r="JH18" s="309"/>
      <c r="JI18" s="309"/>
      <c r="JJ18" s="309"/>
      <c r="JK18" s="310"/>
      <c r="JL18" s="311"/>
      <c r="JM18" s="308"/>
      <c r="JN18" s="309"/>
      <c r="JO18" s="309"/>
      <c r="JP18" s="309"/>
      <c r="JQ18" s="309"/>
      <c r="JR18" s="310"/>
      <c r="JS18" s="311"/>
      <c r="JT18" s="308"/>
      <c r="JU18" s="309"/>
      <c r="JV18" s="309"/>
      <c r="JW18" s="309"/>
      <c r="JX18" s="309"/>
      <c r="JY18" s="310"/>
      <c r="JZ18" s="311"/>
      <c r="KA18" s="308"/>
      <c r="KB18" s="309"/>
      <c r="KC18" s="309"/>
      <c r="KD18" s="309"/>
      <c r="KE18" s="309"/>
      <c r="KF18" s="310"/>
      <c r="KG18" s="311"/>
      <c r="KH18" s="312"/>
      <c r="KI18" s="309"/>
      <c r="KJ18" s="309"/>
      <c r="KK18" s="309"/>
      <c r="KL18" s="309"/>
      <c r="KM18" s="310"/>
      <c r="KN18" s="311"/>
      <c r="KO18" s="308"/>
      <c r="KP18" s="309"/>
      <c r="KQ18" s="309"/>
      <c r="KR18" s="309"/>
      <c r="KS18" s="309"/>
      <c r="KT18" s="310"/>
      <c r="KU18" s="311"/>
      <c r="KV18" s="308"/>
      <c r="KW18" s="309"/>
      <c r="KX18" s="309"/>
      <c r="KY18" s="309"/>
      <c r="KZ18" s="309"/>
      <c r="LA18" s="310"/>
      <c r="LB18" s="311"/>
      <c r="LC18" s="308"/>
      <c r="LD18" s="309"/>
      <c r="LE18" s="309"/>
      <c r="LF18" s="309"/>
      <c r="LG18" s="309"/>
      <c r="LH18" s="310"/>
      <c r="LI18" s="311"/>
      <c r="LJ18" s="308"/>
      <c r="LK18" s="309"/>
      <c r="LL18" s="309"/>
      <c r="LM18" s="309"/>
      <c r="LN18" s="309"/>
      <c r="LO18" s="310"/>
      <c r="LP18" s="311"/>
      <c r="LQ18" s="308"/>
      <c r="LR18" s="309"/>
      <c r="LS18" s="309"/>
      <c r="LT18" s="309"/>
      <c r="LU18" s="309"/>
      <c r="LV18" s="310"/>
      <c r="LW18" s="310"/>
      <c r="LX18" s="282" t="str">
        <f t="shared" si="3"/>
        <v/>
      </c>
      <c r="LY18" s="273" t="str">
        <f t="shared" si="0"/>
        <v/>
      </c>
      <c r="LZ18" s="273" t="str">
        <f t="shared" si="1"/>
        <v/>
      </c>
      <c r="MA18" s="273" t="str">
        <f t="shared" si="2"/>
        <v/>
      </c>
      <c r="MB18" s="283" t="str">
        <f t="shared" si="4"/>
        <v/>
      </c>
      <c r="MC18" s="284"/>
      <c r="MD18" s="435"/>
      <c r="ME18" s="435"/>
      <c r="MF18" s="455" t="str">
        <f>IF(MB18="","",IF(นักเรียน!Q17="ออก","--ย้าย--",VLOOKUP(MB18,gradetime,5)))</f>
        <v/>
      </c>
      <c r="MG18" s="435"/>
      <c r="MH18" s="435"/>
      <c r="MI18" s="435"/>
      <c r="MJ18" s="435"/>
      <c r="MK18" s="435"/>
      <c r="ML18" s="435"/>
      <c r="MM18" s="435"/>
      <c r="MN18" s="435"/>
      <c r="MO18" s="435"/>
      <c r="MP18" s="435"/>
      <c r="MQ18" s="435"/>
      <c r="MR18" s="435"/>
      <c r="MS18" s="435"/>
      <c r="MT18" s="435"/>
      <c r="MU18" s="435"/>
      <c r="MV18" s="435"/>
      <c r="MW18" s="435"/>
      <c r="MX18" s="435"/>
      <c r="MY18" s="435"/>
      <c r="MZ18" s="435"/>
      <c r="NA18" s="435"/>
      <c r="NB18" s="435"/>
      <c r="NC18" s="435"/>
      <c r="ND18" s="435"/>
      <c r="NE18" s="435"/>
      <c r="NF18" s="435"/>
      <c r="NG18" s="435"/>
      <c r="NH18" s="435"/>
      <c r="NI18" s="435"/>
      <c r="NJ18" s="435"/>
      <c r="NK18" s="435"/>
      <c r="NL18" s="435"/>
      <c r="NM18" s="435"/>
      <c r="NN18" s="435"/>
      <c r="NO18" s="435"/>
      <c r="NP18" s="435"/>
      <c r="NQ18" s="435"/>
      <c r="NR18" s="435"/>
      <c r="NS18" s="435"/>
      <c r="NT18" s="435"/>
      <c r="NU18" s="435"/>
      <c r="NV18" s="435"/>
      <c r="NW18" s="435"/>
      <c r="NX18" s="435"/>
      <c r="NY18" s="435"/>
      <c r="NZ18" s="435"/>
      <c r="OA18" s="435"/>
      <c r="OB18" s="435"/>
      <c r="OC18" s="435"/>
    </row>
    <row r="19" spans="1:393" ht="15.75" customHeight="1" x14ac:dyDescent="0.5">
      <c r="A19" s="435"/>
      <c r="B19" s="273">
        <v>13</v>
      </c>
      <c r="C19" s="337" t="str">
        <f>IF(นักเรียน!C18="","",นักเรียน!C18)</f>
        <v/>
      </c>
      <c r="D19" s="337" t="str">
        <f>IF(นักเรียน!D18="","",นักเรียน!D18)</f>
        <v/>
      </c>
      <c r="E19" s="274" t="str">
        <f>IF(นักเรียน!E18="","",นักเรียน!E18)</f>
        <v/>
      </c>
      <c r="F19" s="273" t="str">
        <f>IF(นักเรียน!E18="","",นักเรียน!B18)</f>
        <v/>
      </c>
      <c r="G19" s="308"/>
      <c r="H19" s="309"/>
      <c r="I19" s="520"/>
      <c r="J19" s="309"/>
      <c r="K19" s="309"/>
      <c r="L19" s="310"/>
      <c r="M19" s="310"/>
      <c r="N19" s="308"/>
      <c r="O19" s="309"/>
      <c r="P19" s="309"/>
      <c r="Q19" s="309"/>
      <c r="R19" s="309"/>
      <c r="S19" s="310"/>
      <c r="T19" s="311"/>
      <c r="U19" s="308"/>
      <c r="V19" s="309"/>
      <c r="W19" s="309"/>
      <c r="X19" s="309"/>
      <c r="Y19" s="309"/>
      <c r="Z19" s="310"/>
      <c r="AA19" s="311"/>
      <c r="AB19" s="308"/>
      <c r="AC19" s="309"/>
      <c r="AD19" s="309"/>
      <c r="AE19" s="309"/>
      <c r="AF19" s="309"/>
      <c r="AG19" s="310"/>
      <c r="AH19" s="311"/>
      <c r="AI19" s="308"/>
      <c r="AJ19" s="309"/>
      <c r="AK19" s="309"/>
      <c r="AL19" s="309"/>
      <c r="AM19" s="309"/>
      <c r="AN19" s="310"/>
      <c r="AO19" s="311"/>
      <c r="AP19" s="308"/>
      <c r="AQ19" s="309"/>
      <c r="AR19" s="309"/>
      <c r="AS19" s="309"/>
      <c r="AT19" s="309"/>
      <c r="AU19" s="310"/>
      <c r="AV19" s="311"/>
      <c r="AW19" s="312"/>
      <c r="AX19" s="309"/>
      <c r="AY19" s="309"/>
      <c r="AZ19" s="309"/>
      <c r="BA19" s="309"/>
      <c r="BB19" s="310"/>
      <c r="BC19" s="310"/>
      <c r="BD19" s="308"/>
      <c r="BE19" s="309"/>
      <c r="BF19" s="309"/>
      <c r="BG19" s="309"/>
      <c r="BH19" s="309"/>
      <c r="BI19" s="310"/>
      <c r="BJ19" s="311"/>
      <c r="BK19" s="308"/>
      <c r="BL19" s="309"/>
      <c r="BM19" s="309"/>
      <c r="BN19" s="309"/>
      <c r="BO19" s="309"/>
      <c r="BP19" s="310"/>
      <c r="BQ19" s="311"/>
      <c r="BR19" s="308"/>
      <c r="BS19" s="309"/>
      <c r="BT19" s="309"/>
      <c r="BU19" s="309"/>
      <c r="BV19" s="309"/>
      <c r="BW19" s="310"/>
      <c r="BX19" s="311"/>
      <c r="BY19" s="312"/>
      <c r="BZ19" s="309"/>
      <c r="CA19" s="309"/>
      <c r="CB19" s="309"/>
      <c r="CC19" s="309"/>
      <c r="CD19" s="310"/>
      <c r="CE19" s="310"/>
      <c r="CF19" s="308"/>
      <c r="CG19" s="309"/>
      <c r="CH19" s="309"/>
      <c r="CI19" s="309"/>
      <c r="CJ19" s="309"/>
      <c r="CK19" s="310"/>
      <c r="CL19" s="311"/>
      <c r="CM19" s="308"/>
      <c r="CN19" s="309"/>
      <c r="CO19" s="309"/>
      <c r="CP19" s="309"/>
      <c r="CQ19" s="309"/>
      <c r="CR19" s="310"/>
      <c r="CS19" s="311"/>
      <c r="CT19" s="308"/>
      <c r="CU19" s="309"/>
      <c r="CV19" s="309"/>
      <c r="CW19" s="309"/>
      <c r="CX19" s="309"/>
      <c r="CY19" s="310"/>
      <c r="CZ19" s="311"/>
      <c r="DA19" s="312"/>
      <c r="DB19" s="309"/>
      <c r="DC19" s="309"/>
      <c r="DD19" s="309"/>
      <c r="DE19" s="309"/>
      <c r="DF19" s="310"/>
      <c r="DG19" s="311"/>
      <c r="DH19" s="308"/>
      <c r="DI19" s="309"/>
      <c r="DJ19" s="309"/>
      <c r="DK19" s="309"/>
      <c r="DL19" s="309"/>
      <c r="DM19" s="310"/>
      <c r="DN19" s="311"/>
      <c r="DO19" s="308"/>
      <c r="DP19" s="309"/>
      <c r="DQ19" s="309"/>
      <c r="DR19" s="309"/>
      <c r="DS19" s="309"/>
      <c r="DT19" s="310"/>
      <c r="DU19" s="311"/>
      <c r="DV19" s="308"/>
      <c r="DW19" s="309"/>
      <c r="DX19" s="309"/>
      <c r="DY19" s="309"/>
      <c r="DZ19" s="309"/>
      <c r="EA19" s="310"/>
      <c r="EB19" s="311"/>
      <c r="EC19" s="312"/>
      <c r="ED19" s="309"/>
      <c r="EE19" s="309"/>
      <c r="EF19" s="309"/>
      <c r="EG19" s="309"/>
      <c r="EH19" s="310"/>
      <c r="EI19" s="310"/>
      <c r="EJ19" s="308"/>
      <c r="EK19" s="309"/>
      <c r="EL19" s="309"/>
      <c r="EM19" s="309"/>
      <c r="EN19" s="309"/>
      <c r="EO19" s="310"/>
      <c r="EP19" s="311"/>
      <c r="EQ19" s="308"/>
      <c r="ER19" s="309"/>
      <c r="ES19" s="309"/>
      <c r="ET19" s="309"/>
      <c r="EU19" s="309"/>
      <c r="EV19" s="310"/>
      <c r="EW19" s="311"/>
      <c r="EX19" s="308"/>
      <c r="EY19" s="309"/>
      <c r="EZ19" s="309"/>
      <c r="FA19" s="309"/>
      <c r="FB19" s="309"/>
      <c r="FC19" s="310"/>
      <c r="FD19" s="311"/>
      <c r="FE19" s="312"/>
      <c r="FF19" s="309"/>
      <c r="FG19" s="309"/>
      <c r="FH19" s="309"/>
      <c r="FI19" s="309"/>
      <c r="FJ19" s="310"/>
      <c r="FK19" s="310"/>
      <c r="FL19" s="308"/>
      <c r="FM19" s="309"/>
      <c r="FN19" s="309"/>
      <c r="FO19" s="309"/>
      <c r="FP19" s="309"/>
      <c r="FQ19" s="310"/>
      <c r="FR19" s="311"/>
      <c r="FS19" s="308"/>
      <c r="FT19" s="309"/>
      <c r="FU19" s="309"/>
      <c r="FV19" s="309"/>
      <c r="FW19" s="309"/>
      <c r="FX19" s="310"/>
      <c r="FY19" s="311"/>
      <c r="FZ19" s="308"/>
      <c r="GA19" s="309"/>
      <c r="GB19" s="309"/>
      <c r="GC19" s="309"/>
      <c r="GD19" s="309"/>
      <c r="GE19" s="310"/>
      <c r="GF19" s="311"/>
      <c r="GG19" s="312"/>
      <c r="GH19" s="309"/>
      <c r="GI19" s="309"/>
      <c r="GJ19" s="309"/>
      <c r="GK19" s="309"/>
      <c r="GL19" s="310"/>
      <c r="GM19" s="311"/>
      <c r="GN19" s="308"/>
      <c r="GO19" s="309"/>
      <c r="GP19" s="309"/>
      <c r="GQ19" s="309"/>
      <c r="GR19" s="309"/>
      <c r="GS19" s="310"/>
      <c r="GT19" s="311"/>
      <c r="GU19" s="308"/>
      <c r="GV19" s="309"/>
      <c r="GW19" s="309"/>
      <c r="GX19" s="309"/>
      <c r="GY19" s="309"/>
      <c r="GZ19" s="310"/>
      <c r="HA19" s="311"/>
      <c r="HB19" s="308"/>
      <c r="HC19" s="309"/>
      <c r="HD19" s="309"/>
      <c r="HE19" s="309"/>
      <c r="HF19" s="309"/>
      <c r="HG19" s="310"/>
      <c r="HH19" s="311"/>
      <c r="HI19" s="308"/>
      <c r="HJ19" s="309"/>
      <c r="HK19" s="309"/>
      <c r="HL19" s="309"/>
      <c r="HM19" s="309"/>
      <c r="HN19" s="310"/>
      <c r="HO19" s="311"/>
      <c r="HP19" s="308"/>
      <c r="HQ19" s="309"/>
      <c r="HR19" s="309"/>
      <c r="HS19" s="309"/>
      <c r="HT19" s="309"/>
      <c r="HU19" s="310"/>
      <c r="HV19" s="311"/>
      <c r="HW19" s="308"/>
      <c r="HX19" s="309"/>
      <c r="HY19" s="309"/>
      <c r="HZ19" s="309"/>
      <c r="IA19" s="309"/>
      <c r="IB19" s="310"/>
      <c r="IC19" s="311"/>
      <c r="ID19" s="308"/>
      <c r="IE19" s="309"/>
      <c r="IF19" s="309"/>
      <c r="IG19" s="309"/>
      <c r="IH19" s="309"/>
      <c r="II19" s="310"/>
      <c r="IJ19" s="311"/>
      <c r="IK19" s="312"/>
      <c r="IL19" s="309"/>
      <c r="IM19" s="309"/>
      <c r="IN19" s="309"/>
      <c r="IO19" s="309"/>
      <c r="IP19" s="310"/>
      <c r="IQ19" s="310"/>
      <c r="IR19" s="308"/>
      <c r="IS19" s="309"/>
      <c r="IT19" s="309"/>
      <c r="IU19" s="309"/>
      <c r="IV19" s="309"/>
      <c r="IW19" s="310"/>
      <c r="IX19" s="311"/>
      <c r="IY19" s="308"/>
      <c r="IZ19" s="309"/>
      <c r="JA19" s="309"/>
      <c r="JB19" s="309"/>
      <c r="JC19" s="309"/>
      <c r="JD19" s="310"/>
      <c r="JE19" s="311"/>
      <c r="JF19" s="308"/>
      <c r="JG19" s="309"/>
      <c r="JH19" s="309"/>
      <c r="JI19" s="309"/>
      <c r="JJ19" s="309"/>
      <c r="JK19" s="310"/>
      <c r="JL19" s="311"/>
      <c r="JM19" s="308"/>
      <c r="JN19" s="309"/>
      <c r="JO19" s="309"/>
      <c r="JP19" s="309"/>
      <c r="JQ19" s="309"/>
      <c r="JR19" s="310"/>
      <c r="JS19" s="311"/>
      <c r="JT19" s="308"/>
      <c r="JU19" s="309"/>
      <c r="JV19" s="309"/>
      <c r="JW19" s="309"/>
      <c r="JX19" s="309"/>
      <c r="JY19" s="310"/>
      <c r="JZ19" s="311"/>
      <c r="KA19" s="308"/>
      <c r="KB19" s="309"/>
      <c r="KC19" s="309"/>
      <c r="KD19" s="309"/>
      <c r="KE19" s="309"/>
      <c r="KF19" s="310"/>
      <c r="KG19" s="311"/>
      <c r="KH19" s="312"/>
      <c r="KI19" s="309"/>
      <c r="KJ19" s="309"/>
      <c r="KK19" s="309"/>
      <c r="KL19" s="309"/>
      <c r="KM19" s="310"/>
      <c r="KN19" s="311"/>
      <c r="KO19" s="308"/>
      <c r="KP19" s="309"/>
      <c r="KQ19" s="309"/>
      <c r="KR19" s="309"/>
      <c r="KS19" s="309"/>
      <c r="KT19" s="310"/>
      <c r="KU19" s="311"/>
      <c r="KV19" s="308"/>
      <c r="KW19" s="309"/>
      <c r="KX19" s="309"/>
      <c r="KY19" s="309"/>
      <c r="KZ19" s="309"/>
      <c r="LA19" s="310"/>
      <c r="LB19" s="311"/>
      <c r="LC19" s="308"/>
      <c r="LD19" s="309"/>
      <c r="LE19" s="309"/>
      <c r="LF19" s="309"/>
      <c r="LG19" s="309"/>
      <c r="LH19" s="310"/>
      <c r="LI19" s="311"/>
      <c r="LJ19" s="308"/>
      <c r="LK19" s="309"/>
      <c r="LL19" s="309"/>
      <c r="LM19" s="309"/>
      <c r="LN19" s="309"/>
      <c r="LO19" s="310"/>
      <c r="LP19" s="311"/>
      <c r="LQ19" s="308"/>
      <c r="LR19" s="309"/>
      <c r="LS19" s="309"/>
      <c r="LT19" s="309"/>
      <c r="LU19" s="309"/>
      <c r="LV19" s="310"/>
      <c r="LW19" s="310"/>
      <c r="LX19" s="282" t="str">
        <f t="shared" si="3"/>
        <v/>
      </c>
      <c r="LY19" s="273" t="str">
        <f t="shared" si="0"/>
        <v/>
      </c>
      <c r="LZ19" s="273" t="str">
        <f t="shared" si="1"/>
        <v/>
      </c>
      <c r="MA19" s="273" t="str">
        <f t="shared" si="2"/>
        <v/>
      </c>
      <c r="MB19" s="283" t="str">
        <f t="shared" si="4"/>
        <v/>
      </c>
      <c r="MC19" s="284"/>
      <c r="MD19" s="435"/>
      <c r="ME19" s="435"/>
      <c r="MF19" s="455" t="str">
        <f>IF(MB19="","",IF(นักเรียน!Q18="ออก","--ย้าย--",VLOOKUP(MB19,gradetime,5)))</f>
        <v/>
      </c>
      <c r="MG19" s="435"/>
      <c r="MH19" s="435"/>
      <c r="MI19" s="435"/>
      <c r="MJ19" s="435"/>
      <c r="MK19" s="435"/>
      <c r="ML19" s="435"/>
      <c r="MM19" s="435"/>
      <c r="MN19" s="435"/>
      <c r="MO19" s="435"/>
      <c r="MP19" s="435"/>
      <c r="MQ19" s="435"/>
      <c r="MR19" s="435"/>
      <c r="MS19" s="435"/>
      <c r="MT19" s="435"/>
      <c r="MU19" s="435"/>
      <c r="MV19" s="435"/>
      <c r="MW19" s="435"/>
      <c r="MX19" s="435"/>
      <c r="MY19" s="435"/>
      <c r="MZ19" s="435"/>
      <c r="NA19" s="435"/>
      <c r="NB19" s="435"/>
      <c r="NC19" s="435"/>
      <c r="ND19" s="435"/>
      <c r="NE19" s="435"/>
      <c r="NF19" s="435"/>
      <c r="NG19" s="435"/>
      <c r="NH19" s="435"/>
      <c r="NI19" s="435"/>
      <c r="NJ19" s="435"/>
      <c r="NK19" s="435"/>
      <c r="NL19" s="435"/>
      <c r="NM19" s="435"/>
      <c r="NN19" s="435"/>
      <c r="NO19" s="435"/>
      <c r="NP19" s="435"/>
      <c r="NQ19" s="435"/>
      <c r="NR19" s="435"/>
      <c r="NS19" s="435"/>
      <c r="NT19" s="435"/>
      <c r="NU19" s="435"/>
      <c r="NV19" s="435"/>
      <c r="NW19" s="435"/>
      <c r="NX19" s="435"/>
      <c r="NY19" s="435"/>
      <c r="NZ19" s="435"/>
      <c r="OA19" s="435"/>
      <c r="OB19" s="435"/>
      <c r="OC19" s="435"/>
    </row>
    <row r="20" spans="1:393" ht="15.75" customHeight="1" x14ac:dyDescent="0.5">
      <c r="A20" s="435"/>
      <c r="B20" s="273">
        <v>14</v>
      </c>
      <c r="C20" s="337" t="str">
        <f>IF(นักเรียน!C19="","",นักเรียน!C19)</f>
        <v/>
      </c>
      <c r="D20" s="337" t="str">
        <f>IF(นักเรียน!D19="","",นักเรียน!D19)</f>
        <v/>
      </c>
      <c r="E20" s="274" t="str">
        <f>IF(นักเรียน!E19="","",นักเรียน!E19)</f>
        <v/>
      </c>
      <c r="F20" s="273" t="str">
        <f>IF(นักเรียน!E19="","",นักเรียน!B19)</f>
        <v/>
      </c>
      <c r="G20" s="308"/>
      <c r="H20" s="309"/>
      <c r="I20" s="520"/>
      <c r="J20" s="309"/>
      <c r="K20" s="309"/>
      <c r="L20" s="310"/>
      <c r="M20" s="310"/>
      <c r="N20" s="308"/>
      <c r="O20" s="309"/>
      <c r="P20" s="309"/>
      <c r="Q20" s="309"/>
      <c r="R20" s="309"/>
      <c r="S20" s="310"/>
      <c r="T20" s="311"/>
      <c r="U20" s="308"/>
      <c r="V20" s="309"/>
      <c r="W20" s="309"/>
      <c r="X20" s="309"/>
      <c r="Y20" s="309"/>
      <c r="Z20" s="310"/>
      <c r="AA20" s="311"/>
      <c r="AB20" s="308"/>
      <c r="AC20" s="309"/>
      <c r="AD20" s="309"/>
      <c r="AE20" s="309"/>
      <c r="AF20" s="309"/>
      <c r="AG20" s="310"/>
      <c r="AH20" s="311"/>
      <c r="AI20" s="308"/>
      <c r="AJ20" s="309"/>
      <c r="AK20" s="309"/>
      <c r="AL20" s="309"/>
      <c r="AM20" s="309"/>
      <c r="AN20" s="310"/>
      <c r="AO20" s="311"/>
      <c r="AP20" s="308"/>
      <c r="AQ20" s="309"/>
      <c r="AR20" s="309"/>
      <c r="AS20" s="309"/>
      <c r="AT20" s="309"/>
      <c r="AU20" s="310"/>
      <c r="AV20" s="311"/>
      <c r="AW20" s="312"/>
      <c r="AX20" s="309"/>
      <c r="AY20" s="309"/>
      <c r="AZ20" s="309"/>
      <c r="BA20" s="309"/>
      <c r="BB20" s="310"/>
      <c r="BC20" s="310"/>
      <c r="BD20" s="308"/>
      <c r="BE20" s="309"/>
      <c r="BF20" s="309"/>
      <c r="BG20" s="309"/>
      <c r="BH20" s="309"/>
      <c r="BI20" s="310"/>
      <c r="BJ20" s="311"/>
      <c r="BK20" s="308"/>
      <c r="BL20" s="309"/>
      <c r="BM20" s="309"/>
      <c r="BN20" s="309"/>
      <c r="BO20" s="309"/>
      <c r="BP20" s="310"/>
      <c r="BQ20" s="311"/>
      <c r="BR20" s="308"/>
      <c r="BS20" s="309"/>
      <c r="BT20" s="309"/>
      <c r="BU20" s="309"/>
      <c r="BV20" s="309"/>
      <c r="BW20" s="310"/>
      <c r="BX20" s="311"/>
      <c r="BY20" s="312"/>
      <c r="BZ20" s="309"/>
      <c r="CA20" s="309"/>
      <c r="CB20" s="309"/>
      <c r="CC20" s="309"/>
      <c r="CD20" s="310"/>
      <c r="CE20" s="310"/>
      <c r="CF20" s="308"/>
      <c r="CG20" s="309"/>
      <c r="CH20" s="309"/>
      <c r="CI20" s="309"/>
      <c r="CJ20" s="309"/>
      <c r="CK20" s="310"/>
      <c r="CL20" s="311"/>
      <c r="CM20" s="308"/>
      <c r="CN20" s="309"/>
      <c r="CO20" s="309"/>
      <c r="CP20" s="309"/>
      <c r="CQ20" s="309"/>
      <c r="CR20" s="310"/>
      <c r="CS20" s="311"/>
      <c r="CT20" s="308"/>
      <c r="CU20" s="309"/>
      <c r="CV20" s="309"/>
      <c r="CW20" s="309"/>
      <c r="CX20" s="309"/>
      <c r="CY20" s="310"/>
      <c r="CZ20" s="311"/>
      <c r="DA20" s="312"/>
      <c r="DB20" s="309"/>
      <c r="DC20" s="309"/>
      <c r="DD20" s="309"/>
      <c r="DE20" s="309"/>
      <c r="DF20" s="310"/>
      <c r="DG20" s="311"/>
      <c r="DH20" s="308"/>
      <c r="DI20" s="309"/>
      <c r="DJ20" s="309"/>
      <c r="DK20" s="309"/>
      <c r="DL20" s="309"/>
      <c r="DM20" s="310"/>
      <c r="DN20" s="311"/>
      <c r="DO20" s="308"/>
      <c r="DP20" s="309"/>
      <c r="DQ20" s="309"/>
      <c r="DR20" s="309"/>
      <c r="DS20" s="309"/>
      <c r="DT20" s="310"/>
      <c r="DU20" s="311"/>
      <c r="DV20" s="308"/>
      <c r="DW20" s="309"/>
      <c r="DX20" s="309"/>
      <c r="DY20" s="309"/>
      <c r="DZ20" s="309"/>
      <c r="EA20" s="310"/>
      <c r="EB20" s="311"/>
      <c r="EC20" s="312"/>
      <c r="ED20" s="309"/>
      <c r="EE20" s="309"/>
      <c r="EF20" s="309"/>
      <c r="EG20" s="309"/>
      <c r="EH20" s="310"/>
      <c r="EI20" s="310"/>
      <c r="EJ20" s="308"/>
      <c r="EK20" s="309"/>
      <c r="EL20" s="309"/>
      <c r="EM20" s="309"/>
      <c r="EN20" s="309"/>
      <c r="EO20" s="310"/>
      <c r="EP20" s="311"/>
      <c r="EQ20" s="308"/>
      <c r="ER20" s="309"/>
      <c r="ES20" s="309"/>
      <c r="ET20" s="309"/>
      <c r="EU20" s="309"/>
      <c r="EV20" s="310"/>
      <c r="EW20" s="311"/>
      <c r="EX20" s="308"/>
      <c r="EY20" s="309"/>
      <c r="EZ20" s="309"/>
      <c r="FA20" s="309"/>
      <c r="FB20" s="309"/>
      <c r="FC20" s="310"/>
      <c r="FD20" s="311"/>
      <c r="FE20" s="312"/>
      <c r="FF20" s="309"/>
      <c r="FG20" s="309"/>
      <c r="FH20" s="309"/>
      <c r="FI20" s="309"/>
      <c r="FJ20" s="310"/>
      <c r="FK20" s="310"/>
      <c r="FL20" s="308"/>
      <c r="FM20" s="309"/>
      <c r="FN20" s="309"/>
      <c r="FO20" s="309"/>
      <c r="FP20" s="309"/>
      <c r="FQ20" s="310"/>
      <c r="FR20" s="311"/>
      <c r="FS20" s="308"/>
      <c r="FT20" s="309"/>
      <c r="FU20" s="309"/>
      <c r="FV20" s="309"/>
      <c r="FW20" s="309"/>
      <c r="FX20" s="310"/>
      <c r="FY20" s="311"/>
      <c r="FZ20" s="308"/>
      <c r="GA20" s="309"/>
      <c r="GB20" s="309"/>
      <c r="GC20" s="309"/>
      <c r="GD20" s="309"/>
      <c r="GE20" s="310"/>
      <c r="GF20" s="311"/>
      <c r="GG20" s="312"/>
      <c r="GH20" s="309"/>
      <c r="GI20" s="309"/>
      <c r="GJ20" s="309"/>
      <c r="GK20" s="309"/>
      <c r="GL20" s="310"/>
      <c r="GM20" s="311"/>
      <c r="GN20" s="308"/>
      <c r="GO20" s="309"/>
      <c r="GP20" s="309"/>
      <c r="GQ20" s="309"/>
      <c r="GR20" s="309"/>
      <c r="GS20" s="310"/>
      <c r="GT20" s="311"/>
      <c r="GU20" s="308"/>
      <c r="GV20" s="309"/>
      <c r="GW20" s="309"/>
      <c r="GX20" s="309"/>
      <c r="GY20" s="309"/>
      <c r="GZ20" s="310"/>
      <c r="HA20" s="311"/>
      <c r="HB20" s="308"/>
      <c r="HC20" s="309"/>
      <c r="HD20" s="309"/>
      <c r="HE20" s="309"/>
      <c r="HF20" s="309"/>
      <c r="HG20" s="310"/>
      <c r="HH20" s="311"/>
      <c r="HI20" s="308"/>
      <c r="HJ20" s="309"/>
      <c r="HK20" s="309"/>
      <c r="HL20" s="309"/>
      <c r="HM20" s="309"/>
      <c r="HN20" s="310"/>
      <c r="HO20" s="311"/>
      <c r="HP20" s="308"/>
      <c r="HQ20" s="309"/>
      <c r="HR20" s="309"/>
      <c r="HS20" s="309"/>
      <c r="HT20" s="309"/>
      <c r="HU20" s="310"/>
      <c r="HV20" s="311"/>
      <c r="HW20" s="308"/>
      <c r="HX20" s="309"/>
      <c r="HY20" s="309"/>
      <c r="HZ20" s="309"/>
      <c r="IA20" s="309"/>
      <c r="IB20" s="310"/>
      <c r="IC20" s="311"/>
      <c r="ID20" s="308"/>
      <c r="IE20" s="309"/>
      <c r="IF20" s="309"/>
      <c r="IG20" s="309"/>
      <c r="IH20" s="309"/>
      <c r="II20" s="310"/>
      <c r="IJ20" s="311"/>
      <c r="IK20" s="312"/>
      <c r="IL20" s="309"/>
      <c r="IM20" s="309"/>
      <c r="IN20" s="309"/>
      <c r="IO20" s="309"/>
      <c r="IP20" s="310"/>
      <c r="IQ20" s="310"/>
      <c r="IR20" s="308"/>
      <c r="IS20" s="309"/>
      <c r="IT20" s="309"/>
      <c r="IU20" s="309"/>
      <c r="IV20" s="309"/>
      <c r="IW20" s="310"/>
      <c r="IX20" s="311"/>
      <c r="IY20" s="308"/>
      <c r="IZ20" s="309"/>
      <c r="JA20" s="309"/>
      <c r="JB20" s="309"/>
      <c r="JC20" s="309"/>
      <c r="JD20" s="310"/>
      <c r="JE20" s="311"/>
      <c r="JF20" s="308"/>
      <c r="JG20" s="309"/>
      <c r="JH20" s="309"/>
      <c r="JI20" s="309"/>
      <c r="JJ20" s="309"/>
      <c r="JK20" s="310"/>
      <c r="JL20" s="311"/>
      <c r="JM20" s="308"/>
      <c r="JN20" s="309"/>
      <c r="JO20" s="309"/>
      <c r="JP20" s="309"/>
      <c r="JQ20" s="309"/>
      <c r="JR20" s="310"/>
      <c r="JS20" s="311"/>
      <c r="JT20" s="308"/>
      <c r="JU20" s="309"/>
      <c r="JV20" s="309"/>
      <c r="JW20" s="309"/>
      <c r="JX20" s="309"/>
      <c r="JY20" s="310"/>
      <c r="JZ20" s="311"/>
      <c r="KA20" s="308"/>
      <c r="KB20" s="309"/>
      <c r="KC20" s="309"/>
      <c r="KD20" s="309"/>
      <c r="KE20" s="309"/>
      <c r="KF20" s="310"/>
      <c r="KG20" s="311"/>
      <c r="KH20" s="312"/>
      <c r="KI20" s="309"/>
      <c r="KJ20" s="309"/>
      <c r="KK20" s="309"/>
      <c r="KL20" s="309"/>
      <c r="KM20" s="310"/>
      <c r="KN20" s="311"/>
      <c r="KO20" s="308"/>
      <c r="KP20" s="309"/>
      <c r="KQ20" s="309"/>
      <c r="KR20" s="309"/>
      <c r="KS20" s="309"/>
      <c r="KT20" s="310"/>
      <c r="KU20" s="311"/>
      <c r="KV20" s="308"/>
      <c r="KW20" s="309"/>
      <c r="KX20" s="309"/>
      <c r="KY20" s="309"/>
      <c r="KZ20" s="309"/>
      <c r="LA20" s="310"/>
      <c r="LB20" s="311"/>
      <c r="LC20" s="308"/>
      <c r="LD20" s="309"/>
      <c r="LE20" s="309"/>
      <c r="LF20" s="309"/>
      <c r="LG20" s="309"/>
      <c r="LH20" s="310"/>
      <c r="LI20" s="311"/>
      <c r="LJ20" s="308"/>
      <c r="LK20" s="309"/>
      <c r="LL20" s="309"/>
      <c r="LM20" s="309"/>
      <c r="LN20" s="309"/>
      <c r="LO20" s="310"/>
      <c r="LP20" s="311"/>
      <c r="LQ20" s="308"/>
      <c r="LR20" s="309"/>
      <c r="LS20" s="309"/>
      <c r="LT20" s="309"/>
      <c r="LU20" s="309"/>
      <c r="LV20" s="310"/>
      <c r="LW20" s="310"/>
      <c r="LX20" s="282" t="str">
        <f t="shared" si="3"/>
        <v/>
      </c>
      <c r="LY20" s="273" t="str">
        <f t="shared" si="0"/>
        <v/>
      </c>
      <c r="LZ20" s="273" t="str">
        <f t="shared" si="1"/>
        <v/>
      </c>
      <c r="MA20" s="273" t="str">
        <f t="shared" si="2"/>
        <v/>
      </c>
      <c r="MB20" s="283" t="str">
        <f t="shared" si="4"/>
        <v/>
      </c>
      <c r="MC20" s="284"/>
      <c r="MD20" s="435"/>
      <c r="ME20" s="435"/>
      <c r="MF20" s="455" t="str">
        <f>IF(MB20="","",IF(นักเรียน!Q19="ออก","--ย้าย--",VLOOKUP(MB20,gradetime,5)))</f>
        <v/>
      </c>
      <c r="MG20" s="435"/>
      <c r="MH20" s="435"/>
      <c r="MI20" s="435"/>
      <c r="MJ20" s="435"/>
      <c r="MK20" s="435"/>
      <c r="ML20" s="435"/>
      <c r="MM20" s="435"/>
      <c r="MN20" s="435"/>
      <c r="MO20" s="435"/>
      <c r="MP20" s="435"/>
      <c r="MQ20" s="435"/>
      <c r="MR20" s="435"/>
      <c r="MS20" s="435"/>
      <c r="MT20" s="435"/>
      <c r="MU20" s="435"/>
      <c r="MV20" s="435"/>
      <c r="MW20" s="435"/>
      <c r="MX20" s="435"/>
      <c r="MY20" s="435"/>
      <c r="MZ20" s="435"/>
      <c r="NA20" s="435"/>
      <c r="NB20" s="435"/>
      <c r="NC20" s="435"/>
      <c r="ND20" s="435"/>
      <c r="NE20" s="435"/>
      <c r="NF20" s="435"/>
      <c r="NG20" s="435"/>
      <c r="NH20" s="435"/>
      <c r="NI20" s="435"/>
      <c r="NJ20" s="435"/>
      <c r="NK20" s="435"/>
      <c r="NL20" s="435"/>
      <c r="NM20" s="435"/>
      <c r="NN20" s="435"/>
      <c r="NO20" s="435"/>
      <c r="NP20" s="435"/>
      <c r="NQ20" s="435"/>
      <c r="NR20" s="435"/>
      <c r="NS20" s="435"/>
      <c r="NT20" s="435"/>
      <c r="NU20" s="435"/>
      <c r="NV20" s="435"/>
      <c r="NW20" s="435"/>
      <c r="NX20" s="435"/>
      <c r="NY20" s="435"/>
      <c r="NZ20" s="435"/>
      <c r="OA20" s="435"/>
      <c r="OB20" s="435"/>
      <c r="OC20" s="435"/>
    </row>
    <row r="21" spans="1:393" ht="15.75" customHeight="1" x14ac:dyDescent="0.5">
      <c r="A21" s="435"/>
      <c r="B21" s="273">
        <v>15</v>
      </c>
      <c r="C21" s="337" t="str">
        <f>IF(นักเรียน!C20="","",นักเรียน!C20)</f>
        <v/>
      </c>
      <c r="D21" s="337" t="str">
        <f>IF(นักเรียน!D20="","",นักเรียน!D20)</f>
        <v/>
      </c>
      <c r="E21" s="274" t="str">
        <f>IF(นักเรียน!E20="","",นักเรียน!E20)</f>
        <v/>
      </c>
      <c r="F21" s="273" t="str">
        <f>IF(นักเรียน!E20="","",นักเรียน!B20)</f>
        <v/>
      </c>
      <c r="G21" s="308"/>
      <c r="H21" s="309"/>
      <c r="I21" s="520"/>
      <c r="J21" s="309"/>
      <c r="K21" s="309"/>
      <c r="L21" s="310"/>
      <c r="M21" s="310"/>
      <c r="N21" s="308"/>
      <c r="O21" s="309"/>
      <c r="P21" s="309"/>
      <c r="Q21" s="309"/>
      <c r="R21" s="309"/>
      <c r="S21" s="310"/>
      <c r="T21" s="311"/>
      <c r="U21" s="308"/>
      <c r="V21" s="309"/>
      <c r="W21" s="309"/>
      <c r="X21" s="309"/>
      <c r="Y21" s="309"/>
      <c r="Z21" s="310"/>
      <c r="AA21" s="311"/>
      <c r="AB21" s="308"/>
      <c r="AC21" s="309"/>
      <c r="AD21" s="309"/>
      <c r="AE21" s="309"/>
      <c r="AF21" s="309"/>
      <c r="AG21" s="310"/>
      <c r="AH21" s="311"/>
      <c r="AI21" s="308"/>
      <c r="AJ21" s="309"/>
      <c r="AK21" s="309"/>
      <c r="AL21" s="309"/>
      <c r="AM21" s="309"/>
      <c r="AN21" s="310"/>
      <c r="AO21" s="311"/>
      <c r="AP21" s="308"/>
      <c r="AQ21" s="309"/>
      <c r="AR21" s="309"/>
      <c r="AS21" s="309"/>
      <c r="AT21" s="309"/>
      <c r="AU21" s="310"/>
      <c r="AV21" s="311"/>
      <c r="AW21" s="312"/>
      <c r="AX21" s="309"/>
      <c r="AY21" s="309"/>
      <c r="AZ21" s="309"/>
      <c r="BA21" s="309"/>
      <c r="BB21" s="310"/>
      <c r="BC21" s="310"/>
      <c r="BD21" s="308"/>
      <c r="BE21" s="309"/>
      <c r="BF21" s="309"/>
      <c r="BG21" s="309"/>
      <c r="BH21" s="309"/>
      <c r="BI21" s="310"/>
      <c r="BJ21" s="311"/>
      <c r="BK21" s="308"/>
      <c r="BL21" s="309"/>
      <c r="BM21" s="309"/>
      <c r="BN21" s="309"/>
      <c r="BO21" s="309"/>
      <c r="BP21" s="310"/>
      <c r="BQ21" s="311"/>
      <c r="BR21" s="308"/>
      <c r="BS21" s="309"/>
      <c r="BT21" s="309"/>
      <c r="BU21" s="309"/>
      <c r="BV21" s="309"/>
      <c r="BW21" s="310"/>
      <c r="BX21" s="311"/>
      <c r="BY21" s="312"/>
      <c r="BZ21" s="309"/>
      <c r="CA21" s="309"/>
      <c r="CB21" s="309"/>
      <c r="CC21" s="309"/>
      <c r="CD21" s="310"/>
      <c r="CE21" s="310"/>
      <c r="CF21" s="308"/>
      <c r="CG21" s="309"/>
      <c r="CH21" s="309"/>
      <c r="CI21" s="309"/>
      <c r="CJ21" s="309"/>
      <c r="CK21" s="310"/>
      <c r="CL21" s="311"/>
      <c r="CM21" s="308"/>
      <c r="CN21" s="309"/>
      <c r="CO21" s="309"/>
      <c r="CP21" s="309"/>
      <c r="CQ21" s="309"/>
      <c r="CR21" s="310"/>
      <c r="CS21" s="311"/>
      <c r="CT21" s="308"/>
      <c r="CU21" s="309"/>
      <c r="CV21" s="309"/>
      <c r="CW21" s="309"/>
      <c r="CX21" s="309"/>
      <c r="CY21" s="310"/>
      <c r="CZ21" s="311"/>
      <c r="DA21" s="312"/>
      <c r="DB21" s="309"/>
      <c r="DC21" s="309"/>
      <c r="DD21" s="309"/>
      <c r="DE21" s="309"/>
      <c r="DF21" s="310"/>
      <c r="DG21" s="311"/>
      <c r="DH21" s="308"/>
      <c r="DI21" s="309"/>
      <c r="DJ21" s="309"/>
      <c r="DK21" s="309"/>
      <c r="DL21" s="309"/>
      <c r="DM21" s="310"/>
      <c r="DN21" s="311"/>
      <c r="DO21" s="308"/>
      <c r="DP21" s="309"/>
      <c r="DQ21" s="309"/>
      <c r="DR21" s="309"/>
      <c r="DS21" s="309"/>
      <c r="DT21" s="310"/>
      <c r="DU21" s="311"/>
      <c r="DV21" s="308"/>
      <c r="DW21" s="309"/>
      <c r="DX21" s="309"/>
      <c r="DY21" s="309"/>
      <c r="DZ21" s="309"/>
      <c r="EA21" s="310"/>
      <c r="EB21" s="311"/>
      <c r="EC21" s="312"/>
      <c r="ED21" s="309"/>
      <c r="EE21" s="309"/>
      <c r="EF21" s="309"/>
      <c r="EG21" s="309"/>
      <c r="EH21" s="310"/>
      <c r="EI21" s="310"/>
      <c r="EJ21" s="308"/>
      <c r="EK21" s="309"/>
      <c r="EL21" s="309"/>
      <c r="EM21" s="309"/>
      <c r="EN21" s="309"/>
      <c r="EO21" s="310"/>
      <c r="EP21" s="311"/>
      <c r="EQ21" s="308"/>
      <c r="ER21" s="309"/>
      <c r="ES21" s="309"/>
      <c r="ET21" s="309"/>
      <c r="EU21" s="309"/>
      <c r="EV21" s="310"/>
      <c r="EW21" s="311"/>
      <c r="EX21" s="308"/>
      <c r="EY21" s="309"/>
      <c r="EZ21" s="309"/>
      <c r="FA21" s="309"/>
      <c r="FB21" s="309"/>
      <c r="FC21" s="310"/>
      <c r="FD21" s="311"/>
      <c r="FE21" s="312"/>
      <c r="FF21" s="309"/>
      <c r="FG21" s="309"/>
      <c r="FH21" s="309"/>
      <c r="FI21" s="309"/>
      <c r="FJ21" s="310"/>
      <c r="FK21" s="310"/>
      <c r="FL21" s="308"/>
      <c r="FM21" s="309"/>
      <c r="FN21" s="309"/>
      <c r="FO21" s="309"/>
      <c r="FP21" s="309"/>
      <c r="FQ21" s="310"/>
      <c r="FR21" s="311"/>
      <c r="FS21" s="308"/>
      <c r="FT21" s="309"/>
      <c r="FU21" s="309"/>
      <c r="FV21" s="309"/>
      <c r="FW21" s="309"/>
      <c r="FX21" s="310"/>
      <c r="FY21" s="311"/>
      <c r="FZ21" s="308"/>
      <c r="GA21" s="309"/>
      <c r="GB21" s="309"/>
      <c r="GC21" s="309"/>
      <c r="GD21" s="309"/>
      <c r="GE21" s="310"/>
      <c r="GF21" s="311"/>
      <c r="GG21" s="312"/>
      <c r="GH21" s="309"/>
      <c r="GI21" s="309"/>
      <c r="GJ21" s="309"/>
      <c r="GK21" s="309"/>
      <c r="GL21" s="310"/>
      <c r="GM21" s="311"/>
      <c r="GN21" s="308"/>
      <c r="GO21" s="309"/>
      <c r="GP21" s="309"/>
      <c r="GQ21" s="309"/>
      <c r="GR21" s="309"/>
      <c r="GS21" s="310"/>
      <c r="GT21" s="311"/>
      <c r="GU21" s="308"/>
      <c r="GV21" s="309"/>
      <c r="GW21" s="309"/>
      <c r="GX21" s="309"/>
      <c r="GY21" s="309"/>
      <c r="GZ21" s="310"/>
      <c r="HA21" s="311"/>
      <c r="HB21" s="308"/>
      <c r="HC21" s="309"/>
      <c r="HD21" s="309"/>
      <c r="HE21" s="309"/>
      <c r="HF21" s="309"/>
      <c r="HG21" s="310"/>
      <c r="HH21" s="311"/>
      <c r="HI21" s="308"/>
      <c r="HJ21" s="309"/>
      <c r="HK21" s="309"/>
      <c r="HL21" s="309"/>
      <c r="HM21" s="309"/>
      <c r="HN21" s="310"/>
      <c r="HO21" s="311"/>
      <c r="HP21" s="308"/>
      <c r="HQ21" s="309"/>
      <c r="HR21" s="309"/>
      <c r="HS21" s="309"/>
      <c r="HT21" s="309"/>
      <c r="HU21" s="310"/>
      <c r="HV21" s="311"/>
      <c r="HW21" s="308"/>
      <c r="HX21" s="309"/>
      <c r="HY21" s="309"/>
      <c r="HZ21" s="309"/>
      <c r="IA21" s="309"/>
      <c r="IB21" s="310"/>
      <c r="IC21" s="311"/>
      <c r="ID21" s="308"/>
      <c r="IE21" s="309"/>
      <c r="IF21" s="309"/>
      <c r="IG21" s="309"/>
      <c r="IH21" s="309"/>
      <c r="II21" s="310"/>
      <c r="IJ21" s="311"/>
      <c r="IK21" s="312"/>
      <c r="IL21" s="309"/>
      <c r="IM21" s="309"/>
      <c r="IN21" s="309"/>
      <c r="IO21" s="309"/>
      <c r="IP21" s="310"/>
      <c r="IQ21" s="310"/>
      <c r="IR21" s="308"/>
      <c r="IS21" s="309"/>
      <c r="IT21" s="309"/>
      <c r="IU21" s="309"/>
      <c r="IV21" s="309"/>
      <c r="IW21" s="310"/>
      <c r="IX21" s="311"/>
      <c r="IY21" s="308"/>
      <c r="IZ21" s="309"/>
      <c r="JA21" s="309"/>
      <c r="JB21" s="309"/>
      <c r="JC21" s="309"/>
      <c r="JD21" s="310"/>
      <c r="JE21" s="311"/>
      <c r="JF21" s="308"/>
      <c r="JG21" s="309"/>
      <c r="JH21" s="309"/>
      <c r="JI21" s="309"/>
      <c r="JJ21" s="309"/>
      <c r="JK21" s="310"/>
      <c r="JL21" s="311"/>
      <c r="JM21" s="308"/>
      <c r="JN21" s="309"/>
      <c r="JO21" s="309"/>
      <c r="JP21" s="309"/>
      <c r="JQ21" s="309"/>
      <c r="JR21" s="310"/>
      <c r="JS21" s="311"/>
      <c r="JT21" s="308"/>
      <c r="JU21" s="309"/>
      <c r="JV21" s="309"/>
      <c r="JW21" s="309"/>
      <c r="JX21" s="309"/>
      <c r="JY21" s="310"/>
      <c r="JZ21" s="311"/>
      <c r="KA21" s="308"/>
      <c r="KB21" s="309"/>
      <c r="KC21" s="309"/>
      <c r="KD21" s="309"/>
      <c r="KE21" s="309"/>
      <c r="KF21" s="310"/>
      <c r="KG21" s="311"/>
      <c r="KH21" s="312"/>
      <c r="KI21" s="309"/>
      <c r="KJ21" s="309"/>
      <c r="KK21" s="309"/>
      <c r="KL21" s="309"/>
      <c r="KM21" s="310"/>
      <c r="KN21" s="311"/>
      <c r="KO21" s="308"/>
      <c r="KP21" s="309"/>
      <c r="KQ21" s="309"/>
      <c r="KR21" s="309"/>
      <c r="KS21" s="309"/>
      <c r="KT21" s="310"/>
      <c r="KU21" s="311"/>
      <c r="KV21" s="308"/>
      <c r="KW21" s="309"/>
      <c r="KX21" s="309"/>
      <c r="KY21" s="309"/>
      <c r="KZ21" s="309"/>
      <c r="LA21" s="310"/>
      <c r="LB21" s="311"/>
      <c r="LC21" s="308"/>
      <c r="LD21" s="309"/>
      <c r="LE21" s="309"/>
      <c r="LF21" s="309"/>
      <c r="LG21" s="309"/>
      <c r="LH21" s="310"/>
      <c r="LI21" s="311"/>
      <c r="LJ21" s="308"/>
      <c r="LK21" s="309"/>
      <c r="LL21" s="309"/>
      <c r="LM21" s="309"/>
      <c r="LN21" s="309"/>
      <c r="LO21" s="310"/>
      <c r="LP21" s="311"/>
      <c r="LQ21" s="308"/>
      <c r="LR21" s="309"/>
      <c r="LS21" s="309"/>
      <c r="LT21" s="309"/>
      <c r="LU21" s="309"/>
      <c r="LV21" s="310"/>
      <c r="LW21" s="310"/>
      <c r="LX21" s="282" t="str">
        <f t="shared" si="3"/>
        <v/>
      </c>
      <c r="LY21" s="273" t="str">
        <f t="shared" si="0"/>
        <v/>
      </c>
      <c r="LZ21" s="273" t="str">
        <f t="shared" si="1"/>
        <v/>
      </c>
      <c r="MA21" s="273" t="str">
        <f t="shared" si="2"/>
        <v/>
      </c>
      <c r="MB21" s="283" t="str">
        <f t="shared" si="4"/>
        <v/>
      </c>
      <c r="MC21" s="284"/>
      <c r="MD21" s="435"/>
      <c r="ME21" s="435"/>
      <c r="MF21" s="455" t="str">
        <f>IF(MB21="","",IF(นักเรียน!Q20="ออก","--ย้าย--",VLOOKUP(MB21,gradetime,5)))</f>
        <v/>
      </c>
      <c r="MG21" s="435"/>
      <c r="MH21" s="435"/>
      <c r="MI21" s="435"/>
      <c r="MJ21" s="435"/>
      <c r="MK21" s="435"/>
      <c r="ML21" s="435"/>
      <c r="MM21" s="435"/>
      <c r="MN21" s="435"/>
      <c r="MO21" s="435"/>
      <c r="MP21" s="435"/>
      <c r="MQ21" s="435"/>
      <c r="MR21" s="435"/>
      <c r="MS21" s="435"/>
      <c r="MT21" s="435"/>
      <c r="MU21" s="435"/>
      <c r="MV21" s="435"/>
      <c r="MW21" s="435"/>
      <c r="MX21" s="435"/>
      <c r="MY21" s="435"/>
      <c r="MZ21" s="435"/>
      <c r="NA21" s="435"/>
      <c r="NB21" s="435"/>
      <c r="NC21" s="435"/>
      <c r="ND21" s="435"/>
      <c r="NE21" s="435"/>
      <c r="NF21" s="435"/>
      <c r="NG21" s="435"/>
      <c r="NH21" s="435"/>
      <c r="NI21" s="435"/>
      <c r="NJ21" s="435"/>
      <c r="NK21" s="435"/>
      <c r="NL21" s="435"/>
      <c r="NM21" s="435"/>
      <c r="NN21" s="435"/>
      <c r="NO21" s="435"/>
      <c r="NP21" s="435"/>
      <c r="NQ21" s="435"/>
      <c r="NR21" s="435"/>
      <c r="NS21" s="435"/>
      <c r="NT21" s="435"/>
      <c r="NU21" s="435"/>
      <c r="NV21" s="435"/>
      <c r="NW21" s="435"/>
      <c r="NX21" s="435"/>
      <c r="NY21" s="435"/>
      <c r="NZ21" s="435"/>
      <c r="OA21" s="435"/>
      <c r="OB21" s="435"/>
      <c r="OC21" s="435"/>
    </row>
    <row r="22" spans="1:393" ht="15.75" customHeight="1" x14ac:dyDescent="0.5">
      <c r="A22" s="435"/>
      <c r="B22" s="273">
        <v>16</v>
      </c>
      <c r="C22" s="337" t="str">
        <f>IF(นักเรียน!C21="","",นักเรียน!C21)</f>
        <v/>
      </c>
      <c r="D22" s="337" t="str">
        <f>IF(นักเรียน!D21="","",นักเรียน!D21)</f>
        <v/>
      </c>
      <c r="E22" s="274" t="str">
        <f>IF(นักเรียน!E21="","",นักเรียน!E21)</f>
        <v/>
      </c>
      <c r="F22" s="273" t="str">
        <f>IF(นักเรียน!E21="","",นักเรียน!B21)</f>
        <v/>
      </c>
      <c r="G22" s="308"/>
      <c r="H22" s="309"/>
      <c r="I22" s="520"/>
      <c r="J22" s="309"/>
      <c r="K22" s="309"/>
      <c r="L22" s="310"/>
      <c r="M22" s="310"/>
      <c r="N22" s="308"/>
      <c r="O22" s="309"/>
      <c r="P22" s="309"/>
      <c r="Q22" s="309"/>
      <c r="R22" s="309"/>
      <c r="S22" s="310"/>
      <c r="T22" s="311"/>
      <c r="U22" s="308"/>
      <c r="V22" s="309"/>
      <c r="W22" s="309"/>
      <c r="X22" s="309"/>
      <c r="Y22" s="309"/>
      <c r="Z22" s="310"/>
      <c r="AA22" s="311"/>
      <c r="AB22" s="308"/>
      <c r="AC22" s="309"/>
      <c r="AD22" s="309"/>
      <c r="AE22" s="309"/>
      <c r="AF22" s="309"/>
      <c r="AG22" s="310"/>
      <c r="AH22" s="311"/>
      <c r="AI22" s="308"/>
      <c r="AJ22" s="309"/>
      <c r="AK22" s="309"/>
      <c r="AL22" s="309"/>
      <c r="AM22" s="309"/>
      <c r="AN22" s="310"/>
      <c r="AO22" s="311"/>
      <c r="AP22" s="308"/>
      <c r="AQ22" s="309"/>
      <c r="AR22" s="309"/>
      <c r="AS22" s="309"/>
      <c r="AT22" s="309"/>
      <c r="AU22" s="310"/>
      <c r="AV22" s="311"/>
      <c r="AW22" s="312"/>
      <c r="AX22" s="309"/>
      <c r="AY22" s="309"/>
      <c r="AZ22" s="309"/>
      <c r="BA22" s="309"/>
      <c r="BB22" s="310"/>
      <c r="BC22" s="310"/>
      <c r="BD22" s="308"/>
      <c r="BE22" s="309"/>
      <c r="BF22" s="309"/>
      <c r="BG22" s="309"/>
      <c r="BH22" s="309"/>
      <c r="BI22" s="310"/>
      <c r="BJ22" s="311"/>
      <c r="BK22" s="308"/>
      <c r="BL22" s="309"/>
      <c r="BM22" s="309"/>
      <c r="BN22" s="309"/>
      <c r="BO22" s="309"/>
      <c r="BP22" s="310"/>
      <c r="BQ22" s="311"/>
      <c r="BR22" s="308"/>
      <c r="BS22" s="309"/>
      <c r="BT22" s="309"/>
      <c r="BU22" s="309"/>
      <c r="BV22" s="309"/>
      <c r="BW22" s="310"/>
      <c r="BX22" s="311"/>
      <c r="BY22" s="312"/>
      <c r="BZ22" s="309"/>
      <c r="CA22" s="309"/>
      <c r="CB22" s="309"/>
      <c r="CC22" s="309"/>
      <c r="CD22" s="310"/>
      <c r="CE22" s="310"/>
      <c r="CF22" s="308"/>
      <c r="CG22" s="309"/>
      <c r="CH22" s="309"/>
      <c r="CI22" s="309"/>
      <c r="CJ22" s="309"/>
      <c r="CK22" s="310"/>
      <c r="CL22" s="311"/>
      <c r="CM22" s="308"/>
      <c r="CN22" s="309"/>
      <c r="CO22" s="309"/>
      <c r="CP22" s="309"/>
      <c r="CQ22" s="309"/>
      <c r="CR22" s="310"/>
      <c r="CS22" s="311"/>
      <c r="CT22" s="308"/>
      <c r="CU22" s="309"/>
      <c r="CV22" s="309"/>
      <c r="CW22" s="309"/>
      <c r="CX22" s="309"/>
      <c r="CY22" s="310"/>
      <c r="CZ22" s="311"/>
      <c r="DA22" s="312"/>
      <c r="DB22" s="309"/>
      <c r="DC22" s="309"/>
      <c r="DD22" s="309"/>
      <c r="DE22" s="309"/>
      <c r="DF22" s="310"/>
      <c r="DG22" s="311"/>
      <c r="DH22" s="308"/>
      <c r="DI22" s="309"/>
      <c r="DJ22" s="309"/>
      <c r="DK22" s="309"/>
      <c r="DL22" s="309"/>
      <c r="DM22" s="310"/>
      <c r="DN22" s="311"/>
      <c r="DO22" s="308"/>
      <c r="DP22" s="309"/>
      <c r="DQ22" s="309"/>
      <c r="DR22" s="309"/>
      <c r="DS22" s="309"/>
      <c r="DT22" s="310"/>
      <c r="DU22" s="311"/>
      <c r="DV22" s="308"/>
      <c r="DW22" s="309"/>
      <c r="DX22" s="309"/>
      <c r="DY22" s="309"/>
      <c r="DZ22" s="309"/>
      <c r="EA22" s="310"/>
      <c r="EB22" s="311"/>
      <c r="EC22" s="312"/>
      <c r="ED22" s="309"/>
      <c r="EE22" s="309"/>
      <c r="EF22" s="309"/>
      <c r="EG22" s="309"/>
      <c r="EH22" s="310"/>
      <c r="EI22" s="310"/>
      <c r="EJ22" s="308"/>
      <c r="EK22" s="309"/>
      <c r="EL22" s="309"/>
      <c r="EM22" s="309"/>
      <c r="EN22" s="309"/>
      <c r="EO22" s="310"/>
      <c r="EP22" s="311"/>
      <c r="EQ22" s="308"/>
      <c r="ER22" s="309"/>
      <c r="ES22" s="309"/>
      <c r="ET22" s="309"/>
      <c r="EU22" s="309"/>
      <c r="EV22" s="310"/>
      <c r="EW22" s="311"/>
      <c r="EX22" s="308"/>
      <c r="EY22" s="309"/>
      <c r="EZ22" s="309"/>
      <c r="FA22" s="309"/>
      <c r="FB22" s="309"/>
      <c r="FC22" s="310"/>
      <c r="FD22" s="311"/>
      <c r="FE22" s="312"/>
      <c r="FF22" s="309"/>
      <c r="FG22" s="309"/>
      <c r="FH22" s="309"/>
      <c r="FI22" s="309"/>
      <c r="FJ22" s="310"/>
      <c r="FK22" s="310"/>
      <c r="FL22" s="308"/>
      <c r="FM22" s="309"/>
      <c r="FN22" s="309"/>
      <c r="FO22" s="309"/>
      <c r="FP22" s="309"/>
      <c r="FQ22" s="310"/>
      <c r="FR22" s="311"/>
      <c r="FS22" s="308"/>
      <c r="FT22" s="309"/>
      <c r="FU22" s="309"/>
      <c r="FV22" s="309"/>
      <c r="FW22" s="309"/>
      <c r="FX22" s="310"/>
      <c r="FY22" s="311"/>
      <c r="FZ22" s="308"/>
      <c r="GA22" s="309"/>
      <c r="GB22" s="309"/>
      <c r="GC22" s="309"/>
      <c r="GD22" s="309"/>
      <c r="GE22" s="310"/>
      <c r="GF22" s="311"/>
      <c r="GG22" s="312"/>
      <c r="GH22" s="309"/>
      <c r="GI22" s="309"/>
      <c r="GJ22" s="309"/>
      <c r="GK22" s="309"/>
      <c r="GL22" s="310"/>
      <c r="GM22" s="311"/>
      <c r="GN22" s="308"/>
      <c r="GO22" s="309"/>
      <c r="GP22" s="309"/>
      <c r="GQ22" s="309"/>
      <c r="GR22" s="309"/>
      <c r="GS22" s="310"/>
      <c r="GT22" s="311"/>
      <c r="GU22" s="308"/>
      <c r="GV22" s="309"/>
      <c r="GW22" s="309"/>
      <c r="GX22" s="309"/>
      <c r="GY22" s="309"/>
      <c r="GZ22" s="310"/>
      <c r="HA22" s="311"/>
      <c r="HB22" s="308"/>
      <c r="HC22" s="309"/>
      <c r="HD22" s="309"/>
      <c r="HE22" s="309"/>
      <c r="HF22" s="309"/>
      <c r="HG22" s="310"/>
      <c r="HH22" s="311"/>
      <c r="HI22" s="308"/>
      <c r="HJ22" s="309"/>
      <c r="HK22" s="309"/>
      <c r="HL22" s="309"/>
      <c r="HM22" s="309"/>
      <c r="HN22" s="310"/>
      <c r="HO22" s="311"/>
      <c r="HP22" s="308"/>
      <c r="HQ22" s="309"/>
      <c r="HR22" s="309"/>
      <c r="HS22" s="309"/>
      <c r="HT22" s="309"/>
      <c r="HU22" s="310"/>
      <c r="HV22" s="311"/>
      <c r="HW22" s="308"/>
      <c r="HX22" s="309"/>
      <c r="HY22" s="309"/>
      <c r="HZ22" s="309"/>
      <c r="IA22" s="309"/>
      <c r="IB22" s="310"/>
      <c r="IC22" s="311"/>
      <c r="ID22" s="308"/>
      <c r="IE22" s="309"/>
      <c r="IF22" s="309"/>
      <c r="IG22" s="309"/>
      <c r="IH22" s="309"/>
      <c r="II22" s="310"/>
      <c r="IJ22" s="311"/>
      <c r="IK22" s="312"/>
      <c r="IL22" s="309"/>
      <c r="IM22" s="309"/>
      <c r="IN22" s="309"/>
      <c r="IO22" s="309"/>
      <c r="IP22" s="310"/>
      <c r="IQ22" s="310"/>
      <c r="IR22" s="308"/>
      <c r="IS22" s="309"/>
      <c r="IT22" s="309"/>
      <c r="IU22" s="309"/>
      <c r="IV22" s="309"/>
      <c r="IW22" s="310"/>
      <c r="IX22" s="311"/>
      <c r="IY22" s="308"/>
      <c r="IZ22" s="309"/>
      <c r="JA22" s="309"/>
      <c r="JB22" s="309"/>
      <c r="JC22" s="309"/>
      <c r="JD22" s="310"/>
      <c r="JE22" s="311"/>
      <c r="JF22" s="308"/>
      <c r="JG22" s="309"/>
      <c r="JH22" s="309"/>
      <c r="JI22" s="309"/>
      <c r="JJ22" s="309"/>
      <c r="JK22" s="310"/>
      <c r="JL22" s="311"/>
      <c r="JM22" s="308"/>
      <c r="JN22" s="309"/>
      <c r="JO22" s="309"/>
      <c r="JP22" s="309"/>
      <c r="JQ22" s="309"/>
      <c r="JR22" s="310"/>
      <c r="JS22" s="311"/>
      <c r="JT22" s="308"/>
      <c r="JU22" s="309"/>
      <c r="JV22" s="309"/>
      <c r="JW22" s="309"/>
      <c r="JX22" s="309"/>
      <c r="JY22" s="310"/>
      <c r="JZ22" s="311"/>
      <c r="KA22" s="308"/>
      <c r="KB22" s="309"/>
      <c r="KC22" s="309"/>
      <c r="KD22" s="309"/>
      <c r="KE22" s="309"/>
      <c r="KF22" s="310"/>
      <c r="KG22" s="311"/>
      <c r="KH22" s="312"/>
      <c r="KI22" s="309"/>
      <c r="KJ22" s="309"/>
      <c r="KK22" s="309"/>
      <c r="KL22" s="309"/>
      <c r="KM22" s="310"/>
      <c r="KN22" s="311"/>
      <c r="KO22" s="308"/>
      <c r="KP22" s="309"/>
      <c r="KQ22" s="309"/>
      <c r="KR22" s="309"/>
      <c r="KS22" s="309"/>
      <c r="KT22" s="310"/>
      <c r="KU22" s="311"/>
      <c r="KV22" s="308"/>
      <c r="KW22" s="309"/>
      <c r="KX22" s="309"/>
      <c r="KY22" s="309"/>
      <c r="KZ22" s="309"/>
      <c r="LA22" s="310"/>
      <c r="LB22" s="311"/>
      <c r="LC22" s="308"/>
      <c r="LD22" s="309"/>
      <c r="LE22" s="309"/>
      <c r="LF22" s="309"/>
      <c r="LG22" s="309"/>
      <c r="LH22" s="310"/>
      <c r="LI22" s="311"/>
      <c r="LJ22" s="308"/>
      <c r="LK22" s="309"/>
      <c r="LL22" s="309"/>
      <c r="LM22" s="309"/>
      <c r="LN22" s="309"/>
      <c r="LO22" s="310"/>
      <c r="LP22" s="311"/>
      <c r="LQ22" s="308"/>
      <c r="LR22" s="309"/>
      <c r="LS22" s="309"/>
      <c r="LT22" s="309"/>
      <c r="LU22" s="309"/>
      <c r="LV22" s="310"/>
      <c r="LW22" s="310"/>
      <c r="LX22" s="282" t="str">
        <f t="shared" si="3"/>
        <v/>
      </c>
      <c r="LY22" s="273" t="str">
        <f t="shared" si="0"/>
        <v/>
      </c>
      <c r="LZ22" s="273" t="str">
        <f t="shared" si="1"/>
        <v/>
      </c>
      <c r="MA22" s="273" t="str">
        <f t="shared" si="2"/>
        <v/>
      </c>
      <c r="MB22" s="283" t="str">
        <f t="shared" si="4"/>
        <v/>
      </c>
      <c r="MC22" s="284"/>
      <c r="MD22" s="435"/>
      <c r="ME22" s="435"/>
      <c r="MF22" s="455" t="str">
        <f>IF(MB22="","",IF(นักเรียน!Q21="ออก","--ย้าย--",VLOOKUP(MB22,gradetime,5)))</f>
        <v/>
      </c>
      <c r="MG22" s="435"/>
      <c r="MH22" s="435"/>
      <c r="MI22" s="435"/>
      <c r="MJ22" s="435"/>
      <c r="MK22" s="435"/>
      <c r="ML22" s="435"/>
      <c r="MM22" s="435"/>
      <c r="MN22" s="435"/>
      <c r="MO22" s="435"/>
      <c r="MP22" s="435"/>
      <c r="MQ22" s="435"/>
      <c r="MR22" s="435"/>
      <c r="MS22" s="435"/>
      <c r="MT22" s="435"/>
      <c r="MU22" s="435"/>
      <c r="MV22" s="435"/>
      <c r="MW22" s="435"/>
      <c r="MX22" s="435"/>
      <c r="MY22" s="435"/>
      <c r="MZ22" s="435"/>
      <c r="NA22" s="435"/>
      <c r="NB22" s="435"/>
      <c r="NC22" s="435"/>
      <c r="ND22" s="435"/>
      <c r="NE22" s="435"/>
      <c r="NF22" s="435"/>
      <c r="NG22" s="435"/>
      <c r="NH22" s="435"/>
      <c r="NI22" s="435"/>
      <c r="NJ22" s="435"/>
      <c r="NK22" s="435"/>
      <c r="NL22" s="435"/>
      <c r="NM22" s="435"/>
      <c r="NN22" s="435"/>
      <c r="NO22" s="435"/>
      <c r="NP22" s="435"/>
      <c r="NQ22" s="435"/>
      <c r="NR22" s="435"/>
      <c r="NS22" s="435"/>
      <c r="NT22" s="435"/>
      <c r="NU22" s="435"/>
      <c r="NV22" s="435"/>
      <c r="NW22" s="435"/>
      <c r="NX22" s="435"/>
      <c r="NY22" s="435"/>
      <c r="NZ22" s="435"/>
      <c r="OA22" s="435"/>
      <c r="OB22" s="435"/>
      <c r="OC22" s="435"/>
    </row>
    <row r="23" spans="1:393" ht="15.75" customHeight="1" x14ac:dyDescent="0.5">
      <c r="A23" s="435"/>
      <c r="B23" s="273">
        <v>17</v>
      </c>
      <c r="C23" s="337" t="str">
        <f>IF(นักเรียน!C22="","",นักเรียน!C22)</f>
        <v/>
      </c>
      <c r="D23" s="337" t="str">
        <f>IF(นักเรียน!D22="","",นักเรียน!D22)</f>
        <v/>
      </c>
      <c r="E23" s="274" t="str">
        <f>IF(นักเรียน!E22="","",นักเรียน!E22)</f>
        <v/>
      </c>
      <c r="F23" s="273" t="str">
        <f>IF(นักเรียน!E22="","",นักเรียน!B22)</f>
        <v/>
      </c>
      <c r="G23" s="308"/>
      <c r="H23" s="309"/>
      <c r="I23" s="520"/>
      <c r="J23" s="309"/>
      <c r="K23" s="309"/>
      <c r="L23" s="310"/>
      <c r="M23" s="310"/>
      <c r="N23" s="308"/>
      <c r="O23" s="309"/>
      <c r="P23" s="309"/>
      <c r="Q23" s="309"/>
      <c r="R23" s="309"/>
      <c r="S23" s="310"/>
      <c r="T23" s="311"/>
      <c r="U23" s="308"/>
      <c r="V23" s="309"/>
      <c r="W23" s="309"/>
      <c r="X23" s="309"/>
      <c r="Y23" s="309"/>
      <c r="Z23" s="310"/>
      <c r="AA23" s="311"/>
      <c r="AB23" s="308"/>
      <c r="AC23" s="309"/>
      <c r="AD23" s="309"/>
      <c r="AE23" s="309"/>
      <c r="AF23" s="309"/>
      <c r="AG23" s="310"/>
      <c r="AH23" s="311"/>
      <c r="AI23" s="308"/>
      <c r="AJ23" s="309"/>
      <c r="AK23" s="309"/>
      <c r="AL23" s="309"/>
      <c r="AM23" s="309"/>
      <c r="AN23" s="310"/>
      <c r="AO23" s="311"/>
      <c r="AP23" s="308"/>
      <c r="AQ23" s="309"/>
      <c r="AR23" s="309"/>
      <c r="AS23" s="309"/>
      <c r="AT23" s="309"/>
      <c r="AU23" s="310"/>
      <c r="AV23" s="311"/>
      <c r="AW23" s="312"/>
      <c r="AX23" s="309"/>
      <c r="AY23" s="309"/>
      <c r="AZ23" s="309"/>
      <c r="BA23" s="309"/>
      <c r="BB23" s="310"/>
      <c r="BC23" s="310"/>
      <c r="BD23" s="308"/>
      <c r="BE23" s="309"/>
      <c r="BF23" s="309"/>
      <c r="BG23" s="309"/>
      <c r="BH23" s="309"/>
      <c r="BI23" s="310"/>
      <c r="BJ23" s="311"/>
      <c r="BK23" s="308"/>
      <c r="BL23" s="309"/>
      <c r="BM23" s="309"/>
      <c r="BN23" s="309"/>
      <c r="BO23" s="309"/>
      <c r="BP23" s="310"/>
      <c r="BQ23" s="311"/>
      <c r="BR23" s="308"/>
      <c r="BS23" s="309"/>
      <c r="BT23" s="309"/>
      <c r="BU23" s="309"/>
      <c r="BV23" s="309"/>
      <c r="BW23" s="310"/>
      <c r="BX23" s="311"/>
      <c r="BY23" s="312"/>
      <c r="BZ23" s="309"/>
      <c r="CA23" s="309"/>
      <c r="CB23" s="309"/>
      <c r="CC23" s="309"/>
      <c r="CD23" s="310"/>
      <c r="CE23" s="310"/>
      <c r="CF23" s="308"/>
      <c r="CG23" s="309"/>
      <c r="CH23" s="309"/>
      <c r="CI23" s="309"/>
      <c r="CJ23" s="309"/>
      <c r="CK23" s="310"/>
      <c r="CL23" s="311"/>
      <c r="CM23" s="308"/>
      <c r="CN23" s="309"/>
      <c r="CO23" s="309"/>
      <c r="CP23" s="309"/>
      <c r="CQ23" s="309"/>
      <c r="CR23" s="310"/>
      <c r="CS23" s="311"/>
      <c r="CT23" s="308"/>
      <c r="CU23" s="309"/>
      <c r="CV23" s="309"/>
      <c r="CW23" s="309"/>
      <c r="CX23" s="309"/>
      <c r="CY23" s="310"/>
      <c r="CZ23" s="311"/>
      <c r="DA23" s="312"/>
      <c r="DB23" s="309"/>
      <c r="DC23" s="309"/>
      <c r="DD23" s="309"/>
      <c r="DE23" s="309"/>
      <c r="DF23" s="310"/>
      <c r="DG23" s="311"/>
      <c r="DH23" s="308"/>
      <c r="DI23" s="309"/>
      <c r="DJ23" s="309"/>
      <c r="DK23" s="309"/>
      <c r="DL23" s="309"/>
      <c r="DM23" s="310"/>
      <c r="DN23" s="311"/>
      <c r="DO23" s="308"/>
      <c r="DP23" s="309"/>
      <c r="DQ23" s="309"/>
      <c r="DR23" s="309"/>
      <c r="DS23" s="309"/>
      <c r="DT23" s="310"/>
      <c r="DU23" s="311"/>
      <c r="DV23" s="308"/>
      <c r="DW23" s="309"/>
      <c r="DX23" s="309"/>
      <c r="DY23" s="309"/>
      <c r="DZ23" s="309"/>
      <c r="EA23" s="310"/>
      <c r="EB23" s="311"/>
      <c r="EC23" s="312"/>
      <c r="ED23" s="309"/>
      <c r="EE23" s="309"/>
      <c r="EF23" s="309"/>
      <c r="EG23" s="309"/>
      <c r="EH23" s="310"/>
      <c r="EI23" s="310"/>
      <c r="EJ23" s="308"/>
      <c r="EK23" s="309"/>
      <c r="EL23" s="309"/>
      <c r="EM23" s="309"/>
      <c r="EN23" s="309"/>
      <c r="EO23" s="310"/>
      <c r="EP23" s="311"/>
      <c r="EQ23" s="308"/>
      <c r="ER23" s="309"/>
      <c r="ES23" s="309"/>
      <c r="ET23" s="309"/>
      <c r="EU23" s="309"/>
      <c r="EV23" s="310"/>
      <c r="EW23" s="311"/>
      <c r="EX23" s="308"/>
      <c r="EY23" s="309"/>
      <c r="EZ23" s="309"/>
      <c r="FA23" s="309"/>
      <c r="FB23" s="309"/>
      <c r="FC23" s="310"/>
      <c r="FD23" s="311"/>
      <c r="FE23" s="312"/>
      <c r="FF23" s="309"/>
      <c r="FG23" s="309"/>
      <c r="FH23" s="309"/>
      <c r="FI23" s="309"/>
      <c r="FJ23" s="310"/>
      <c r="FK23" s="310"/>
      <c r="FL23" s="308"/>
      <c r="FM23" s="309"/>
      <c r="FN23" s="309"/>
      <c r="FO23" s="309"/>
      <c r="FP23" s="309"/>
      <c r="FQ23" s="310"/>
      <c r="FR23" s="311"/>
      <c r="FS23" s="308"/>
      <c r="FT23" s="309"/>
      <c r="FU23" s="309"/>
      <c r="FV23" s="309"/>
      <c r="FW23" s="309"/>
      <c r="FX23" s="310"/>
      <c r="FY23" s="311"/>
      <c r="FZ23" s="308"/>
      <c r="GA23" s="309"/>
      <c r="GB23" s="309"/>
      <c r="GC23" s="309"/>
      <c r="GD23" s="309"/>
      <c r="GE23" s="310"/>
      <c r="GF23" s="311"/>
      <c r="GG23" s="312"/>
      <c r="GH23" s="309"/>
      <c r="GI23" s="309"/>
      <c r="GJ23" s="309"/>
      <c r="GK23" s="309"/>
      <c r="GL23" s="310"/>
      <c r="GM23" s="311"/>
      <c r="GN23" s="308"/>
      <c r="GO23" s="309"/>
      <c r="GP23" s="309"/>
      <c r="GQ23" s="309"/>
      <c r="GR23" s="309"/>
      <c r="GS23" s="310"/>
      <c r="GT23" s="311"/>
      <c r="GU23" s="308"/>
      <c r="GV23" s="309"/>
      <c r="GW23" s="309"/>
      <c r="GX23" s="309"/>
      <c r="GY23" s="309"/>
      <c r="GZ23" s="310"/>
      <c r="HA23" s="311"/>
      <c r="HB23" s="308"/>
      <c r="HC23" s="309"/>
      <c r="HD23" s="309"/>
      <c r="HE23" s="309"/>
      <c r="HF23" s="309"/>
      <c r="HG23" s="310"/>
      <c r="HH23" s="311"/>
      <c r="HI23" s="308"/>
      <c r="HJ23" s="309"/>
      <c r="HK23" s="309"/>
      <c r="HL23" s="309"/>
      <c r="HM23" s="309"/>
      <c r="HN23" s="310"/>
      <c r="HO23" s="311"/>
      <c r="HP23" s="308"/>
      <c r="HQ23" s="309"/>
      <c r="HR23" s="309"/>
      <c r="HS23" s="309"/>
      <c r="HT23" s="309"/>
      <c r="HU23" s="310"/>
      <c r="HV23" s="311"/>
      <c r="HW23" s="308"/>
      <c r="HX23" s="309"/>
      <c r="HY23" s="309"/>
      <c r="HZ23" s="309"/>
      <c r="IA23" s="309"/>
      <c r="IB23" s="310"/>
      <c r="IC23" s="311"/>
      <c r="ID23" s="308"/>
      <c r="IE23" s="309"/>
      <c r="IF23" s="309"/>
      <c r="IG23" s="309"/>
      <c r="IH23" s="309"/>
      <c r="II23" s="310"/>
      <c r="IJ23" s="311"/>
      <c r="IK23" s="312"/>
      <c r="IL23" s="309"/>
      <c r="IM23" s="309"/>
      <c r="IN23" s="309"/>
      <c r="IO23" s="309"/>
      <c r="IP23" s="310"/>
      <c r="IQ23" s="310"/>
      <c r="IR23" s="308"/>
      <c r="IS23" s="309"/>
      <c r="IT23" s="309"/>
      <c r="IU23" s="309"/>
      <c r="IV23" s="309"/>
      <c r="IW23" s="310"/>
      <c r="IX23" s="311"/>
      <c r="IY23" s="308"/>
      <c r="IZ23" s="309"/>
      <c r="JA23" s="309"/>
      <c r="JB23" s="309"/>
      <c r="JC23" s="309"/>
      <c r="JD23" s="310"/>
      <c r="JE23" s="311"/>
      <c r="JF23" s="308"/>
      <c r="JG23" s="309"/>
      <c r="JH23" s="309"/>
      <c r="JI23" s="309"/>
      <c r="JJ23" s="309"/>
      <c r="JK23" s="310"/>
      <c r="JL23" s="311"/>
      <c r="JM23" s="308"/>
      <c r="JN23" s="309"/>
      <c r="JO23" s="309"/>
      <c r="JP23" s="309"/>
      <c r="JQ23" s="309"/>
      <c r="JR23" s="310"/>
      <c r="JS23" s="311"/>
      <c r="JT23" s="308"/>
      <c r="JU23" s="309"/>
      <c r="JV23" s="309"/>
      <c r="JW23" s="309"/>
      <c r="JX23" s="309"/>
      <c r="JY23" s="310"/>
      <c r="JZ23" s="311"/>
      <c r="KA23" s="308"/>
      <c r="KB23" s="309"/>
      <c r="KC23" s="309"/>
      <c r="KD23" s="309"/>
      <c r="KE23" s="309"/>
      <c r="KF23" s="310"/>
      <c r="KG23" s="311"/>
      <c r="KH23" s="312"/>
      <c r="KI23" s="309"/>
      <c r="KJ23" s="309"/>
      <c r="KK23" s="309"/>
      <c r="KL23" s="309"/>
      <c r="KM23" s="310"/>
      <c r="KN23" s="311"/>
      <c r="KO23" s="308"/>
      <c r="KP23" s="309"/>
      <c r="KQ23" s="309"/>
      <c r="KR23" s="309"/>
      <c r="KS23" s="309"/>
      <c r="KT23" s="310"/>
      <c r="KU23" s="311"/>
      <c r="KV23" s="308"/>
      <c r="KW23" s="309"/>
      <c r="KX23" s="309"/>
      <c r="KY23" s="309"/>
      <c r="KZ23" s="309"/>
      <c r="LA23" s="310"/>
      <c r="LB23" s="311"/>
      <c r="LC23" s="308"/>
      <c r="LD23" s="309"/>
      <c r="LE23" s="309"/>
      <c r="LF23" s="309"/>
      <c r="LG23" s="309"/>
      <c r="LH23" s="310"/>
      <c r="LI23" s="311"/>
      <c r="LJ23" s="308"/>
      <c r="LK23" s="309"/>
      <c r="LL23" s="309"/>
      <c r="LM23" s="309"/>
      <c r="LN23" s="309"/>
      <c r="LO23" s="310"/>
      <c r="LP23" s="311"/>
      <c r="LQ23" s="308"/>
      <c r="LR23" s="309"/>
      <c r="LS23" s="309"/>
      <c r="LT23" s="309"/>
      <c r="LU23" s="309"/>
      <c r="LV23" s="310"/>
      <c r="LW23" s="310"/>
      <c r="LX23" s="282" t="str">
        <f t="shared" si="3"/>
        <v/>
      </c>
      <c r="LY23" s="273" t="str">
        <f t="shared" si="0"/>
        <v/>
      </c>
      <c r="LZ23" s="273" t="str">
        <f t="shared" si="1"/>
        <v/>
      </c>
      <c r="MA23" s="273" t="str">
        <f t="shared" si="2"/>
        <v/>
      </c>
      <c r="MB23" s="283" t="str">
        <f t="shared" si="4"/>
        <v/>
      </c>
      <c r="MC23" s="284"/>
      <c r="MD23" s="435"/>
      <c r="ME23" s="435"/>
      <c r="MF23" s="455" t="str">
        <f>IF(MB23="","",IF(นักเรียน!Q22="ออก","--ย้าย--",VLOOKUP(MB23,gradetime,5)))</f>
        <v/>
      </c>
      <c r="MG23" s="435"/>
      <c r="MH23" s="435"/>
      <c r="MI23" s="435"/>
      <c r="MJ23" s="435"/>
      <c r="MK23" s="435"/>
      <c r="ML23" s="435"/>
      <c r="MM23" s="435"/>
      <c r="MN23" s="435"/>
      <c r="MO23" s="435"/>
      <c r="MP23" s="435"/>
      <c r="MQ23" s="435"/>
      <c r="MR23" s="435"/>
      <c r="MS23" s="435"/>
      <c r="MT23" s="435"/>
      <c r="MU23" s="435"/>
      <c r="MV23" s="435"/>
      <c r="MW23" s="435"/>
      <c r="MX23" s="435"/>
      <c r="MY23" s="435"/>
      <c r="MZ23" s="435"/>
      <c r="NA23" s="435"/>
      <c r="NB23" s="435"/>
      <c r="NC23" s="435"/>
      <c r="ND23" s="435"/>
      <c r="NE23" s="435"/>
      <c r="NF23" s="435"/>
      <c r="NG23" s="435"/>
      <c r="NH23" s="435"/>
      <c r="NI23" s="435"/>
      <c r="NJ23" s="435"/>
      <c r="NK23" s="435"/>
      <c r="NL23" s="435"/>
      <c r="NM23" s="435"/>
      <c r="NN23" s="435"/>
      <c r="NO23" s="435"/>
      <c r="NP23" s="435"/>
      <c r="NQ23" s="435"/>
      <c r="NR23" s="435"/>
      <c r="NS23" s="435"/>
      <c r="NT23" s="435"/>
      <c r="NU23" s="435"/>
      <c r="NV23" s="435"/>
      <c r="NW23" s="435"/>
      <c r="NX23" s="435"/>
      <c r="NY23" s="435"/>
      <c r="NZ23" s="435"/>
      <c r="OA23" s="435"/>
      <c r="OB23" s="435"/>
      <c r="OC23" s="435"/>
    </row>
    <row r="24" spans="1:393" ht="15.75" customHeight="1" x14ac:dyDescent="0.5">
      <c r="A24" s="435"/>
      <c r="B24" s="273">
        <v>18</v>
      </c>
      <c r="C24" s="337" t="str">
        <f>IF(นักเรียน!C23="","",นักเรียน!C23)</f>
        <v/>
      </c>
      <c r="D24" s="337" t="str">
        <f>IF(นักเรียน!D23="","",นักเรียน!D23)</f>
        <v/>
      </c>
      <c r="E24" s="274" t="str">
        <f>IF(นักเรียน!E23="","",นักเรียน!E23)</f>
        <v/>
      </c>
      <c r="F24" s="273" t="str">
        <f>IF(นักเรียน!E23="","",นักเรียน!B23)</f>
        <v/>
      </c>
      <c r="G24" s="308"/>
      <c r="H24" s="309"/>
      <c r="I24" s="520"/>
      <c r="J24" s="309"/>
      <c r="K24" s="309"/>
      <c r="L24" s="310"/>
      <c r="M24" s="310"/>
      <c r="N24" s="308"/>
      <c r="O24" s="309"/>
      <c r="P24" s="309"/>
      <c r="Q24" s="309"/>
      <c r="R24" s="309"/>
      <c r="S24" s="310"/>
      <c r="T24" s="311"/>
      <c r="U24" s="308"/>
      <c r="V24" s="309"/>
      <c r="W24" s="309"/>
      <c r="X24" s="309"/>
      <c r="Y24" s="309"/>
      <c r="Z24" s="310"/>
      <c r="AA24" s="311"/>
      <c r="AB24" s="308"/>
      <c r="AC24" s="309"/>
      <c r="AD24" s="309"/>
      <c r="AE24" s="309"/>
      <c r="AF24" s="309"/>
      <c r="AG24" s="310"/>
      <c r="AH24" s="311"/>
      <c r="AI24" s="308"/>
      <c r="AJ24" s="309"/>
      <c r="AK24" s="309"/>
      <c r="AL24" s="309"/>
      <c r="AM24" s="309"/>
      <c r="AN24" s="310"/>
      <c r="AO24" s="311"/>
      <c r="AP24" s="308"/>
      <c r="AQ24" s="309"/>
      <c r="AR24" s="309"/>
      <c r="AS24" s="309"/>
      <c r="AT24" s="309"/>
      <c r="AU24" s="310"/>
      <c r="AV24" s="311"/>
      <c r="AW24" s="312"/>
      <c r="AX24" s="309"/>
      <c r="AY24" s="309"/>
      <c r="AZ24" s="309"/>
      <c r="BA24" s="309"/>
      <c r="BB24" s="310"/>
      <c r="BC24" s="310"/>
      <c r="BD24" s="308"/>
      <c r="BE24" s="309"/>
      <c r="BF24" s="309"/>
      <c r="BG24" s="309"/>
      <c r="BH24" s="309"/>
      <c r="BI24" s="310"/>
      <c r="BJ24" s="311"/>
      <c r="BK24" s="308"/>
      <c r="BL24" s="309"/>
      <c r="BM24" s="309"/>
      <c r="BN24" s="309"/>
      <c r="BO24" s="309"/>
      <c r="BP24" s="310"/>
      <c r="BQ24" s="311"/>
      <c r="BR24" s="308"/>
      <c r="BS24" s="309"/>
      <c r="BT24" s="309"/>
      <c r="BU24" s="309"/>
      <c r="BV24" s="309"/>
      <c r="BW24" s="310"/>
      <c r="BX24" s="311"/>
      <c r="BY24" s="312"/>
      <c r="BZ24" s="309"/>
      <c r="CA24" s="309"/>
      <c r="CB24" s="309"/>
      <c r="CC24" s="309"/>
      <c r="CD24" s="310"/>
      <c r="CE24" s="310"/>
      <c r="CF24" s="308"/>
      <c r="CG24" s="309"/>
      <c r="CH24" s="309"/>
      <c r="CI24" s="309"/>
      <c r="CJ24" s="309"/>
      <c r="CK24" s="310"/>
      <c r="CL24" s="311"/>
      <c r="CM24" s="308"/>
      <c r="CN24" s="309"/>
      <c r="CO24" s="309"/>
      <c r="CP24" s="309"/>
      <c r="CQ24" s="309"/>
      <c r="CR24" s="310"/>
      <c r="CS24" s="311"/>
      <c r="CT24" s="308"/>
      <c r="CU24" s="309"/>
      <c r="CV24" s="309"/>
      <c r="CW24" s="309"/>
      <c r="CX24" s="309"/>
      <c r="CY24" s="310"/>
      <c r="CZ24" s="311"/>
      <c r="DA24" s="312"/>
      <c r="DB24" s="309"/>
      <c r="DC24" s="309"/>
      <c r="DD24" s="309"/>
      <c r="DE24" s="309"/>
      <c r="DF24" s="310"/>
      <c r="DG24" s="311"/>
      <c r="DH24" s="308"/>
      <c r="DI24" s="309"/>
      <c r="DJ24" s="309"/>
      <c r="DK24" s="309"/>
      <c r="DL24" s="309"/>
      <c r="DM24" s="310"/>
      <c r="DN24" s="311"/>
      <c r="DO24" s="308"/>
      <c r="DP24" s="309"/>
      <c r="DQ24" s="309"/>
      <c r="DR24" s="309"/>
      <c r="DS24" s="309"/>
      <c r="DT24" s="310"/>
      <c r="DU24" s="311"/>
      <c r="DV24" s="308"/>
      <c r="DW24" s="309"/>
      <c r="DX24" s="309"/>
      <c r="DY24" s="309"/>
      <c r="DZ24" s="309"/>
      <c r="EA24" s="310"/>
      <c r="EB24" s="311"/>
      <c r="EC24" s="312"/>
      <c r="ED24" s="309"/>
      <c r="EE24" s="309"/>
      <c r="EF24" s="309"/>
      <c r="EG24" s="309"/>
      <c r="EH24" s="310"/>
      <c r="EI24" s="310"/>
      <c r="EJ24" s="308"/>
      <c r="EK24" s="309"/>
      <c r="EL24" s="309"/>
      <c r="EM24" s="309"/>
      <c r="EN24" s="309"/>
      <c r="EO24" s="310"/>
      <c r="EP24" s="311"/>
      <c r="EQ24" s="308"/>
      <c r="ER24" s="309"/>
      <c r="ES24" s="309"/>
      <c r="ET24" s="309"/>
      <c r="EU24" s="309"/>
      <c r="EV24" s="310"/>
      <c r="EW24" s="311"/>
      <c r="EX24" s="308"/>
      <c r="EY24" s="309"/>
      <c r="EZ24" s="309"/>
      <c r="FA24" s="309"/>
      <c r="FB24" s="309"/>
      <c r="FC24" s="310"/>
      <c r="FD24" s="311"/>
      <c r="FE24" s="312"/>
      <c r="FF24" s="309"/>
      <c r="FG24" s="309"/>
      <c r="FH24" s="309"/>
      <c r="FI24" s="309"/>
      <c r="FJ24" s="310"/>
      <c r="FK24" s="310"/>
      <c r="FL24" s="308"/>
      <c r="FM24" s="309"/>
      <c r="FN24" s="309"/>
      <c r="FO24" s="309"/>
      <c r="FP24" s="309"/>
      <c r="FQ24" s="310"/>
      <c r="FR24" s="311"/>
      <c r="FS24" s="308"/>
      <c r="FT24" s="309"/>
      <c r="FU24" s="309"/>
      <c r="FV24" s="309"/>
      <c r="FW24" s="309"/>
      <c r="FX24" s="310"/>
      <c r="FY24" s="311"/>
      <c r="FZ24" s="308"/>
      <c r="GA24" s="309"/>
      <c r="GB24" s="309"/>
      <c r="GC24" s="309"/>
      <c r="GD24" s="309"/>
      <c r="GE24" s="310"/>
      <c r="GF24" s="311"/>
      <c r="GG24" s="312"/>
      <c r="GH24" s="309"/>
      <c r="GI24" s="309"/>
      <c r="GJ24" s="309"/>
      <c r="GK24" s="309"/>
      <c r="GL24" s="310"/>
      <c r="GM24" s="311"/>
      <c r="GN24" s="308"/>
      <c r="GO24" s="309"/>
      <c r="GP24" s="309"/>
      <c r="GQ24" s="309"/>
      <c r="GR24" s="309"/>
      <c r="GS24" s="310"/>
      <c r="GT24" s="311"/>
      <c r="GU24" s="308"/>
      <c r="GV24" s="309"/>
      <c r="GW24" s="309"/>
      <c r="GX24" s="309"/>
      <c r="GY24" s="309"/>
      <c r="GZ24" s="310"/>
      <c r="HA24" s="311"/>
      <c r="HB24" s="308"/>
      <c r="HC24" s="309"/>
      <c r="HD24" s="309"/>
      <c r="HE24" s="309"/>
      <c r="HF24" s="309"/>
      <c r="HG24" s="310"/>
      <c r="HH24" s="311"/>
      <c r="HI24" s="308"/>
      <c r="HJ24" s="309"/>
      <c r="HK24" s="309"/>
      <c r="HL24" s="309"/>
      <c r="HM24" s="309"/>
      <c r="HN24" s="310"/>
      <c r="HO24" s="311"/>
      <c r="HP24" s="308"/>
      <c r="HQ24" s="309"/>
      <c r="HR24" s="309"/>
      <c r="HS24" s="309"/>
      <c r="HT24" s="309"/>
      <c r="HU24" s="310"/>
      <c r="HV24" s="311"/>
      <c r="HW24" s="308"/>
      <c r="HX24" s="309"/>
      <c r="HY24" s="309"/>
      <c r="HZ24" s="309"/>
      <c r="IA24" s="309"/>
      <c r="IB24" s="310"/>
      <c r="IC24" s="311"/>
      <c r="ID24" s="308"/>
      <c r="IE24" s="309"/>
      <c r="IF24" s="309"/>
      <c r="IG24" s="309"/>
      <c r="IH24" s="309"/>
      <c r="II24" s="310"/>
      <c r="IJ24" s="311"/>
      <c r="IK24" s="312"/>
      <c r="IL24" s="309"/>
      <c r="IM24" s="309"/>
      <c r="IN24" s="309"/>
      <c r="IO24" s="309"/>
      <c r="IP24" s="310"/>
      <c r="IQ24" s="310"/>
      <c r="IR24" s="308"/>
      <c r="IS24" s="309"/>
      <c r="IT24" s="309"/>
      <c r="IU24" s="309"/>
      <c r="IV24" s="309"/>
      <c r="IW24" s="310"/>
      <c r="IX24" s="311"/>
      <c r="IY24" s="308"/>
      <c r="IZ24" s="309"/>
      <c r="JA24" s="309"/>
      <c r="JB24" s="309"/>
      <c r="JC24" s="309"/>
      <c r="JD24" s="310"/>
      <c r="JE24" s="311"/>
      <c r="JF24" s="308"/>
      <c r="JG24" s="309"/>
      <c r="JH24" s="309"/>
      <c r="JI24" s="309"/>
      <c r="JJ24" s="309"/>
      <c r="JK24" s="310"/>
      <c r="JL24" s="311"/>
      <c r="JM24" s="308"/>
      <c r="JN24" s="309"/>
      <c r="JO24" s="309"/>
      <c r="JP24" s="309"/>
      <c r="JQ24" s="309"/>
      <c r="JR24" s="310"/>
      <c r="JS24" s="311"/>
      <c r="JT24" s="308"/>
      <c r="JU24" s="309"/>
      <c r="JV24" s="309"/>
      <c r="JW24" s="309"/>
      <c r="JX24" s="309"/>
      <c r="JY24" s="310"/>
      <c r="JZ24" s="311"/>
      <c r="KA24" s="308"/>
      <c r="KB24" s="309"/>
      <c r="KC24" s="309"/>
      <c r="KD24" s="309"/>
      <c r="KE24" s="309"/>
      <c r="KF24" s="310"/>
      <c r="KG24" s="311"/>
      <c r="KH24" s="312"/>
      <c r="KI24" s="309"/>
      <c r="KJ24" s="309"/>
      <c r="KK24" s="309"/>
      <c r="KL24" s="309"/>
      <c r="KM24" s="310"/>
      <c r="KN24" s="311"/>
      <c r="KO24" s="308"/>
      <c r="KP24" s="309"/>
      <c r="KQ24" s="309"/>
      <c r="KR24" s="309"/>
      <c r="KS24" s="309"/>
      <c r="KT24" s="310"/>
      <c r="KU24" s="311"/>
      <c r="KV24" s="308"/>
      <c r="KW24" s="309"/>
      <c r="KX24" s="309"/>
      <c r="KY24" s="309"/>
      <c r="KZ24" s="309"/>
      <c r="LA24" s="310"/>
      <c r="LB24" s="311"/>
      <c r="LC24" s="308"/>
      <c r="LD24" s="309"/>
      <c r="LE24" s="309"/>
      <c r="LF24" s="309"/>
      <c r="LG24" s="309"/>
      <c r="LH24" s="310"/>
      <c r="LI24" s="311"/>
      <c r="LJ24" s="308"/>
      <c r="LK24" s="309"/>
      <c r="LL24" s="309"/>
      <c r="LM24" s="309"/>
      <c r="LN24" s="309"/>
      <c r="LO24" s="310"/>
      <c r="LP24" s="311"/>
      <c r="LQ24" s="308"/>
      <c r="LR24" s="309"/>
      <c r="LS24" s="309"/>
      <c r="LT24" s="309"/>
      <c r="LU24" s="309"/>
      <c r="LV24" s="310"/>
      <c r="LW24" s="310"/>
      <c r="LX24" s="282" t="str">
        <f t="shared" si="3"/>
        <v/>
      </c>
      <c r="LY24" s="273" t="str">
        <f t="shared" si="0"/>
        <v/>
      </c>
      <c r="LZ24" s="273" t="str">
        <f t="shared" si="1"/>
        <v/>
      </c>
      <c r="MA24" s="273" t="str">
        <f t="shared" si="2"/>
        <v/>
      </c>
      <c r="MB24" s="283" t="str">
        <f t="shared" si="4"/>
        <v/>
      </c>
      <c r="MC24" s="284"/>
      <c r="MD24" s="435"/>
      <c r="ME24" s="435"/>
      <c r="MF24" s="455" t="str">
        <f>IF(MB24="","",IF(นักเรียน!Q23="ออก","--ย้าย--",VLOOKUP(MB24,gradetime,5)))</f>
        <v/>
      </c>
      <c r="MG24" s="435"/>
      <c r="MH24" s="435"/>
      <c r="MI24" s="435"/>
      <c r="MJ24" s="435"/>
      <c r="MK24" s="435"/>
      <c r="ML24" s="435"/>
      <c r="MM24" s="435"/>
      <c r="MN24" s="435"/>
      <c r="MO24" s="435"/>
      <c r="MP24" s="435"/>
      <c r="MQ24" s="435"/>
      <c r="MR24" s="435"/>
      <c r="MS24" s="435"/>
      <c r="MT24" s="435"/>
      <c r="MU24" s="435"/>
      <c r="MV24" s="435"/>
      <c r="MW24" s="435"/>
      <c r="MX24" s="435"/>
      <c r="MY24" s="435"/>
      <c r="MZ24" s="435"/>
      <c r="NA24" s="435"/>
      <c r="NB24" s="435"/>
      <c r="NC24" s="435"/>
      <c r="ND24" s="435"/>
      <c r="NE24" s="435"/>
      <c r="NF24" s="435"/>
      <c r="NG24" s="435"/>
      <c r="NH24" s="435"/>
      <c r="NI24" s="435"/>
      <c r="NJ24" s="435"/>
      <c r="NK24" s="435"/>
      <c r="NL24" s="435"/>
      <c r="NM24" s="435"/>
      <c r="NN24" s="435"/>
      <c r="NO24" s="435"/>
      <c r="NP24" s="435"/>
      <c r="NQ24" s="435"/>
      <c r="NR24" s="435"/>
      <c r="NS24" s="435"/>
      <c r="NT24" s="435"/>
      <c r="NU24" s="435"/>
      <c r="NV24" s="435"/>
      <c r="NW24" s="435"/>
      <c r="NX24" s="435"/>
      <c r="NY24" s="435"/>
      <c r="NZ24" s="435"/>
      <c r="OA24" s="435"/>
      <c r="OB24" s="435"/>
      <c r="OC24" s="435"/>
    </row>
    <row r="25" spans="1:393" ht="15.75" customHeight="1" x14ac:dyDescent="0.5">
      <c r="A25" s="435"/>
      <c r="B25" s="273">
        <v>19</v>
      </c>
      <c r="C25" s="337" t="str">
        <f>IF(นักเรียน!C24="","",นักเรียน!C24)</f>
        <v/>
      </c>
      <c r="D25" s="337" t="str">
        <f>IF(นักเรียน!D24="","",นักเรียน!D24)</f>
        <v/>
      </c>
      <c r="E25" s="274" t="str">
        <f>IF(นักเรียน!E24="","",นักเรียน!E24)</f>
        <v/>
      </c>
      <c r="F25" s="273" t="str">
        <f>IF(นักเรียน!E24="","",นักเรียน!B24)</f>
        <v/>
      </c>
      <c r="G25" s="308"/>
      <c r="H25" s="309"/>
      <c r="I25" s="520"/>
      <c r="J25" s="309"/>
      <c r="K25" s="309"/>
      <c r="L25" s="310"/>
      <c r="M25" s="310"/>
      <c r="N25" s="308"/>
      <c r="O25" s="309"/>
      <c r="P25" s="309"/>
      <c r="Q25" s="309"/>
      <c r="R25" s="309"/>
      <c r="S25" s="310"/>
      <c r="T25" s="311"/>
      <c r="U25" s="308"/>
      <c r="V25" s="309"/>
      <c r="W25" s="309"/>
      <c r="X25" s="309"/>
      <c r="Y25" s="309"/>
      <c r="Z25" s="310"/>
      <c r="AA25" s="311"/>
      <c r="AB25" s="308"/>
      <c r="AC25" s="309"/>
      <c r="AD25" s="309"/>
      <c r="AE25" s="309"/>
      <c r="AF25" s="309"/>
      <c r="AG25" s="310"/>
      <c r="AH25" s="311"/>
      <c r="AI25" s="308"/>
      <c r="AJ25" s="309"/>
      <c r="AK25" s="309"/>
      <c r="AL25" s="309"/>
      <c r="AM25" s="309"/>
      <c r="AN25" s="310"/>
      <c r="AO25" s="311"/>
      <c r="AP25" s="308"/>
      <c r="AQ25" s="309"/>
      <c r="AR25" s="309"/>
      <c r="AS25" s="309"/>
      <c r="AT25" s="309"/>
      <c r="AU25" s="310"/>
      <c r="AV25" s="311"/>
      <c r="AW25" s="312"/>
      <c r="AX25" s="309"/>
      <c r="AY25" s="309"/>
      <c r="AZ25" s="309"/>
      <c r="BA25" s="309"/>
      <c r="BB25" s="310"/>
      <c r="BC25" s="310"/>
      <c r="BD25" s="308"/>
      <c r="BE25" s="309"/>
      <c r="BF25" s="309"/>
      <c r="BG25" s="309"/>
      <c r="BH25" s="309"/>
      <c r="BI25" s="310"/>
      <c r="BJ25" s="311"/>
      <c r="BK25" s="308"/>
      <c r="BL25" s="309"/>
      <c r="BM25" s="309"/>
      <c r="BN25" s="309"/>
      <c r="BO25" s="309"/>
      <c r="BP25" s="310"/>
      <c r="BQ25" s="311"/>
      <c r="BR25" s="308"/>
      <c r="BS25" s="309"/>
      <c r="BT25" s="309"/>
      <c r="BU25" s="309"/>
      <c r="BV25" s="309"/>
      <c r="BW25" s="310"/>
      <c r="BX25" s="311"/>
      <c r="BY25" s="312"/>
      <c r="BZ25" s="309"/>
      <c r="CA25" s="309"/>
      <c r="CB25" s="309"/>
      <c r="CC25" s="309"/>
      <c r="CD25" s="310"/>
      <c r="CE25" s="310"/>
      <c r="CF25" s="308"/>
      <c r="CG25" s="309"/>
      <c r="CH25" s="309"/>
      <c r="CI25" s="309"/>
      <c r="CJ25" s="309"/>
      <c r="CK25" s="310"/>
      <c r="CL25" s="311"/>
      <c r="CM25" s="308"/>
      <c r="CN25" s="309"/>
      <c r="CO25" s="309"/>
      <c r="CP25" s="309"/>
      <c r="CQ25" s="309"/>
      <c r="CR25" s="310"/>
      <c r="CS25" s="311"/>
      <c r="CT25" s="308"/>
      <c r="CU25" s="309"/>
      <c r="CV25" s="309"/>
      <c r="CW25" s="309"/>
      <c r="CX25" s="309"/>
      <c r="CY25" s="310"/>
      <c r="CZ25" s="311"/>
      <c r="DA25" s="312"/>
      <c r="DB25" s="309"/>
      <c r="DC25" s="309"/>
      <c r="DD25" s="309"/>
      <c r="DE25" s="309"/>
      <c r="DF25" s="310"/>
      <c r="DG25" s="311"/>
      <c r="DH25" s="308"/>
      <c r="DI25" s="309"/>
      <c r="DJ25" s="309"/>
      <c r="DK25" s="309"/>
      <c r="DL25" s="309"/>
      <c r="DM25" s="310"/>
      <c r="DN25" s="311"/>
      <c r="DO25" s="308"/>
      <c r="DP25" s="309"/>
      <c r="DQ25" s="309"/>
      <c r="DR25" s="309"/>
      <c r="DS25" s="309"/>
      <c r="DT25" s="310"/>
      <c r="DU25" s="311"/>
      <c r="DV25" s="308"/>
      <c r="DW25" s="309"/>
      <c r="DX25" s="309"/>
      <c r="DY25" s="309"/>
      <c r="DZ25" s="309"/>
      <c r="EA25" s="310"/>
      <c r="EB25" s="311"/>
      <c r="EC25" s="312"/>
      <c r="ED25" s="309"/>
      <c r="EE25" s="309"/>
      <c r="EF25" s="309"/>
      <c r="EG25" s="309"/>
      <c r="EH25" s="310"/>
      <c r="EI25" s="310"/>
      <c r="EJ25" s="308"/>
      <c r="EK25" s="309"/>
      <c r="EL25" s="309"/>
      <c r="EM25" s="309"/>
      <c r="EN25" s="309"/>
      <c r="EO25" s="310"/>
      <c r="EP25" s="311"/>
      <c r="EQ25" s="308"/>
      <c r="ER25" s="309"/>
      <c r="ES25" s="309"/>
      <c r="ET25" s="309"/>
      <c r="EU25" s="309"/>
      <c r="EV25" s="310"/>
      <c r="EW25" s="311"/>
      <c r="EX25" s="308"/>
      <c r="EY25" s="309"/>
      <c r="EZ25" s="309"/>
      <c r="FA25" s="309"/>
      <c r="FB25" s="309"/>
      <c r="FC25" s="310"/>
      <c r="FD25" s="311"/>
      <c r="FE25" s="312"/>
      <c r="FF25" s="309"/>
      <c r="FG25" s="309"/>
      <c r="FH25" s="309"/>
      <c r="FI25" s="309"/>
      <c r="FJ25" s="310"/>
      <c r="FK25" s="310"/>
      <c r="FL25" s="308"/>
      <c r="FM25" s="309"/>
      <c r="FN25" s="309"/>
      <c r="FO25" s="309"/>
      <c r="FP25" s="309"/>
      <c r="FQ25" s="310"/>
      <c r="FR25" s="311"/>
      <c r="FS25" s="308"/>
      <c r="FT25" s="309"/>
      <c r="FU25" s="309"/>
      <c r="FV25" s="309"/>
      <c r="FW25" s="309"/>
      <c r="FX25" s="310"/>
      <c r="FY25" s="311"/>
      <c r="FZ25" s="308"/>
      <c r="GA25" s="309"/>
      <c r="GB25" s="309"/>
      <c r="GC25" s="309"/>
      <c r="GD25" s="309"/>
      <c r="GE25" s="310"/>
      <c r="GF25" s="311"/>
      <c r="GG25" s="312"/>
      <c r="GH25" s="309"/>
      <c r="GI25" s="309"/>
      <c r="GJ25" s="309"/>
      <c r="GK25" s="309"/>
      <c r="GL25" s="310"/>
      <c r="GM25" s="311"/>
      <c r="GN25" s="308"/>
      <c r="GO25" s="309"/>
      <c r="GP25" s="309"/>
      <c r="GQ25" s="309"/>
      <c r="GR25" s="309"/>
      <c r="GS25" s="310"/>
      <c r="GT25" s="311"/>
      <c r="GU25" s="308"/>
      <c r="GV25" s="309"/>
      <c r="GW25" s="309"/>
      <c r="GX25" s="309"/>
      <c r="GY25" s="309"/>
      <c r="GZ25" s="310"/>
      <c r="HA25" s="311"/>
      <c r="HB25" s="308"/>
      <c r="HC25" s="309"/>
      <c r="HD25" s="309"/>
      <c r="HE25" s="309"/>
      <c r="HF25" s="309"/>
      <c r="HG25" s="310"/>
      <c r="HH25" s="311"/>
      <c r="HI25" s="308"/>
      <c r="HJ25" s="309"/>
      <c r="HK25" s="309"/>
      <c r="HL25" s="309"/>
      <c r="HM25" s="309"/>
      <c r="HN25" s="310"/>
      <c r="HO25" s="311"/>
      <c r="HP25" s="308"/>
      <c r="HQ25" s="309"/>
      <c r="HR25" s="309"/>
      <c r="HS25" s="309"/>
      <c r="HT25" s="309"/>
      <c r="HU25" s="310"/>
      <c r="HV25" s="311"/>
      <c r="HW25" s="308"/>
      <c r="HX25" s="309"/>
      <c r="HY25" s="309"/>
      <c r="HZ25" s="309"/>
      <c r="IA25" s="309"/>
      <c r="IB25" s="310"/>
      <c r="IC25" s="311"/>
      <c r="ID25" s="308"/>
      <c r="IE25" s="309"/>
      <c r="IF25" s="309"/>
      <c r="IG25" s="309"/>
      <c r="IH25" s="309"/>
      <c r="II25" s="310"/>
      <c r="IJ25" s="311"/>
      <c r="IK25" s="312"/>
      <c r="IL25" s="309"/>
      <c r="IM25" s="309"/>
      <c r="IN25" s="309"/>
      <c r="IO25" s="309"/>
      <c r="IP25" s="310"/>
      <c r="IQ25" s="310"/>
      <c r="IR25" s="308"/>
      <c r="IS25" s="309"/>
      <c r="IT25" s="309"/>
      <c r="IU25" s="309"/>
      <c r="IV25" s="309"/>
      <c r="IW25" s="310"/>
      <c r="IX25" s="311"/>
      <c r="IY25" s="308"/>
      <c r="IZ25" s="309"/>
      <c r="JA25" s="309"/>
      <c r="JB25" s="309"/>
      <c r="JC25" s="309"/>
      <c r="JD25" s="310"/>
      <c r="JE25" s="311"/>
      <c r="JF25" s="308"/>
      <c r="JG25" s="309"/>
      <c r="JH25" s="309"/>
      <c r="JI25" s="309"/>
      <c r="JJ25" s="309"/>
      <c r="JK25" s="310"/>
      <c r="JL25" s="311"/>
      <c r="JM25" s="308"/>
      <c r="JN25" s="309"/>
      <c r="JO25" s="309"/>
      <c r="JP25" s="309"/>
      <c r="JQ25" s="309"/>
      <c r="JR25" s="310"/>
      <c r="JS25" s="311"/>
      <c r="JT25" s="308"/>
      <c r="JU25" s="309"/>
      <c r="JV25" s="309"/>
      <c r="JW25" s="309"/>
      <c r="JX25" s="309"/>
      <c r="JY25" s="310"/>
      <c r="JZ25" s="311"/>
      <c r="KA25" s="308"/>
      <c r="KB25" s="309"/>
      <c r="KC25" s="309"/>
      <c r="KD25" s="309"/>
      <c r="KE25" s="309"/>
      <c r="KF25" s="310"/>
      <c r="KG25" s="311"/>
      <c r="KH25" s="312"/>
      <c r="KI25" s="309"/>
      <c r="KJ25" s="309"/>
      <c r="KK25" s="309"/>
      <c r="KL25" s="309"/>
      <c r="KM25" s="310"/>
      <c r="KN25" s="311"/>
      <c r="KO25" s="308"/>
      <c r="KP25" s="309"/>
      <c r="KQ25" s="309"/>
      <c r="KR25" s="309"/>
      <c r="KS25" s="309"/>
      <c r="KT25" s="310"/>
      <c r="KU25" s="311"/>
      <c r="KV25" s="308"/>
      <c r="KW25" s="309"/>
      <c r="KX25" s="309"/>
      <c r="KY25" s="309"/>
      <c r="KZ25" s="309"/>
      <c r="LA25" s="310"/>
      <c r="LB25" s="311"/>
      <c r="LC25" s="308"/>
      <c r="LD25" s="309"/>
      <c r="LE25" s="309"/>
      <c r="LF25" s="309"/>
      <c r="LG25" s="309"/>
      <c r="LH25" s="310"/>
      <c r="LI25" s="311"/>
      <c r="LJ25" s="308"/>
      <c r="LK25" s="309"/>
      <c r="LL25" s="309"/>
      <c r="LM25" s="309"/>
      <c r="LN25" s="309"/>
      <c r="LO25" s="310"/>
      <c r="LP25" s="311"/>
      <c r="LQ25" s="308"/>
      <c r="LR25" s="309"/>
      <c r="LS25" s="309"/>
      <c r="LT25" s="309"/>
      <c r="LU25" s="309"/>
      <c r="LV25" s="310"/>
      <c r="LW25" s="310"/>
      <c r="LX25" s="282" t="str">
        <f t="shared" si="3"/>
        <v/>
      </c>
      <c r="LY25" s="273" t="str">
        <f t="shared" si="0"/>
        <v/>
      </c>
      <c r="LZ25" s="273" t="str">
        <f t="shared" si="1"/>
        <v/>
      </c>
      <c r="MA25" s="273" t="str">
        <f t="shared" si="2"/>
        <v/>
      </c>
      <c r="MB25" s="283" t="str">
        <f t="shared" si="4"/>
        <v/>
      </c>
      <c r="MC25" s="284"/>
      <c r="MD25" s="435"/>
      <c r="ME25" s="435"/>
      <c r="MF25" s="455" t="str">
        <f>IF(MB25="","",IF(นักเรียน!Q24="ออก","--ย้าย--",VLOOKUP(MB25,gradetime,5)))</f>
        <v/>
      </c>
      <c r="MG25" s="435"/>
      <c r="MH25" s="435"/>
      <c r="MI25" s="435"/>
      <c r="MJ25" s="435"/>
      <c r="MK25" s="435"/>
      <c r="ML25" s="435"/>
      <c r="MM25" s="435"/>
      <c r="MN25" s="435"/>
      <c r="MO25" s="435"/>
      <c r="MP25" s="435"/>
      <c r="MQ25" s="435"/>
      <c r="MR25" s="435"/>
      <c r="MS25" s="435"/>
      <c r="MT25" s="435"/>
      <c r="MU25" s="435"/>
      <c r="MV25" s="435"/>
      <c r="MW25" s="435"/>
      <c r="MX25" s="435"/>
      <c r="MY25" s="435"/>
      <c r="MZ25" s="435"/>
      <c r="NA25" s="435"/>
      <c r="NB25" s="435"/>
      <c r="NC25" s="435"/>
      <c r="ND25" s="435"/>
      <c r="NE25" s="435"/>
      <c r="NF25" s="435"/>
      <c r="NG25" s="435"/>
      <c r="NH25" s="435"/>
      <c r="NI25" s="435"/>
      <c r="NJ25" s="435"/>
      <c r="NK25" s="435"/>
      <c r="NL25" s="435"/>
      <c r="NM25" s="435"/>
      <c r="NN25" s="435"/>
      <c r="NO25" s="435"/>
      <c r="NP25" s="435"/>
      <c r="NQ25" s="435"/>
      <c r="NR25" s="435"/>
      <c r="NS25" s="435"/>
      <c r="NT25" s="435"/>
      <c r="NU25" s="435"/>
      <c r="NV25" s="435"/>
      <c r="NW25" s="435"/>
      <c r="NX25" s="435"/>
      <c r="NY25" s="435"/>
      <c r="NZ25" s="435"/>
      <c r="OA25" s="435"/>
      <c r="OB25" s="435"/>
      <c r="OC25" s="435"/>
    </row>
    <row r="26" spans="1:393" ht="15.75" customHeight="1" x14ac:dyDescent="0.5">
      <c r="A26" s="435"/>
      <c r="B26" s="273">
        <v>20</v>
      </c>
      <c r="C26" s="337" t="str">
        <f>IF(นักเรียน!C25="","",นักเรียน!C25)</f>
        <v/>
      </c>
      <c r="D26" s="337" t="str">
        <f>IF(นักเรียน!D25="","",นักเรียน!D25)</f>
        <v/>
      </c>
      <c r="E26" s="274" t="str">
        <f>IF(นักเรียน!E25="","",นักเรียน!E25)</f>
        <v/>
      </c>
      <c r="F26" s="273" t="str">
        <f>IF(นักเรียน!E25="","",นักเรียน!B25)</f>
        <v/>
      </c>
      <c r="G26" s="308"/>
      <c r="H26" s="309"/>
      <c r="I26" s="520"/>
      <c r="J26" s="309"/>
      <c r="K26" s="309"/>
      <c r="L26" s="310"/>
      <c r="M26" s="310"/>
      <c r="N26" s="308"/>
      <c r="O26" s="309"/>
      <c r="P26" s="309"/>
      <c r="Q26" s="309"/>
      <c r="R26" s="309"/>
      <c r="S26" s="310"/>
      <c r="T26" s="311"/>
      <c r="U26" s="308"/>
      <c r="V26" s="309"/>
      <c r="W26" s="309"/>
      <c r="X26" s="309"/>
      <c r="Y26" s="309"/>
      <c r="Z26" s="310"/>
      <c r="AA26" s="311"/>
      <c r="AB26" s="308"/>
      <c r="AC26" s="309"/>
      <c r="AD26" s="309"/>
      <c r="AE26" s="309"/>
      <c r="AF26" s="309"/>
      <c r="AG26" s="310"/>
      <c r="AH26" s="311"/>
      <c r="AI26" s="308"/>
      <c r="AJ26" s="309"/>
      <c r="AK26" s="309"/>
      <c r="AL26" s="309"/>
      <c r="AM26" s="309"/>
      <c r="AN26" s="310"/>
      <c r="AO26" s="311"/>
      <c r="AP26" s="308"/>
      <c r="AQ26" s="309"/>
      <c r="AR26" s="309"/>
      <c r="AS26" s="309"/>
      <c r="AT26" s="309"/>
      <c r="AU26" s="310"/>
      <c r="AV26" s="311"/>
      <c r="AW26" s="312"/>
      <c r="AX26" s="309"/>
      <c r="AY26" s="309"/>
      <c r="AZ26" s="309"/>
      <c r="BA26" s="309"/>
      <c r="BB26" s="310"/>
      <c r="BC26" s="310"/>
      <c r="BD26" s="308"/>
      <c r="BE26" s="309"/>
      <c r="BF26" s="309"/>
      <c r="BG26" s="309"/>
      <c r="BH26" s="309"/>
      <c r="BI26" s="310"/>
      <c r="BJ26" s="311"/>
      <c r="BK26" s="308"/>
      <c r="BL26" s="309"/>
      <c r="BM26" s="309"/>
      <c r="BN26" s="309"/>
      <c r="BO26" s="309"/>
      <c r="BP26" s="310"/>
      <c r="BQ26" s="311"/>
      <c r="BR26" s="308"/>
      <c r="BS26" s="309"/>
      <c r="BT26" s="309"/>
      <c r="BU26" s="309"/>
      <c r="BV26" s="309"/>
      <c r="BW26" s="310"/>
      <c r="BX26" s="311"/>
      <c r="BY26" s="312"/>
      <c r="BZ26" s="309"/>
      <c r="CA26" s="309"/>
      <c r="CB26" s="309"/>
      <c r="CC26" s="309"/>
      <c r="CD26" s="310"/>
      <c r="CE26" s="310"/>
      <c r="CF26" s="308"/>
      <c r="CG26" s="309"/>
      <c r="CH26" s="309"/>
      <c r="CI26" s="309"/>
      <c r="CJ26" s="309"/>
      <c r="CK26" s="310"/>
      <c r="CL26" s="311"/>
      <c r="CM26" s="308"/>
      <c r="CN26" s="309"/>
      <c r="CO26" s="309"/>
      <c r="CP26" s="309"/>
      <c r="CQ26" s="309"/>
      <c r="CR26" s="310"/>
      <c r="CS26" s="311"/>
      <c r="CT26" s="308"/>
      <c r="CU26" s="309"/>
      <c r="CV26" s="309"/>
      <c r="CW26" s="309"/>
      <c r="CX26" s="309"/>
      <c r="CY26" s="310"/>
      <c r="CZ26" s="311"/>
      <c r="DA26" s="312"/>
      <c r="DB26" s="309"/>
      <c r="DC26" s="309"/>
      <c r="DD26" s="309"/>
      <c r="DE26" s="309"/>
      <c r="DF26" s="310"/>
      <c r="DG26" s="311"/>
      <c r="DH26" s="308"/>
      <c r="DI26" s="309"/>
      <c r="DJ26" s="309"/>
      <c r="DK26" s="309"/>
      <c r="DL26" s="309"/>
      <c r="DM26" s="310"/>
      <c r="DN26" s="311"/>
      <c r="DO26" s="308"/>
      <c r="DP26" s="309"/>
      <c r="DQ26" s="309"/>
      <c r="DR26" s="309"/>
      <c r="DS26" s="309"/>
      <c r="DT26" s="310"/>
      <c r="DU26" s="311"/>
      <c r="DV26" s="308"/>
      <c r="DW26" s="309"/>
      <c r="DX26" s="309"/>
      <c r="DY26" s="309"/>
      <c r="DZ26" s="309"/>
      <c r="EA26" s="310"/>
      <c r="EB26" s="311"/>
      <c r="EC26" s="312"/>
      <c r="ED26" s="309"/>
      <c r="EE26" s="309"/>
      <c r="EF26" s="309"/>
      <c r="EG26" s="309"/>
      <c r="EH26" s="310"/>
      <c r="EI26" s="310"/>
      <c r="EJ26" s="308"/>
      <c r="EK26" s="309"/>
      <c r="EL26" s="309"/>
      <c r="EM26" s="309"/>
      <c r="EN26" s="309"/>
      <c r="EO26" s="310"/>
      <c r="EP26" s="311"/>
      <c r="EQ26" s="308"/>
      <c r="ER26" s="309"/>
      <c r="ES26" s="309"/>
      <c r="ET26" s="309"/>
      <c r="EU26" s="309"/>
      <c r="EV26" s="310"/>
      <c r="EW26" s="311"/>
      <c r="EX26" s="308"/>
      <c r="EY26" s="309"/>
      <c r="EZ26" s="309"/>
      <c r="FA26" s="309"/>
      <c r="FB26" s="309"/>
      <c r="FC26" s="310"/>
      <c r="FD26" s="311"/>
      <c r="FE26" s="312"/>
      <c r="FF26" s="309"/>
      <c r="FG26" s="309"/>
      <c r="FH26" s="309"/>
      <c r="FI26" s="309"/>
      <c r="FJ26" s="310"/>
      <c r="FK26" s="310"/>
      <c r="FL26" s="308"/>
      <c r="FM26" s="309"/>
      <c r="FN26" s="309"/>
      <c r="FO26" s="309"/>
      <c r="FP26" s="309"/>
      <c r="FQ26" s="310"/>
      <c r="FR26" s="311"/>
      <c r="FS26" s="308"/>
      <c r="FT26" s="309"/>
      <c r="FU26" s="309"/>
      <c r="FV26" s="309"/>
      <c r="FW26" s="309"/>
      <c r="FX26" s="310"/>
      <c r="FY26" s="311"/>
      <c r="FZ26" s="308"/>
      <c r="GA26" s="309"/>
      <c r="GB26" s="309"/>
      <c r="GC26" s="309"/>
      <c r="GD26" s="309"/>
      <c r="GE26" s="310"/>
      <c r="GF26" s="311"/>
      <c r="GG26" s="312"/>
      <c r="GH26" s="309"/>
      <c r="GI26" s="309"/>
      <c r="GJ26" s="309"/>
      <c r="GK26" s="309"/>
      <c r="GL26" s="310"/>
      <c r="GM26" s="311"/>
      <c r="GN26" s="308"/>
      <c r="GO26" s="309"/>
      <c r="GP26" s="309"/>
      <c r="GQ26" s="309"/>
      <c r="GR26" s="309"/>
      <c r="GS26" s="310"/>
      <c r="GT26" s="311"/>
      <c r="GU26" s="308"/>
      <c r="GV26" s="309"/>
      <c r="GW26" s="309"/>
      <c r="GX26" s="309"/>
      <c r="GY26" s="309"/>
      <c r="GZ26" s="310"/>
      <c r="HA26" s="311"/>
      <c r="HB26" s="308"/>
      <c r="HC26" s="309"/>
      <c r="HD26" s="309"/>
      <c r="HE26" s="309"/>
      <c r="HF26" s="309"/>
      <c r="HG26" s="310"/>
      <c r="HH26" s="311"/>
      <c r="HI26" s="308"/>
      <c r="HJ26" s="309"/>
      <c r="HK26" s="309"/>
      <c r="HL26" s="309"/>
      <c r="HM26" s="309"/>
      <c r="HN26" s="310"/>
      <c r="HO26" s="311"/>
      <c r="HP26" s="308"/>
      <c r="HQ26" s="309"/>
      <c r="HR26" s="309"/>
      <c r="HS26" s="309"/>
      <c r="HT26" s="309"/>
      <c r="HU26" s="310"/>
      <c r="HV26" s="311"/>
      <c r="HW26" s="308"/>
      <c r="HX26" s="309"/>
      <c r="HY26" s="309"/>
      <c r="HZ26" s="309"/>
      <c r="IA26" s="309"/>
      <c r="IB26" s="310"/>
      <c r="IC26" s="311"/>
      <c r="ID26" s="308"/>
      <c r="IE26" s="309"/>
      <c r="IF26" s="309"/>
      <c r="IG26" s="309"/>
      <c r="IH26" s="309"/>
      <c r="II26" s="310"/>
      <c r="IJ26" s="311"/>
      <c r="IK26" s="312"/>
      <c r="IL26" s="309"/>
      <c r="IM26" s="309"/>
      <c r="IN26" s="309"/>
      <c r="IO26" s="309"/>
      <c r="IP26" s="310"/>
      <c r="IQ26" s="310"/>
      <c r="IR26" s="308"/>
      <c r="IS26" s="309"/>
      <c r="IT26" s="309"/>
      <c r="IU26" s="309"/>
      <c r="IV26" s="309"/>
      <c r="IW26" s="310"/>
      <c r="IX26" s="311"/>
      <c r="IY26" s="308"/>
      <c r="IZ26" s="309"/>
      <c r="JA26" s="309"/>
      <c r="JB26" s="309"/>
      <c r="JC26" s="309"/>
      <c r="JD26" s="310"/>
      <c r="JE26" s="311"/>
      <c r="JF26" s="308"/>
      <c r="JG26" s="309"/>
      <c r="JH26" s="309"/>
      <c r="JI26" s="309"/>
      <c r="JJ26" s="309"/>
      <c r="JK26" s="310"/>
      <c r="JL26" s="311"/>
      <c r="JM26" s="308"/>
      <c r="JN26" s="309"/>
      <c r="JO26" s="309"/>
      <c r="JP26" s="309"/>
      <c r="JQ26" s="309"/>
      <c r="JR26" s="310"/>
      <c r="JS26" s="311"/>
      <c r="JT26" s="308"/>
      <c r="JU26" s="309"/>
      <c r="JV26" s="309"/>
      <c r="JW26" s="309"/>
      <c r="JX26" s="309"/>
      <c r="JY26" s="310"/>
      <c r="JZ26" s="311"/>
      <c r="KA26" s="308"/>
      <c r="KB26" s="309"/>
      <c r="KC26" s="309"/>
      <c r="KD26" s="309"/>
      <c r="KE26" s="309"/>
      <c r="KF26" s="310"/>
      <c r="KG26" s="311"/>
      <c r="KH26" s="312"/>
      <c r="KI26" s="309"/>
      <c r="KJ26" s="309"/>
      <c r="KK26" s="309"/>
      <c r="KL26" s="309"/>
      <c r="KM26" s="310"/>
      <c r="KN26" s="311"/>
      <c r="KO26" s="308"/>
      <c r="KP26" s="309"/>
      <c r="KQ26" s="309"/>
      <c r="KR26" s="309"/>
      <c r="KS26" s="309"/>
      <c r="KT26" s="310"/>
      <c r="KU26" s="311"/>
      <c r="KV26" s="308"/>
      <c r="KW26" s="309"/>
      <c r="KX26" s="309"/>
      <c r="KY26" s="309"/>
      <c r="KZ26" s="309"/>
      <c r="LA26" s="310"/>
      <c r="LB26" s="311"/>
      <c r="LC26" s="308"/>
      <c r="LD26" s="309"/>
      <c r="LE26" s="309"/>
      <c r="LF26" s="309"/>
      <c r="LG26" s="309"/>
      <c r="LH26" s="310"/>
      <c r="LI26" s="311"/>
      <c r="LJ26" s="308"/>
      <c r="LK26" s="309"/>
      <c r="LL26" s="309"/>
      <c r="LM26" s="309"/>
      <c r="LN26" s="309"/>
      <c r="LO26" s="310"/>
      <c r="LP26" s="311"/>
      <c r="LQ26" s="308"/>
      <c r="LR26" s="309"/>
      <c r="LS26" s="309"/>
      <c r="LT26" s="309"/>
      <c r="LU26" s="309"/>
      <c r="LV26" s="310"/>
      <c r="LW26" s="310"/>
      <c r="LX26" s="282" t="str">
        <f t="shared" si="3"/>
        <v/>
      </c>
      <c r="LY26" s="273" t="str">
        <f t="shared" si="0"/>
        <v/>
      </c>
      <c r="LZ26" s="273" t="str">
        <f t="shared" si="1"/>
        <v/>
      </c>
      <c r="MA26" s="273" t="str">
        <f t="shared" si="2"/>
        <v/>
      </c>
      <c r="MB26" s="283" t="str">
        <f t="shared" si="4"/>
        <v/>
      </c>
      <c r="MC26" s="284"/>
      <c r="MD26" s="435"/>
      <c r="ME26" s="435"/>
      <c r="MF26" s="455" t="str">
        <f>IF(MB26="","",IF(นักเรียน!Q25="ออก","--ย้าย--",VLOOKUP(MB26,gradetime,5)))</f>
        <v/>
      </c>
      <c r="MG26" s="435"/>
      <c r="MH26" s="435"/>
      <c r="MI26" s="435"/>
      <c r="MJ26" s="435"/>
      <c r="MK26" s="435"/>
      <c r="ML26" s="435"/>
      <c r="MM26" s="435"/>
      <c r="MN26" s="435"/>
      <c r="MO26" s="435"/>
      <c r="MP26" s="435"/>
      <c r="MQ26" s="435"/>
      <c r="MR26" s="435"/>
      <c r="MS26" s="435"/>
      <c r="MT26" s="435"/>
      <c r="MU26" s="435"/>
      <c r="MV26" s="435"/>
      <c r="MW26" s="435"/>
      <c r="MX26" s="435"/>
      <c r="MY26" s="435"/>
      <c r="MZ26" s="435"/>
      <c r="NA26" s="435"/>
      <c r="NB26" s="435"/>
      <c r="NC26" s="435"/>
      <c r="ND26" s="435"/>
      <c r="NE26" s="435"/>
      <c r="NF26" s="435"/>
      <c r="NG26" s="435"/>
      <c r="NH26" s="435"/>
      <c r="NI26" s="435"/>
      <c r="NJ26" s="435"/>
      <c r="NK26" s="435"/>
      <c r="NL26" s="435"/>
      <c r="NM26" s="435"/>
      <c r="NN26" s="435"/>
      <c r="NO26" s="435"/>
      <c r="NP26" s="435"/>
      <c r="NQ26" s="435"/>
      <c r="NR26" s="435"/>
      <c r="NS26" s="435"/>
      <c r="NT26" s="435"/>
      <c r="NU26" s="435"/>
      <c r="NV26" s="435"/>
      <c r="NW26" s="435"/>
      <c r="NX26" s="435"/>
      <c r="NY26" s="435"/>
      <c r="NZ26" s="435"/>
      <c r="OA26" s="435"/>
      <c r="OB26" s="435"/>
      <c r="OC26" s="435"/>
    </row>
    <row r="27" spans="1:393" ht="15.75" customHeight="1" x14ac:dyDescent="0.5">
      <c r="A27" s="435"/>
      <c r="B27" s="273">
        <v>21</v>
      </c>
      <c r="C27" s="337" t="str">
        <f>IF(นักเรียน!C26="","",นักเรียน!C26)</f>
        <v/>
      </c>
      <c r="D27" s="337" t="str">
        <f>IF(นักเรียน!D26="","",นักเรียน!D26)</f>
        <v/>
      </c>
      <c r="E27" s="274" t="str">
        <f>IF(นักเรียน!E26="","",นักเรียน!E26)</f>
        <v/>
      </c>
      <c r="F27" s="273" t="str">
        <f>IF(นักเรียน!E26="","",นักเรียน!B26)</f>
        <v/>
      </c>
      <c r="G27" s="308"/>
      <c r="H27" s="309"/>
      <c r="I27" s="520"/>
      <c r="J27" s="309"/>
      <c r="K27" s="309"/>
      <c r="L27" s="310"/>
      <c r="M27" s="310"/>
      <c r="N27" s="308"/>
      <c r="O27" s="309"/>
      <c r="P27" s="309"/>
      <c r="Q27" s="309"/>
      <c r="R27" s="309"/>
      <c r="S27" s="310"/>
      <c r="T27" s="311"/>
      <c r="U27" s="308"/>
      <c r="V27" s="309"/>
      <c r="W27" s="309"/>
      <c r="X27" s="309"/>
      <c r="Y27" s="309"/>
      <c r="Z27" s="310"/>
      <c r="AA27" s="311"/>
      <c r="AB27" s="308"/>
      <c r="AC27" s="309"/>
      <c r="AD27" s="309"/>
      <c r="AE27" s="309"/>
      <c r="AF27" s="309"/>
      <c r="AG27" s="310"/>
      <c r="AH27" s="311"/>
      <c r="AI27" s="308"/>
      <c r="AJ27" s="309"/>
      <c r="AK27" s="309"/>
      <c r="AL27" s="309"/>
      <c r="AM27" s="309"/>
      <c r="AN27" s="310"/>
      <c r="AO27" s="311"/>
      <c r="AP27" s="308"/>
      <c r="AQ27" s="309"/>
      <c r="AR27" s="309"/>
      <c r="AS27" s="309"/>
      <c r="AT27" s="309"/>
      <c r="AU27" s="310"/>
      <c r="AV27" s="311"/>
      <c r="AW27" s="312"/>
      <c r="AX27" s="309"/>
      <c r="AY27" s="309"/>
      <c r="AZ27" s="309"/>
      <c r="BA27" s="309"/>
      <c r="BB27" s="310"/>
      <c r="BC27" s="310"/>
      <c r="BD27" s="308"/>
      <c r="BE27" s="309"/>
      <c r="BF27" s="309"/>
      <c r="BG27" s="309"/>
      <c r="BH27" s="309"/>
      <c r="BI27" s="310"/>
      <c r="BJ27" s="311"/>
      <c r="BK27" s="308"/>
      <c r="BL27" s="309"/>
      <c r="BM27" s="309"/>
      <c r="BN27" s="309"/>
      <c r="BO27" s="309"/>
      <c r="BP27" s="310"/>
      <c r="BQ27" s="311"/>
      <c r="BR27" s="308"/>
      <c r="BS27" s="309"/>
      <c r="BT27" s="309"/>
      <c r="BU27" s="309"/>
      <c r="BV27" s="309"/>
      <c r="BW27" s="310"/>
      <c r="BX27" s="311"/>
      <c r="BY27" s="312"/>
      <c r="BZ27" s="309"/>
      <c r="CA27" s="309"/>
      <c r="CB27" s="309"/>
      <c r="CC27" s="309"/>
      <c r="CD27" s="310"/>
      <c r="CE27" s="310"/>
      <c r="CF27" s="308"/>
      <c r="CG27" s="309"/>
      <c r="CH27" s="309"/>
      <c r="CI27" s="309"/>
      <c r="CJ27" s="309"/>
      <c r="CK27" s="310"/>
      <c r="CL27" s="311"/>
      <c r="CM27" s="308"/>
      <c r="CN27" s="309"/>
      <c r="CO27" s="309"/>
      <c r="CP27" s="309"/>
      <c r="CQ27" s="309"/>
      <c r="CR27" s="310"/>
      <c r="CS27" s="311"/>
      <c r="CT27" s="308"/>
      <c r="CU27" s="309"/>
      <c r="CV27" s="309"/>
      <c r="CW27" s="309"/>
      <c r="CX27" s="309"/>
      <c r="CY27" s="310"/>
      <c r="CZ27" s="311"/>
      <c r="DA27" s="312"/>
      <c r="DB27" s="309"/>
      <c r="DC27" s="309"/>
      <c r="DD27" s="309"/>
      <c r="DE27" s="309"/>
      <c r="DF27" s="310"/>
      <c r="DG27" s="311"/>
      <c r="DH27" s="308"/>
      <c r="DI27" s="309"/>
      <c r="DJ27" s="309"/>
      <c r="DK27" s="309"/>
      <c r="DL27" s="309"/>
      <c r="DM27" s="310"/>
      <c r="DN27" s="311"/>
      <c r="DO27" s="308"/>
      <c r="DP27" s="309"/>
      <c r="DQ27" s="309"/>
      <c r="DR27" s="309"/>
      <c r="DS27" s="309"/>
      <c r="DT27" s="310"/>
      <c r="DU27" s="311"/>
      <c r="DV27" s="308"/>
      <c r="DW27" s="309"/>
      <c r="DX27" s="309"/>
      <c r="DY27" s="309"/>
      <c r="DZ27" s="309"/>
      <c r="EA27" s="310"/>
      <c r="EB27" s="311"/>
      <c r="EC27" s="312"/>
      <c r="ED27" s="309"/>
      <c r="EE27" s="309"/>
      <c r="EF27" s="309"/>
      <c r="EG27" s="309"/>
      <c r="EH27" s="310"/>
      <c r="EI27" s="310"/>
      <c r="EJ27" s="308"/>
      <c r="EK27" s="309"/>
      <c r="EL27" s="309"/>
      <c r="EM27" s="309"/>
      <c r="EN27" s="309"/>
      <c r="EO27" s="310"/>
      <c r="EP27" s="311"/>
      <c r="EQ27" s="308"/>
      <c r="ER27" s="309"/>
      <c r="ES27" s="309"/>
      <c r="ET27" s="309"/>
      <c r="EU27" s="309"/>
      <c r="EV27" s="310"/>
      <c r="EW27" s="311"/>
      <c r="EX27" s="308"/>
      <c r="EY27" s="309"/>
      <c r="EZ27" s="309"/>
      <c r="FA27" s="309"/>
      <c r="FB27" s="309"/>
      <c r="FC27" s="310"/>
      <c r="FD27" s="311"/>
      <c r="FE27" s="312"/>
      <c r="FF27" s="309"/>
      <c r="FG27" s="309"/>
      <c r="FH27" s="309"/>
      <c r="FI27" s="309"/>
      <c r="FJ27" s="310"/>
      <c r="FK27" s="310"/>
      <c r="FL27" s="308"/>
      <c r="FM27" s="309"/>
      <c r="FN27" s="309"/>
      <c r="FO27" s="309"/>
      <c r="FP27" s="309"/>
      <c r="FQ27" s="310"/>
      <c r="FR27" s="311"/>
      <c r="FS27" s="308"/>
      <c r="FT27" s="309"/>
      <c r="FU27" s="309"/>
      <c r="FV27" s="309"/>
      <c r="FW27" s="309"/>
      <c r="FX27" s="310"/>
      <c r="FY27" s="311"/>
      <c r="FZ27" s="308"/>
      <c r="GA27" s="309"/>
      <c r="GB27" s="309"/>
      <c r="GC27" s="309"/>
      <c r="GD27" s="309"/>
      <c r="GE27" s="310"/>
      <c r="GF27" s="311"/>
      <c r="GG27" s="312"/>
      <c r="GH27" s="309"/>
      <c r="GI27" s="309"/>
      <c r="GJ27" s="309"/>
      <c r="GK27" s="309"/>
      <c r="GL27" s="310"/>
      <c r="GM27" s="311"/>
      <c r="GN27" s="308"/>
      <c r="GO27" s="309"/>
      <c r="GP27" s="309"/>
      <c r="GQ27" s="309"/>
      <c r="GR27" s="309"/>
      <c r="GS27" s="310"/>
      <c r="GT27" s="311"/>
      <c r="GU27" s="308"/>
      <c r="GV27" s="309"/>
      <c r="GW27" s="309"/>
      <c r="GX27" s="309"/>
      <c r="GY27" s="309"/>
      <c r="GZ27" s="310"/>
      <c r="HA27" s="311"/>
      <c r="HB27" s="308"/>
      <c r="HC27" s="309"/>
      <c r="HD27" s="309"/>
      <c r="HE27" s="309"/>
      <c r="HF27" s="309"/>
      <c r="HG27" s="310"/>
      <c r="HH27" s="311"/>
      <c r="HI27" s="308"/>
      <c r="HJ27" s="309"/>
      <c r="HK27" s="309"/>
      <c r="HL27" s="309"/>
      <c r="HM27" s="309"/>
      <c r="HN27" s="310"/>
      <c r="HO27" s="311"/>
      <c r="HP27" s="308"/>
      <c r="HQ27" s="309"/>
      <c r="HR27" s="309"/>
      <c r="HS27" s="309"/>
      <c r="HT27" s="309"/>
      <c r="HU27" s="310"/>
      <c r="HV27" s="311"/>
      <c r="HW27" s="308"/>
      <c r="HX27" s="309"/>
      <c r="HY27" s="309"/>
      <c r="HZ27" s="309"/>
      <c r="IA27" s="309"/>
      <c r="IB27" s="310"/>
      <c r="IC27" s="311"/>
      <c r="ID27" s="308"/>
      <c r="IE27" s="309"/>
      <c r="IF27" s="309"/>
      <c r="IG27" s="309"/>
      <c r="IH27" s="309"/>
      <c r="II27" s="310"/>
      <c r="IJ27" s="311"/>
      <c r="IK27" s="312"/>
      <c r="IL27" s="309"/>
      <c r="IM27" s="309"/>
      <c r="IN27" s="309"/>
      <c r="IO27" s="309"/>
      <c r="IP27" s="310"/>
      <c r="IQ27" s="310"/>
      <c r="IR27" s="308"/>
      <c r="IS27" s="309"/>
      <c r="IT27" s="309"/>
      <c r="IU27" s="309"/>
      <c r="IV27" s="309"/>
      <c r="IW27" s="310"/>
      <c r="IX27" s="311"/>
      <c r="IY27" s="308"/>
      <c r="IZ27" s="309"/>
      <c r="JA27" s="309"/>
      <c r="JB27" s="309"/>
      <c r="JC27" s="309"/>
      <c r="JD27" s="310"/>
      <c r="JE27" s="311"/>
      <c r="JF27" s="308"/>
      <c r="JG27" s="309"/>
      <c r="JH27" s="309"/>
      <c r="JI27" s="309"/>
      <c r="JJ27" s="309"/>
      <c r="JK27" s="310"/>
      <c r="JL27" s="311"/>
      <c r="JM27" s="308"/>
      <c r="JN27" s="309"/>
      <c r="JO27" s="309"/>
      <c r="JP27" s="309"/>
      <c r="JQ27" s="309"/>
      <c r="JR27" s="310"/>
      <c r="JS27" s="311"/>
      <c r="JT27" s="308"/>
      <c r="JU27" s="309"/>
      <c r="JV27" s="309"/>
      <c r="JW27" s="309"/>
      <c r="JX27" s="309"/>
      <c r="JY27" s="310"/>
      <c r="JZ27" s="311"/>
      <c r="KA27" s="308"/>
      <c r="KB27" s="309"/>
      <c r="KC27" s="309"/>
      <c r="KD27" s="309"/>
      <c r="KE27" s="309"/>
      <c r="KF27" s="310"/>
      <c r="KG27" s="311"/>
      <c r="KH27" s="312"/>
      <c r="KI27" s="309"/>
      <c r="KJ27" s="309"/>
      <c r="KK27" s="309"/>
      <c r="KL27" s="309"/>
      <c r="KM27" s="310"/>
      <c r="KN27" s="311"/>
      <c r="KO27" s="308"/>
      <c r="KP27" s="309"/>
      <c r="KQ27" s="309"/>
      <c r="KR27" s="309"/>
      <c r="KS27" s="309"/>
      <c r="KT27" s="310"/>
      <c r="KU27" s="311"/>
      <c r="KV27" s="308"/>
      <c r="KW27" s="309"/>
      <c r="KX27" s="309"/>
      <c r="KY27" s="309"/>
      <c r="KZ27" s="309"/>
      <c r="LA27" s="310"/>
      <c r="LB27" s="311"/>
      <c r="LC27" s="308"/>
      <c r="LD27" s="309"/>
      <c r="LE27" s="309"/>
      <c r="LF27" s="309"/>
      <c r="LG27" s="309"/>
      <c r="LH27" s="310"/>
      <c r="LI27" s="311"/>
      <c r="LJ27" s="308"/>
      <c r="LK27" s="309"/>
      <c r="LL27" s="309"/>
      <c r="LM27" s="309"/>
      <c r="LN27" s="309"/>
      <c r="LO27" s="310"/>
      <c r="LP27" s="311"/>
      <c r="LQ27" s="308"/>
      <c r="LR27" s="309"/>
      <c r="LS27" s="309"/>
      <c r="LT27" s="309"/>
      <c r="LU27" s="309"/>
      <c r="LV27" s="310"/>
      <c r="LW27" s="310"/>
      <c r="LX27" s="282" t="str">
        <f t="shared" si="3"/>
        <v/>
      </c>
      <c r="LY27" s="273" t="str">
        <f t="shared" si="0"/>
        <v/>
      </c>
      <c r="LZ27" s="273" t="str">
        <f t="shared" si="1"/>
        <v/>
      </c>
      <c r="MA27" s="273" t="str">
        <f t="shared" si="2"/>
        <v/>
      </c>
      <c r="MB27" s="283" t="str">
        <f t="shared" si="4"/>
        <v/>
      </c>
      <c r="MC27" s="284"/>
      <c r="MD27" s="435"/>
      <c r="ME27" s="435"/>
      <c r="MF27" s="455" t="str">
        <f>IF(MB27="","",IF(นักเรียน!Q26="ออก","--ย้าย--",VLOOKUP(MB27,gradetime,5)))</f>
        <v/>
      </c>
      <c r="MG27" s="435"/>
      <c r="MH27" s="435"/>
      <c r="MI27" s="435"/>
      <c r="MJ27" s="435"/>
      <c r="MK27" s="435"/>
      <c r="ML27" s="435"/>
      <c r="MM27" s="435"/>
      <c r="MN27" s="435"/>
      <c r="MO27" s="435"/>
      <c r="MP27" s="435"/>
      <c r="MQ27" s="435"/>
      <c r="MR27" s="435"/>
      <c r="MS27" s="435"/>
      <c r="MT27" s="435"/>
      <c r="MU27" s="435"/>
      <c r="MV27" s="435"/>
      <c r="MW27" s="435"/>
      <c r="MX27" s="435"/>
      <c r="MY27" s="435"/>
      <c r="MZ27" s="435"/>
      <c r="NA27" s="435"/>
      <c r="NB27" s="435"/>
      <c r="NC27" s="435"/>
      <c r="ND27" s="435"/>
      <c r="NE27" s="435"/>
      <c r="NF27" s="435"/>
      <c r="NG27" s="435"/>
      <c r="NH27" s="435"/>
      <c r="NI27" s="435"/>
      <c r="NJ27" s="435"/>
      <c r="NK27" s="435"/>
      <c r="NL27" s="435"/>
      <c r="NM27" s="435"/>
      <c r="NN27" s="435"/>
      <c r="NO27" s="435"/>
      <c r="NP27" s="435"/>
      <c r="NQ27" s="435"/>
      <c r="NR27" s="435"/>
      <c r="NS27" s="435"/>
      <c r="NT27" s="435"/>
      <c r="NU27" s="435"/>
      <c r="NV27" s="435"/>
      <c r="NW27" s="435"/>
      <c r="NX27" s="435"/>
      <c r="NY27" s="435"/>
      <c r="NZ27" s="435"/>
      <c r="OA27" s="435"/>
      <c r="OB27" s="435"/>
      <c r="OC27" s="435"/>
    </row>
    <row r="28" spans="1:393" ht="15.75" customHeight="1" x14ac:dyDescent="0.5">
      <c r="A28" s="435"/>
      <c r="B28" s="273">
        <v>22</v>
      </c>
      <c r="C28" s="337" t="str">
        <f>IF(นักเรียน!C27="","",นักเรียน!C27)</f>
        <v/>
      </c>
      <c r="D28" s="337" t="str">
        <f>IF(นักเรียน!D27="","",นักเรียน!D27)</f>
        <v/>
      </c>
      <c r="E28" s="274" t="str">
        <f>IF(นักเรียน!E27="","",นักเรียน!E27)</f>
        <v/>
      </c>
      <c r="F28" s="273" t="str">
        <f>IF(นักเรียน!E27="","",นักเรียน!B27)</f>
        <v/>
      </c>
      <c r="G28" s="308"/>
      <c r="H28" s="309"/>
      <c r="I28" s="520"/>
      <c r="J28" s="309"/>
      <c r="K28" s="309"/>
      <c r="L28" s="310"/>
      <c r="M28" s="310"/>
      <c r="N28" s="308"/>
      <c r="O28" s="309"/>
      <c r="P28" s="309"/>
      <c r="Q28" s="309"/>
      <c r="R28" s="309"/>
      <c r="S28" s="310"/>
      <c r="T28" s="311"/>
      <c r="U28" s="308"/>
      <c r="V28" s="309"/>
      <c r="W28" s="309"/>
      <c r="X28" s="309"/>
      <c r="Y28" s="309"/>
      <c r="Z28" s="310"/>
      <c r="AA28" s="311"/>
      <c r="AB28" s="308"/>
      <c r="AC28" s="309"/>
      <c r="AD28" s="309"/>
      <c r="AE28" s="309"/>
      <c r="AF28" s="309"/>
      <c r="AG28" s="310"/>
      <c r="AH28" s="311"/>
      <c r="AI28" s="308"/>
      <c r="AJ28" s="309"/>
      <c r="AK28" s="309"/>
      <c r="AL28" s="309"/>
      <c r="AM28" s="309"/>
      <c r="AN28" s="310"/>
      <c r="AO28" s="311"/>
      <c r="AP28" s="308"/>
      <c r="AQ28" s="309"/>
      <c r="AR28" s="309"/>
      <c r="AS28" s="309"/>
      <c r="AT28" s="309"/>
      <c r="AU28" s="310"/>
      <c r="AV28" s="311"/>
      <c r="AW28" s="312"/>
      <c r="AX28" s="309"/>
      <c r="AY28" s="309"/>
      <c r="AZ28" s="309"/>
      <c r="BA28" s="309"/>
      <c r="BB28" s="310"/>
      <c r="BC28" s="310"/>
      <c r="BD28" s="308"/>
      <c r="BE28" s="309"/>
      <c r="BF28" s="309"/>
      <c r="BG28" s="309"/>
      <c r="BH28" s="309"/>
      <c r="BI28" s="310"/>
      <c r="BJ28" s="311"/>
      <c r="BK28" s="308"/>
      <c r="BL28" s="309"/>
      <c r="BM28" s="309"/>
      <c r="BN28" s="309"/>
      <c r="BO28" s="309"/>
      <c r="BP28" s="310"/>
      <c r="BQ28" s="311"/>
      <c r="BR28" s="308"/>
      <c r="BS28" s="309"/>
      <c r="BT28" s="309"/>
      <c r="BU28" s="309"/>
      <c r="BV28" s="309"/>
      <c r="BW28" s="310"/>
      <c r="BX28" s="311"/>
      <c r="BY28" s="312"/>
      <c r="BZ28" s="309"/>
      <c r="CA28" s="309"/>
      <c r="CB28" s="309"/>
      <c r="CC28" s="309"/>
      <c r="CD28" s="310"/>
      <c r="CE28" s="310"/>
      <c r="CF28" s="308"/>
      <c r="CG28" s="309"/>
      <c r="CH28" s="309"/>
      <c r="CI28" s="309"/>
      <c r="CJ28" s="309"/>
      <c r="CK28" s="310"/>
      <c r="CL28" s="311"/>
      <c r="CM28" s="308"/>
      <c r="CN28" s="309"/>
      <c r="CO28" s="309"/>
      <c r="CP28" s="309"/>
      <c r="CQ28" s="309"/>
      <c r="CR28" s="310"/>
      <c r="CS28" s="311"/>
      <c r="CT28" s="308"/>
      <c r="CU28" s="309"/>
      <c r="CV28" s="309"/>
      <c r="CW28" s="309"/>
      <c r="CX28" s="309"/>
      <c r="CY28" s="310"/>
      <c r="CZ28" s="311"/>
      <c r="DA28" s="312"/>
      <c r="DB28" s="309"/>
      <c r="DC28" s="309"/>
      <c r="DD28" s="309"/>
      <c r="DE28" s="309"/>
      <c r="DF28" s="310"/>
      <c r="DG28" s="311"/>
      <c r="DH28" s="308"/>
      <c r="DI28" s="309"/>
      <c r="DJ28" s="309"/>
      <c r="DK28" s="309"/>
      <c r="DL28" s="309"/>
      <c r="DM28" s="310"/>
      <c r="DN28" s="311"/>
      <c r="DO28" s="308"/>
      <c r="DP28" s="309"/>
      <c r="DQ28" s="309"/>
      <c r="DR28" s="309"/>
      <c r="DS28" s="309"/>
      <c r="DT28" s="310"/>
      <c r="DU28" s="311"/>
      <c r="DV28" s="308"/>
      <c r="DW28" s="309"/>
      <c r="DX28" s="309"/>
      <c r="DY28" s="309"/>
      <c r="DZ28" s="309"/>
      <c r="EA28" s="310"/>
      <c r="EB28" s="311"/>
      <c r="EC28" s="312"/>
      <c r="ED28" s="309"/>
      <c r="EE28" s="309"/>
      <c r="EF28" s="309"/>
      <c r="EG28" s="309"/>
      <c r="EH28" s="310"/>
      <c r="EI28" s="310"/>
      <c r="EJ28" s="308"/>
      <c r="EK28" s="309"/>
      <c r="EL28" s="309"/>
      <c r="EM28" s="309"/>
      <c r="EN28" s="309"/>
      <c r="EO28" s="310"/>
      <c r="EP28" s="311"/>
      <c r="EQ28" s="308"/>
      <c r="ER28" s="309"/>
      <c r="ES28" s="309"/>
      <c r="ET28" s="309"/>
      <c r="EU28" s="309"/>
      <c r="EV28" s="310"/>
      <c r="EW28" s="311"/>
      <c r="EX28" s="308"/>
      <c r="EY28" s="309"/>
      <c r="EZ28" s="309"/>
      <c r="FA28" s="309"/>
      <c r="FB28" s="309"/>
      <c r="FC28" s="310"/>
      <c r="FD28" s="311"/>
      <c r="FE28" s="312"/>
      <c r="FF28" s="309"/>
      <c r="FG28" s="309"/>
      <c r="FH28" s="309"/>
      <c r="FI28" s="309"/>
      <c r="FJ28" s="310"/>
      <c r="FK28" s="310"/>
      <c r="FL28" s="308"/>
      <c r="FM28" s="309"/>
      <c r="FN28" s="309"/>
      <c r="FO28" s="309"/>
      <c r="FP28" s="309"/>
      <c r="FQ28" s="310"/>
      <c r="FR28" s="311"/>
      <c r="FS28" s="308"/>
      <c r="FT28" s="309"/>
      <c r="FU28" s="309"/>
      <c r="FV28" s="309"/>
      <c r="FW28" s="309"/>
      <c r="FX28" s="310"/>
      <c r="FY28" s="311"/>
      <c r="FZ28" s="308"/>
      <c r="GA28" s="309"/>
      <c r="GB28" s="309"/>
      <c r="GC28" s="309"/>
      <c r="GD28" s="309"/>
      <c r="GE28" s="310"/>
      <c r="GF28" s="311"/>
      <c r="GG28" s="312"/>
      <c r="GH28" s="309"/>
      <c r="GI28" s="309"/>
      <c r="GJ28" s="309"/>
      <c r="GK28" s="309"/>
      <c r="GL28" s="310"/>
      <c r="GM28" s="311"/>
      <c r="GN28" s="308"/>
      <c r="GO28" s="309"/>
      <c r="GP28" s="309"/>
      <c r="GQ28" s="309"/>
      <c r="GR28" s="309"/>
      <c r="GS28" s="310"/>
      <c r="GT28" s="311"/>
      <c r="GU28" s="308"/>
      <c r="GV28" s="309"/>
      <c r="GW28" s="309"/>
      <c r="GX28" s="309"/>
      <c r="GY28" s="309"/>
      <c r="GZ28" s="310"/>
      <c r="HA28" s="311"/>
      <c r="HB28" s="308"/>
      <c r="HC28" s="309"/>
      <c r="HD28" s="309"/>
      <c r="HE28" s="309"/>
      <c r="HF28" s="309"/>
      <c r="HG28" s="310"/>
      <c r="HH28" s="311"/>
      <c r="HI28" s="308"/>
      <c r="HJ28" s="309"/>
      <c r="HK28" s="309"/>
      <c r="HL28" s="309"/>
      <c r="HM28" s="309"/>
      <c r="HN28" s="310"/>
      <c r="HO28" s="311"/>
      <c r="HP28" s="308"/>
      <c r="HQ28" s="309"/>
      <c r="HR28" s="309"/>
      <c r="HS28" s="309"/>
      <c r="HT28" s="309"/>
      <c r="HU28" s="310"/>
      <c r="HV28" s="311"/>
      <c r="HW28" s="308"/>
      <c r="HX28" s="309"/>
      <c r="HY28" s="309"/>
      <c r="HZ28" s="309"/>
      <c r="IA28" s="309"/>
      <c r="IB28" s="310"/>
      <c r="IC28" s="311"/>
      <c r="ID28" s="308"/>
      <c r="IE28" s="309"/>
      <c r="IF28" s="309"/>
      <c r="IG28" s="309"/>
      <c r="IH28" s="309"/>
      <c r="II28" s="310"/>
      <c r="IJ28" s="311"/>
      <c r="IK28" s="312"/>
      <c r="IL28" s="309"/>
      <c r="IM28" s="309"/>
      <c r="IN28" s="309"/>
      <c r="IO28" s="309"/>
      <c r="IP28" s="310"/>
      <c r="IQ28" s="310"/>
      <c r="IR28" s="308"/>
      <c r="IS28" s="309"/>
      <c r="IT28" s="309"/>
      <c r="IU28" s="309"/>
      <c r="IV28" s="309"/>
      <c r="IW28" s="310"/>
      <c r="IX28" s="311"/>
      <c r="IY28" s="308"/>
      <c r="IZ28" s="309"/>
      <c r="JA28" s="309"/>
      <c r="JB28" s="309"/>
      <c r="JC28" s="309"/>
      <c r="JD28" s="310"/>
      <c r="JE28" s="311"/>
      <c r="JF28" s="308"/>
      <c r="JG28" s="309"/>
      <c r="JH28" s="309"/>
      <c r="JI28" s="309"/>
      <c r="JJ28" s="309"/>
      <c r="JK28" s="310"/>
      <c r="JL28" s="311"/>
      <c r="JM28" s="308"/>
      <c r="JN28" s="309"/>
      <c r="JO28" s="309"/>
      <c r="JP28" s="309"/>
      <c r="JQ28" s="309"/>
      <c r="JR28" s="310"/>
      <c r="JS28" s="311"/>
      <c r="JT28" s="308"/>
      <c r="JU28" s="309"/>
      <c r="JV28" s="309"/>
      <c r="JW28" s="309"/>
      <c r="JX28" s="309"/>
      <c r="JY28" s="310"/>
      <c r="JZ28" s="311"/>
      <c r="KA28" s="308"/>
      <c r="KB28" s="309"/>
      <c r="KC28" s="309"/>
      <c r="KD28" s="309"/>
      <c r="KE28" s="309"/>
      <c r="KF28" s="310"/>
      <c r="KG28" s="311"/>
      <c r="KH28" s="312"/>
      <c r="KI28" s="309"/>
      <c r="KJ28" s="309"/>
      <c r="KK28" s="309"/>
      <c r="KL28" s="309"/>
      <c r="KM28" s="310"/>
      <c r="KN28" s="311"/>
      <c r="KO28" s="308"/>
      <c r="KP28" s="309"/>
      <c r="KQ28" s="309"/>
      <c r="KR28" s="309"/>
      <c r="KS28" s="309"/>
      <c r="KT28" s="310"/>
      <c r="KU28" s="311"/>
      <c r="KV28" s="308"/>
      <c r="KW28" s="309"/>
      <c r="KX28" s="309"/>
      <c r="KY28" s="309"/>
      <c r="KZ28" s="309"/>
      <c r="LA28" s="310"/>
      <c r="LB28" s="311"/>
      <c r="LC28" s="308"/>
      <c r="LD28" s="309"/>
      <c r="LE28" s="309"/>
      <c r="LF28" s="309"/>
      <c r="LG28" s="309"/>
      <c r="LH28" s="310"/>
      <c r="LI28" s="311"/>
      <c r="LJ28" s="308"/>
      <c r="LK28" s="309"/>
      <c r="LL28" s="309"/>
      <c r="LM28" s="309"/>
      <c r="LN28" s="309"/>
      <c r="LO28" s="310"/>
      <c r="LP28" s="311"/>
      <c r="LQ28" s="308"/>
      <c r="LR28" s="309"/>
      <c r="LS28" s="309"/>
      <c r="LT28" s="309"/>
      <c r="LU28" s="309"/>
      <c r="LV28" s="310"/>
      <c r="LW28" s="310"/>
      <c r="LX28" s="282" t="str">
        <f t="shared" si="3"/>
        <v/>
      </c>
      <c r="LY28" s="273" t="str">
        <f t="shared" si="0"/>
        <v/>
      </c>
      <c r="LZ28" s="273" t="str">
        <f t="shared" si="1"/>
        <v/>
      </c>
      <c r="MA28" s="273" t="str">
        <f t="shared" si="2"/>
        <v/>
      </c>
      <c r="MB28" s="283" t="str">
        <f t="shared" si="4"/>
        <v/>
      </c>
      <c r="MC28" s="284"/>
      <c r="MD28" s="435"/>
      <c r="ME28" s="435"/>
      <c r="MF28" s="455" t="str">
        <f>IF(MB28="","",IF(นักเรียน!Q27="ออก","--ย้าย--",VLOOKUP(MB28,gradetime,5)))</f>
        <v/>
      </c>
      <c r="MG28" s="435"/>
      <c r="MH28" s="435"/>
      <c r="MI28" s="435"/>
      <c r="MJ28" s="435"/>
      <c r="MK28" s="435"/>
      <c r="ML28" s="435"/>
      <c r="MM28" s="435"/>
      <c r="MN28" s="435"/>
      <c r="MO28" s="435"/>
      <c r="MP28" s="435"/>
      <c r="MQ28" s="435"/>
      <c r="MR28" s="435"/>
      <c r="MS28" s="435"/>
      <c r="MT28" s="435"/>
      <c r="MU28" s="435"/>
      <c r="MV28" s="435"/>
      <c r="MW28" s="435"/>
      <c r="MX28" s="435"/>
      <c r="MY28" s="435"/>
      <c r="MZ28" s="435"/>
      <c r="NA28" s="435"/>
      <c r="NB28" s="435"/>
      <c r="NC28" s="435"/>
      <c r="ND28" s="435"/>
      <c r="NE28" s="435"/>
      <c r="NF28" s="435"/>
      <c r="NG28" s="435"/>
      <c r="NH28" s="435"/>
      <c r="NI28" s="435"/>
      <c r="NJ28" s="435"/>
      <c r="NK28" s="435"/>
      <c r="NL28" s="435"/>
      <c r="NM28" s="435"/>
      <c r="NN28" s="435"/>
      <c r="NO28" s="435"/>
      <c r="NP28" s="435"/>
      <c r="NQ28" s="435"/>
      <c r="NR28" s="435"/>
      <c r="NS28" s="435"/>
      <c r="NT28" s="435"/>
      <c r="NU28" s="435"/>
      <c r="NV28" s="435"/>
      <c r="NW28" s="435"/>
      <c r="NX28" s="435"/>
      <c r="NY28" s="435"/>
      <c r="NZ28" s="435"/>
      <c r="OA28" s="435"/>
      <c r="OB28" s="435"/>
      <c r="OC28" s="435"/>
    </row>
    <row r="29" spans="1:393" ht="15.75" customHeight="1" x14ac:dyDescent="0.5">
      <c r="A29" s="435"/>
      <c r="B29" s="273">
        <v>23</v>
      </c>
      <c r="C29" s="337" t="str">
        <f>IF(นักเรียน!C28="","",นักเรียน!C28)</f>
        <v/>
      </c>
      <c r="D29" s="337" t="str">
        <f>IF(นักเรียน!D28="","",นักเรียน!D28)</f>
        <v/>
      </c>
      <c r="E29" s="274" t="str">
        <f>IF(นักเรียน!E28="","",นักเรียน!E28)</f>
        <v/>
      </c>
      <c r="F29" s="273" t="str">
        <f>IF(นักเรียน!E28="","",นักเรียน!B28)</f>
        <v/>
      </c>
      <c r="G29" s="308"/>
      <c r="H29" s="309"/>
      <c r="I29" s="520"/>
      <c r="J29" s="309"/>
      <c r="K29" s="309"/>
      <c r="L29" s="310"/>
      <c r="M29" s="310"/>
      <c r="N29" s="308"/>
      <c r="O29" s="309"/>
      <c r="P29" s="309"/>
      <c r="Q29" s="309"/>
      <c r="R29" s="309"/>
      <c r="S29" s="310"/>
      <c r="T29" s="311"/>
      <c r="U29" s="308"/>
      <c r="V29" s="309"/>
      <c r="W29" s="309"/>
      <c r="X29" s="309"/>
      <c r="Y29" s="309"/>
      <c r="Z29" s="310"/>
      <c r="AA29" s="311"/>
      <c r="AB29" s="308"/>
      <c r="AC29" s="309"/>
      <c r="AD29" s="309"/>
      <c r="AE29" s="309"/>
      <c r="AF29" s="309"/>
      <c r="AG29" s="310"/>
      <c r="AH29" s="311"/>
      <c r="AI29" s="308"/>
      <c r="AJ29" s="309"/>
      <c r="AK29" s="309"/>
      <c r="AL29" s="309"/>
      <c r="AM29" s="309"/>
      <c r="AN29" s="310"/>
      <c r="AO29" s="311"/>
      <c r="AP29" s="308"/>
      <c r="AQ29" s="309"/>
      <c r="AR29" s="309"/>
      <c r="AS29" s="309"/>
      <c r="AT29" s="309"/>
      <c r="AU29" s="310"/>
      <c r="AV29" s="311"/>
      <c r="AW29" s="312"/>
      <c r="AX29" s="309"/>
      <c r="AY29" s="309"/>
      <c r="AZ29" s="309"/>
      <c r="BA29" s="309"/>
      <c r="BB29" s="310"/>
      <c r="BC29" s="310"/>
      <c r="BD29" s="308"/>
      <c r="BE29" s="309"/>
      <c r="BF29" s="309"/>
      <c r="BG29" s="309"/>
      <c r="BH29" s="309"/>
      <c r="BI29" s="310"/>
      <c r="BJ29" s="311"/>
      <c r="BK29" s="308"/>
      <c r="BL29" s="309"/>
      <c r="BM29" s="309"/>
      <c r="BN29" s="309"/>
      <c r="BO29" s="309"/>
      <c r="BP29" s="310"/>
      <c r="BQ29" s="311"/>
      <c r="BR29" s="308"/>
      <c r="BS29" s="309"/>
      <c r="BT29" s="309"/>
      <c r="BU29" s="309"/>
      <c r="BV29" s="309"/>
      <c r="BW29" s="310"/>
      <c r="BX29" s="311"/>
      <c r="BY29" s="312"/>
      <c r="BZ29" s="309"/>
      <c r="CA29" s="309"/>
      <c r="CB29" s="309"/>
      <c r="CC29" s="309"/>
      <c r="CD29" s="310"/>
      <c r="CE29" s="310"/>
      <c r="CF29" s="308"/>
      <c r="CG29" s="309"/>
      <c r="CH29" s="309"/>
      <c r="CI29" s="309"/>
      <c r="CJ29" s="309"/>
      <c r="CK29" s="310"/>
      <c r="CL29" s="311"/>
      <c r="CM29" s="308"/>
      <c r="CN29" s="309"/>
      <c r="CO29" s="309"/>
      <c r="CP29" s="309"/>
      <c r="CQ29" s="309"/>
      <c r="CR29" s="310"/>
      <c r="CS29" s="311"/>
      <c r="CT29" s="308"/>
      <c r="CU29" s="309"/>
      <c r="CV29" s="309"/>
      <c r="CW29" s="309"/>
      <c r="CX29" s="309"/>
      <c r="CY29" s="310"/>
      <c r="CZ29" s="311"/>
      <c r="DA29" s="312"/>
      <c r="DB29" s="309"/>
      <c r="DC29" s="309"/>
      <c r="DD29" s="309"/>
      <c r="DE29" s="309"/>
      <c r="DF29" s="310"/>
      <c r="DG29" s="311"/>
      <c r="DH29" s="308"/>
      <c r="DI29" s="309"/>
      <c r="DJ29" s="309"/>
      <c r="DK29" s="309"/>
      <c r="DL29" s="309"/>
      <c r="DM29" s="310"/>
      <c r="DN29" s="311"/>
      <c r="DO29" s="308"/>
      <c r="DP29" s="309"/>
      <c r="DQ29" s="309"/>
      <c r="DR29" s="309"/>
      <c r="DS29" s="309"/>
      <c r="DT29" s="310"/>
      <c r="DU29" s="311"/>
      <c r="DV29" s="308"/>
      <c r="DW29" s="309"/>
      <c r="DX29" s="309"/>
      <c r="DY29" s="309"/>
      <c r="DZ29" s="309"/>
      <c r="EA29" s="310"/>
      <c r="EB29" s="311"/>
      <c r="EC29" s="312"/>
      <c r="ED29" s="309"/>
      <c r="EE29" s="309"/>
      <c r="EF29" s="309"/>
      <c r="EG29" s="309"/>
      <c r="EH29" s="310"/>
      <c r="EI29" s="310"/>
      <c r="EJ29" s="308"/>
      <c r="EK29" s="309"/>
      <c r="EL29" s="309"/>
      <c r="EM29" s="309"/>
      <c r="EN29" s="309"/>
      <c r="EO29" s="310"/>
      <c r="EP29" s="311"/>
      <c r="EQ29" s="308"/>
      <c r="ER29" s="309"/>
      <c r="ES29" s="309"/>
      <c r="ET29" s="309"/>
      <c r="EU29" s="309"/>
      <c r="EV29" s="310"/>
      <c r="EW29" s="311"/>
      <c r="EX29" s="308"/>
      <c r="EY29" s="309"/>
      <c r="EZ29" s="309"/>
      <c r="FA29" s="309"/>
      <c r="FB29" s="309"/>
      <c r="FC29" s="310"/>
      <c r="FD29" s="311"/>
      <c r="FE29" s="312"/>
      <c r="FF29" s="309"/>
      <c r="FG29" s="309"/>
      <c r="FH29" s="309"/>
      <c r="FI29" s="309"/>
      <c r="FJ29" s="310"/>
      <c r="FK29" s="310"/>
      <c r="FL29" s="308"/>
      <c r="FM29" s="309"/>
      <c r="FN29" s="309"/>
      <c r="FO29" s="309"/>
      <c r="FP29" s="309"/>
      <c r="FQ29" s="310"/>
      <c r="FR29" s="311"/>
      <c r="FS29" s="308"/>
      <c r="FT29" s="309"/>
      <c r="FU29" s="309"/>
      <c r="FV29" s="309"/>
      <c r="FW29" s="309"/>
      <c r="FX29" s="310"/>
      <c r="FY29" s="311"/>
      <c r="FZ29" s="308"/>
      <c r="GA29" s="309"/>
      <c r="GB29" s="309"/>
      <c r="GC29" s="309"/>
      <c r="GD29" s="309"/>
      <c r="GE29" s="310"/>
      <c r="GF29" s="311"/>
      <c r="GG29" s="312"/>
      <c r="GH29" s="309"/>
      <c r="GI29" s="309"/>
      <c r="GJ29" s="309"/>
      <c r="GK29" s="309"/>
      <c r="GL29" s="310"/>
      <c r="GM29" s="311"/>
      <c r="GN29" s="308"/>
      <c r="GO29" s="309"/>
      <c r="GP29" s="309"/>
      <c r="GQ29" s="309"/>
      <c r="GR29" s="309"/>
      <c r="GS29" s="310"/>
      <c r="GT29" s="311"/>
      <c r="GU29" s="308"/>
      <c r="GV29" s="309"/>
      <c r="GW29" s="309"/>
      <c r="GX29" s="309"/>
      <c r="GY29" s="309"/>
      <c r="GZ29" s="310"/>
      <c r="HA29" s="311"/>
      <c r="HB29" s="308"/>
      <c r="HC29" s="309"/>
      <c r="HD29" s="309"/>
      <c r="HE29" s="309"/>
      <c r="HF29" s="309"/>
      <c r="HG29" s="310"/>
      <c r="HH29" s="311"/>
      <c r="HI29" s="308"/>
      <c r="HJ29" s="309"/>
      <c r="HK29" s="309"/>
      <c r="HL29" s="309"/>
      <c r="HM29" s="309"/>
      <c r="HN29" s="310"/>
      <c r="HO29" s="311"/>
      <c r="HP29" s="308"/>
      <c r="HQ29" s="309"/>
      <c r="HR29" s="309"/>
      <c r="HS29" s="309"/>
      <c r="HT29" s="309"/>
      <c r="HU29" s="310"/>
      <c r="HV29" s="311"/>
      <c r="HW29" s="308"/>
      <c r="HX29" s="309"/>
      <c r="HY29" s="309"/>
      <c r="HZ29" s="309"/>
      <c r="IA29" s="309"/>
      <c r="IB29" s="310"/>
      <c r="IC29" s="311"/>
      <c r="ID29" s="308"/>
      <c r="IE29" s="309"/>
      <c r="IF29" s="309"/>
      <c r="IG29" s="309"/>
      <c r="IH29" s="309"/>
      <c r="II29" s="310"/>
      <c r="IJ29" s="311"/>
      <c r="IK29" s="312"/>
      <c r="IL29" s="309"/>
      <c r="IM29" s="309"/>
      <c r="IN29" s="309"/>
      <c r="IO29" s="309"/>
      <c r="IP29" s="310"/>
      <c r="IQ29" s="310"/>
      <c r="IR29" s="308"/>
      <c r="IS29" s="309"/>
      <c r="IT29" s="309"/>
      <c r="IU29" s="309"/>
      <c r="IV29" s="309"/>
      <c r="IW29" s="310"/>
      <c r="IX29" s="311"/>
      <c r="IY29" s="308"/>
      <c r="IZ29" s="309"/>
      <c r="JA29" s="309"/>
      <c r="JB29" s="309"/>
      <c r="JC29" s="309"/>
      <c r="JD29" s="310"/>
      <c r="JE29" s="311"/>
      <c r="JF29" s="308"/>
      <c r="JG29" s="309"/>
      <c r="JH29" s="309"/>
      <c r="JI29" s="309"/>
      <c r="JJ29" s="309"/>
      <c r="JK29" s="310"/>
      <c r="JL29" s="311"/>
      <c r="JM29" s="308"/>
      <c r="JN29" s="309"/>
      <c r="JO29" s="309"/>
      <c r="JP29" s="309"/>
      <c r="JQ29" s="309"/>
      <c r="JR29" s="310"/>
      <c r="JS29" s="311"/>
      <c r="JT29" s="308"/>
      <c r="JU29" s="309"/>
      <c r="JV29" s="309"/>
      <c r="JW29" s="309"/>
      <c r="JX29" s="309"/>
      <c r="JY29" s="310"/>
      <c r="JZ29" s="311"/>
      <c r="KA29" s="308"/>
      <c r="KB29" s="309"/>
      <c r="KC29" s="309"/>
      <c r="KD29" s="309"/>
      <c r="KE29" s="309"/>
      <c r="KF29" s="310"/>
      <c r="KG29" s="311"/>
      <c r="KH29" s="312"/>
      <c r="KI29" s="309"/>
      <c r="KJ29" s="309"/>
      <c r="KK29" s="309"/>
      <c r="KL29" s="309"/>
      <c r="KM29" s="310"/>
      <c r="KN29" s="311"/>
      <c r="KO29" s="308"/>
      <c r="KP29" s="309"/>
      <c r="KQ29" s="309"/>
      <c r="KR29" s="309"/>
      <c r="KS29" s="309"/>
      <c r="KT29" s="310"/>
      <c r="KU29" s="311"/>
      <c r="KV29" s="308"/>
      <c r="KW29" s="309"/>
      <c r="KX29" s="309"/>
      <c r="KY29" s="309"/>
      <c r="KZ29" s="309"/>
      <c r="LA29" s="310"/>
      <c r="LB29" s="311"/>
      <c r="LC29" s="308"/>
      <c r="LD29" s="309"/>
      <c r="LE29" s="309"/>
      <c r="LF29" s="309"/>
      <c r="LG29" s="309"/>
      <c r="LH29" s="310"/>
      <c r="LI29" s="311"/>
      <c r="LJ29" s="308"/>
      <c r="LK29" s="309"/>
      <c r="LL29" s="309"/>
      <c r="LM29" s="309"/>
      <c r="LN29" s="309"/>
      <c r="LO29" s="310"/>
      <c r="LP29" s="311"/>
      <c r="LQ29" s="308"/>
      <c r="LR29" s="309"/>
      <c r="LS29" s="309"/>
      <c r="LT29" s="309"/>
      <c r="LU29" s="309"/>
      <c r="LV29" s="310"/>
      <c r="LW29" s="310"/>
      <c r="LX29" s="282" t="str">
        <f t="shared" si="3"/>
        <v/>
      </c>
      <c r="LY29" s="273" t="str">
        <f t="shared" si="0"/>
        <v/>
      </c>
      <c r="LZ29" s="273" t="str">
        <f t="shared" si="1"/>
        <v/>
      </c>
      <c r="MA29" s="273" t="str">
        <f t="shared" si="2"/>
        <v/>
      </c>
      <c r="MB29" s="283" t="str">
        <f t="shared" si="4"/>
        <v/>
      </c>
      <c r="MC29" s="284"/>
      <c r="MD29" s="435"/>
      <c r="ME29" s="435"/>
      <c r="MF29" s="455" t="str">
        <f>IF(MB29="","",IF(นักเรียน!Q28="ออก","--ย้าย--",VLOOKUP(MB29,gradetime,5)))</f>
        <v/>
      </c>
      <c r="MG29" s="435"/>
      <c r="MH29" s="435"/>
      <c r="MI29" s="435"/>
      <c r="MJ29" s="435"/>
      <c r="MK29" s="435"/>
      <c r="ML29" s="435"/>
      <c r="MM29" s="435"/>
      <c r="MN29" s="435"/>
      <c r="MO29" s="435"/>
      <c r="MP29" s="435"/>
      <c r="MQ29" s="435"/>
      <c r="MR29" s="435"/>
      <c r="MS29" s="435"/>
      <c r="MT29" s="435"/>
      <c r="MU29" s="435"/>
      <c r="MV29" s="435"/>
      <c r="MW29" s="435"/>
      <c r="MX29" s="435"/>
      <c r="MY29" s="435"/>
      <c r="MZ29" s="435"/>
      <c r="NA29" s="435"/>
      <c r="NB29" s="435"/>
      <c r="NC29" s="435"/>
      <c r="ND29" s="435"/>
      <c r="NE29" s="435"/>
      <c r="NF29" s="435"/>
      <c r="NG29" s="435"/>
      <c r="NH29" s="435"/>
      <c r="NI29" s="435"/>
      <c r="NJ29" s="435"/>
      <c r="NK29" s="435"/>
      <c r="NL29" s="435"/>
      <c r="NM29" s="435"/>
      <c r="NN29" s="435"/>
      <c r="NO29" s="435"/>
      <c r="NP29" s="435"/>
      <c r="NQ29" s="435"/>
      <c r="NR29" s="435"/>
      <c r="NS29" s="435"/>
      <c r="NT29" s="435"/>
      <c r="NU29" s="435"/>
      <c r="NV29" s="435"/>
      <c r="NW29" s="435"/>
      <c r="NX29" s="435"/>
      <c r="NY29" s="435"/>
      <c r="NZ29" s="435"/>
      <c r="OA29" s="435"/>
      <c r="OB29" s="435"/>
      <c r="OC29" s="435"/>
    </row>
    <row r="30" spans="1:393" ht="15.75" customHeight="1" x14ac:dyDescent="0.5">
      <c r="A30" s="435"/>
      <c r="B30" s="273">
        <v>24</v>
      </c>
      <c r="C30" s="337" t="str">
        <f>IF(นักเรียน!C29="","",นักเรียน!C29)</f>
        <v/>
      </c>
      <c r="D30" s="337" t="str">
        <f>IF(นักเรียน!D29="","",นักเรียน!D29)</f>
        <v/>
      </c>
      <c r="E30" s="274" t="str">
        <f>IF(นักเรียน!E29="","",นักเรียน!E29)</f>
        <v/>
      </c>
      <c r="F30" s="273" t="str">
        <f>IF(นักเรียน!E29="","",นักเรียน!B29)</f>
        <v/>
      </c>
      <c r="G30" s="308"/>
      <c r="H30" s="309"/>
      <c r="I30" s="309"/>
      <c r="J30" s="309"/>
      <c r="K30" s="309"/>
      <c r="L30" s="310"/>
      <c r="M30" s="310"/>
      <c r="N30" s="308"/>
      <c r="O30" s="309"/>
      <c r="P30" s="309"/>
      <c r="Q30" s="309"/>
      <c r="R30" s="309"/>
      <c r="S30" s="310"/>
      <c r="T30" s="311"/>
      <c r="U30" s="308"/>
      <c r="V30" s="309"/>
      <c r="W30" s="309"/>
      <c r="X30" s="309"/>
      <c r="Y30" s="309"/>
      <c r="Z30" s="310"/>
      <c r="AA30" s="311"/>
      <c r="AB30" s="308"/>
      <c r="AC30" s="309"/>
      <c r="AD30" s="309"/>
      <c r="AE30" s="309"/>
      <c r="AF30" s="309"/>
      <c r="AG30" s="310"/>
      <c r="AH30" s="311"/>
      <c r="AI30" s="308"/>
      <c r="AJ30" s="309"/>
      <c r="AK30" s="309"/>
      <c r="AL30" s="309"/>
      <c r="AM30" s="309"/>
      <c r="AN30" s="310"/>
      <c r="AO30" s="311"/>
      <c r="AP30" s="308"/>
      <c r="AQ30" s="309"/>
      <c r="AR30" s="309"/>
      <c r="AS30" s="309"/>
      <c r="AT30" s="309"/>
      <c r="AU30" s="310"/>
      <c r="AV30" s="311"/>
      <c r="AW30" s="312"/>
      <c r="AX30" s="309"/>
      <c r="AY30" s="309"/>
      <c r="AZ30" s="309"/>
      <c r="BA30" s="309"/>
      <c r="BB30" s="310"/>
      <c r="BC30" s="310"/>
      <c r="BD30" s="308"/>
      <c r="BE30" s="309"/>
      <c r="BF30" s="309"/>
      <c r="BG30" s="309"/>
      <c r="BH30" s="309"/>
      <c r="BI30" s="310"/>
      <c r="BJ30" s="311"/>
      <c r="BK30" s="308"/>
      <c r="BL30" s="309"/>
      <c r="BM30" s="309"/>
      <c r="BN30" s="309"/>
      <c r="BO30" s="309"/>
      <c r="BP30" s="310"/>
      <c r="BQ30" s="311"/>
      <c r="BR30" s="308"/>
      <c r="BS30" s="309"/>
      <c r="BT30" s="309"/>
      <c r="BU30" s="309"/>
      <c r="BV30" s="309"/>
      <c r="BW30" s="310"/>
      <c r="BX30" s="311"/>
      <c r="BY30" s="312"/>
      <c r="BZ30" s="309"/>
      <c r="CA30" s="309"/>
      <c r="CB30" s="309"/>
      <c r="CC30" s="309"/>
      <c r="CD30" s="310"/>
      <c r="CE30" s="310"/>
      <c r="CF30" s="308"/>
      <c r="CG30" s="309"/>
      <c r="CH30" s="309"/>
      <c r="CI30" s="309"/>
      <c r="CJ30" s="309"/>
      <c r="CK30" s="310"/>
      <c r="CL30" s="311"/>
      <c r="CM30" s="308"/>
      <c r="CN30" s="309"/>
      <c r="CO30" s="309"/>
      <c r="CP30" s="309"/>
      <c r="CQ30" s="309"/>
      <c r="CR30" s="310"/>
      <c r="CS30" s="311"/>
      <c r="CT30" s="308"/>
      <c r="CU30" s="309"/>
      <c r="CV30" s="309"/>
      <c r="CW30" s="309"/>
      <c r="CX30" s="309"/>
      <c r="CY30" s="310"/>
      <c r="CZ30" s="311"/>
      <c r="DA30" s="312"/>
      <c r="DB30" s="309"/>
      <c r="DC30" s="309"/>
      <c r="DD30" s="309"/>
      <c r="DE30" s="309"/>
      <c r="DF30" s="310"/>
      <c r="DG30" s="311"/>
      <c r="DH30" s="308"/>
      <c r="DI30" s="309"/>
      <c r="DJ30" s="309"/>
      <c r="DK30" s="309"/>
      <c r="DL30" s="309"/>
      <c r="DM30" s="310"/>
      <c r="DN30" s="311"/>
      <c r="DO30" s="308"/>
      <c r="DP30" s="309"/>
      <c r="DQ30" s="309"/>
      <c r="DR30" s="309"/>
      <c r="DS30" s="309"/>
      <c r="DT30" s="310"/>
      <c r="DU30" s="311"/>
      <c r="DV30" s="308"/>
      <c r="DW30" s="309"/>
      <c r="DX30" s="309"/>
      <c r="DY30" s="309"/>
      <c r="DZ30" s="309"/>
      <c r="EA30" s="310"/>
      <c r="EB30" s="311"/>
      <c r="EC30" s="312"/>
      <c r="ED30" s="309"/>
      <c r="EE30" s="309"/>
      <c r="EF30" s="309"/>
      <c r="EG30" s="309"/>
      <c r="EH30" s="310"/>
      <c r="EI30" s="310"/>
      <c r="EJ30" s="308"/>
      <c r="EK30" s="309"/>
      <c r="EL30" s="309"/>
      <c r="EM30" s="309"/>
      <c r="EN30" s="309"/>
      <c r="EO30" s="310"/>
      <c r="EP30" s="311"/>
      <c r="EQ30" s="308"/>
      <c r="ER30" s="309"/>
      <c r="ES30" s="309"/>
      <c r="ET30" s="309"/>
      <c r="EU30" s="309"/>
      <c r="EV30" s="310"/>
      <c r="EW30" s="311"/>
      <c r="EX30" s="308"/>
      <c r="EY30" s="309"/>
      <c r="EZ30" s="309"/>
      <c r="FA30" s="309"/>
      <c r="FB30" s="309"/>
      <c r="FC30" s="310"/>
      <c r="FD30" s="311"/>
      <c r="FE30" s="312"/>
      <c r="FF30" s="309"/>
      <c r="FG30" s="309"/>
      <c r="FH30" s="309"/>
      <c r="FI30" s="309"/>
      <c r="FJ30" s="310"/>
      <c r="FK30" s="310"/>
      <c r="FL30" s="308"/>
      <c r="FM30" s="309"/>
      <c r="FN30" s="309"/>
      <c r="FO30" s="309"/>
      <c r="FP30" s="309"/>
      <c r="FQ30" s="310"/>
      <c r="FR30" s="311"/>
      <c r="FS30" s="308"/>
      <c r="FT30" s="309"/>
      <c r="FU30" s="309"/>
      <c r="FV30" s="309"/>
      <c r="FW30" s="309"/>
      <c r="FX30" s="310"/>
      <c r="FY30" s="311"/>
      <c r="FZ30" s="308"/>
      <c r="GA30" s="309"/>
      <c r="GB30" s="309"/>
      <c r="GC30" s="309"/>
      <c r="GD30" s="309"/>
      <c r="GE30" s="310"/>
      <c r="GF30" s="311"/>
      <c r="GG30" s="312"/>
      <c r="GH30" s="309"/>
      <c r="GI30" s="309"/>
      <c r="GJ30" s="309"/>
      <c r="GK30" s="309"/>
      <c r="GL30" s="310"/>
      <c r="GM30" s="311"/>
      <c r="GN30" s="308"/>
      <c r="GO30" s="309"/>
      <c r="GP30" s="309"/>
      <c r="GQ30" s="309"/>
      <c r="GR30" s="309"/>
      <c r="GS30" s="310"/>
      <c r="GT30" s="311"/>
      <c r="GU30" s="308"/>
      <c r="GV30" s="309"/>
      <c r="GW30" s="309"/>
      <c r="GX30" s="309"/>
      <c r="GY30" s="309"/>
      <c r="GZ30" s="310"/>
      <c r="HA30" s="311"/>
      <c r="HB30" s="308"/>
      <c r="HC30" s="309"/>
      <c r="HD30" s="309"/>
      <c r="HE30" s="309"/>
      <c r="HF30" s="309"/>
      <c r="HG30" s="310"/>
      <c r="HH30" s="311"/>
      <c r="HI30" s="308"/>
      <c r="HJ30" s="309"/>
      <c r="HK30" s="309"/>
      <c r="HL30" s="309"/>
      <c r="HM30" s="309"/>
      <c r="HN30" s="310"/>
      <c r="HO30" s="311"/>
      <c r="HP30" s="308"/>
      <c r="HQ30" s="309"/>
      <c r="HR30" s="309"/>
      <c r="HS30" s="309"/>
      <c r="HT30" s="309"/>
      <c r="HU30" s="310"/>
      <c r="HV30" s="311"/>
      <c r="HW30" s="308"/>
      <c r="HX30" s="309"/>
      <c r="HY30" s="309"/>
      <c r="HZ30" s="309"/>
      <c r="IA30" s="309"/>
      <c r="IB30" s="310"/>
      <c r="IC30" s="311"/>
      <c r="ID30" s="308"/>
      <c r="IE30" s="309"/>
      <c r="IF30" s="309"/>
      <c r="IG30" s="309"/>
      <c r="IH30" s="309"/>
      <c r="II30" s="310"/>
      <c r="IJ30" s="311"/>
      <c r="IK30" s="312"/>
      <c r="IL30" s="309"/>
      <c r="IM30" s="309"/>
      <c r="IN30" s="309"/>
      <c r="IO30" s="309"/>
      <c r="IP30" s="310"/>
      <c r="IQ30" s="310"/>
      <c r="IR30" s="308"/>
      <c r="IS30" s="309"/>
      <c r="IT30" s="309"/>
      <c r="IU30" s="309"/>
      <c r="IV30" s="309"/>
      <c r="IW30" s="310"/>
      <c r="IX30" s="311"/>
      <c r="IY30" s="308"/>
      <c r="IZ30" s="309"/>
      <c r="JA30" s="309"/>
      <c r="JB30" s="309"/>
      <c r="JC30" s="309"/>
      <c r="JD30" s="310"/>
      <c r="JE30" s="311"/>
      <c r="JF30" s="308"/>
      <c r="JG30" s="309"/>
      <c r="JH30" s="309"/>
      <c r="JI30" s="309"/>
      <c r="JJ30" s="309"/>
      <c r="JK30" s="310"/>
      <c r="JL30" s="311"/>
      <c r="JM30" s="308"/>
      <c r="JN30" s="309"/>
      <c r="JO30" s="309"/>
      <c r="JP30" s="309"/>
      <c r="JQ30" s="309"/>
      <c r="JR30" s="310"/>
      <c r="JS30" s="311"/>
      <c r="JT30" s="308"/>
      <c r="JU30" s="309"/>
      <c r="JV30" s="309"/>
      <c r="JW30" s="309"/>
      <c r="JX30" s="309"/>
      <c r="JY30" s="310"/>
      <c r="JZ30" s="311"/>
      <c r="KA30" s="308"/>
      <c r="KB30" s="309"/>
      <c r="KC30" s="309"/>
      <c r="KD30" s="309"/>
      <c r="KE30" s="309"/>
      <c r="KF30" s="310"/>
      <c r="KG30" s="311"/>
      <c r="KH30" s="312"/>
      <c r="KI30" s="309"/>
      <c r="KJ30" s="309"/>
      <c r="KK30" s="309"/>
      <c r="KL30" s="309"/>
      <c r="KM30" s="310"/>
      <c r="KN30" s="311"/>
      <c r="KO30" s="308"/>
      <c r="KP30" s="309"/>
      <c r="KQ30" s="309"/>
      <c r="KR30" s="309"/>
      <c r="KS30" s="309"/>
      <c r="KT30" s="310"/>
      <c r="KU30" s="311"/>
      <c r="KV30" s="308"/>
      <c r="KW30" s="309"/>
      <c r="KX30" s="309"/>
      <c r="KY30" s="309"/>
      <c r="KZ30" s="309"/>
      <c r="LA30" s="310"/>
      <c r="LB30" s="311"/>
      <c r="LC30" s="308"/>
      <c r="LD30" s="309"/>
      <c r="LE30" s="309"/>
      <c r="LF30" s="309"/>
      <c r="LG30" s="309"/>
      <c r="LH30" s="310"/>
      <c r="LI30" s="311"/>
      <c r="LJ30" s="308"/>
      <c r="LK30" s="309"/>
      <c r="LL30" s="309"/>
      <c r="LM30" s="309"/>
      <c r="LN30" s="309"/>
      <c r="LO30" s="310"/>
      <c r="LP30" s="311"/>
      <c r="LQ30" s="308"/>
      <c r="LR30" s="309"/>
      <c r="LS30" s="309"/>
      <c r="LT30" s="309"/>
      <c r="LU30" s="309"/>
      <c r="LV30" s="310"/>
      <c r="LW30" s="310"/>
      <c r="LX30" s="282" t="str">
        <f t="shared" si="3"/>
        <v/>
      </c>
      <c r="LY30" s="273" t="str">
        <f t="shared" si="0"/>
        <v/>
      </c>
      <c r="LZ30" s="273" t="str">
        <f t="shared" si="1"/>
        <v/>
      </c>
      <c r="MA30" s="273" t="str">
        <f t="shared" si="2"/>
        <v/>
      </c>
      <c r="MB30" s="283" t="str">
        <f t="shared" si="4"/>
        <v/>
      </c>
      <c r="MC30" s="284"/>
      <c r="MD30" s="435"/>
      <c r="ME30" s="435"/>
      <c r="MF30" s="455" t="str">
        <f>IF(MB30="","",IF(นักเรียน!Q29="ออก","--ย้าย--",VLOOKUP(MB30,gradetime,5)))</f>
        <v/>
      </c>
      <c r="MG30" s="435"/>
      <c r="MH30" s="435"/>
      <c r="MI30" s="435"/>
      <c r="MJ30" s="435"/>
      <c r="MK30" s="435"/>
      <c r="ML30" s="435"/>
      <c r="MM30" s="435"/>
      <c r="MN30" s="435"/>
      <c r="MO30" s="435"/>
      <c r="MP30" s="435"/>
      <c r="MQ30" s="435"/>
      <c r="MR30" s="435"/>
      <c r="MS30" s="435"/>
      <c r="MT30" s="435"/>
      <c r="MU30" s="435"/>
      <c r="MV30" s="435"/>
      <c r="MW30" s="435"/>
      <c r="MX30" s="435"/>
      <c r="MY30" s="435"/>
      <c r="MZ30" s="435"/>
      <c r="NA30" s="435"/>
      <c r="NB30" s="435"/>
      <c r="NC30" s="435"/>
      <c r="ND30" s="435"/>
      <c r="NE30" s="435"/>
      <c r="NF30" s="435"/>
      <c r="NG30" s="435"/>
      <c r="NH30" s="435"/>
      <c r="NI30" s="435"/>
      <c r="NJ30" s="435"/>
      <c r="NK30" s="435"/>
      <c r="NL30" s="435"/>
      <c r="NM30" s="435"/>
      <c r="NN30" s="435"/>
      <c r="NO30" s="435"/>
      <c r="NP30" s="435"/>
      <c r="NQ30" s="435"/>
      <c r="NR30" s="435"/>
      <c r="NS30" s="435"/>
      <c r="NT30" s="435"/>
      <c r="NU30" s="435"/>
      <c r="NV30" s="435"/>
      <c r="NW30" s="435"/>
      <c r="NX30" s="435"/>
      <c r="NY30" s="435"/>
      <c r="NZ30" s="435"/>
      <c r="OA30" s="435"/>
      <c r="OB30" s="435"/>
      <c r="OC30" s="435"/>
    </row>
    <row r="31" spans="1:393" ht="15.75" customHeight="1" x14ac:dyDescent="0.5">
      <c r="A31" s="435"/>
      <c r="B31" s="273">
        <v>25</v>
      </c>
      <c r="C31" s="337" t="str">
        <f>IF(นักเรียน!C30="","",นักเรียน!C30)</f>
        <v/>
      </c>
      <c r="D31" s="337" t="str">
        <f>IF(นักเรียน!D30="","",นักเรียน!D30)</f>
        <v/>
      </c>
      <c r="E31" s="274" t="str">
        <f>IF(นักเรียน!E30="","",นักเรียน!E30)</f>
        <v/>
      </c>
      <c r="F31" s="273" t="str">
        <f>IF(นักเรียน!E30="","",นักเรียน!B30)</f>
        <v/>
      </c>
      <c r="G31" s="308"/>
      <c r="H31" s="309"/>
      <c r="I31" s="309"/>
      <c r="J31" s="309"/>
      <c r="K31" s="309"/>
      <c r="L31" s="310"/>
      <c r="M31" s="310"/>
      <c r="N31" s="308"/>
      <c r="O31" s="309"/>
      <c r="P31" s="309"/>
      <c r="Q31" s="309"/>
      <c r="R31" s="309"/>
      <c r="S31" s="310"/>
      <c r="T31" s="311"/>
      <c r="U31" s="308"/>
      <c r="V31" s="309"/>
      <c r="W31" s="309"/>
      <c r="X31" s="309"/>
      <c r="Y31" s="309"/>
      <c r="Z31" s="310"/>
      <c r="AA31" s="311"/>
      <c r="AB31" s="308"/>
      <c r="AC31" s="309"/>
      <c r="AD31" s="309"/>
      <c r="AE31" s="309"/>
      <c r="AF31" s="309"/>
      <c r="AG31" s="310"/>
      <c r="AH31" s="311"/>
      <c r="AI31" s="308"/>
      <c r="AJ31" s="309"/>
      <c r="AK31" s="309"/>
      <c r="AL31" s="309"/>
      <c r="AM31" s="309"/>
      <c r="AN31" s="310"/>
      <c r="AO31" s="311"/>
      <c r="AP31" s="308"/>
      <c r="AQ31" s="309"/>
      <c r="AR31" s="309"/>
      <c r="AS31" s="309"/>
      <c r="AT31" s="309"/>
      <c r="AU31" s="310"/>
      <c r="AV31" s="311"/>
      <c r="AW31" s="312"/>
      <c r="AX31" s="309"/>
      <c r="AY31" s="309"/>
      <c r="AZ31" s="309"/>
      <c r="BA31" s="309"/>
      <c r="BB31" s="310"/>
      <c r="BC31" s="310"/>
      <c r="BD31" s="308"/>
      <c r="BE31" s="309"/>
      <c r="BF31" s="309"/>
      <c r="BG31" s="309"/>
      <c r="BH31" s="309"/>
      <c r="BI31" s="310"/>
      <c r="BJ31" s="311"/>
      <c r="BK31" s="308"/>
      <c r="BL31" s="309"/>
      <c r="BM31" s="309"/>
      <c r="BN31" s="309"/>
      <c r="BO31" s="309"/>
      <c r="BP31" s="310"/>
      <c r="BQ31" s="311"/>
      <c r="BR31" s="308"/>
      <c r="BS31" s="309"/>
      <c r="BT31" s="309"/>
      <c r="BU31" s="309"/>
      <c r="BV31" s="309"/>
      <c r="BW31" s="310"/>
      <c r="BX31" s="311"/>
      <c r="BY31" s="312"/>
      <c r="BZ31" s="309"/>
      <c r="CA31" s="309"/>
      <c r="CB31" s="309"/>
      <c r="CC31" s="309"/>
      <c r="CD31" s="310"/>
      <c r="CE31" s="310"/>
      <c r="CF31" s="308"/>
      <c r="CG31" s="309"/>
      <c r="CH31" s="309"/>
      <c r="CI31" s="309"/>
      <c r="CJ31" s="309"/>
      <c r="CK31" s="310"/>
      <c r="CL31" s="311"/>
      <c r="CM31" s="308"/>
      <c r="CN31" s="309"/>
      <c r="CO31" s="309"/>
      <c r="CP31" s="309"/>
      <c r="CQ31" s="309"/>
      <c r="CR31" s="310"/>
      <c r="CS31" s="311"/>
      <c r="CT31" s="308"/>
      <c r="CU31" s="309"/>
      <c r="CV31" s="309"/>
      <c r="CW31" s="309"/>
      <c r="CX31" s="309"/>
      <c r="CY31" s="310"/>
      <c r="CZ31" s="311"/>
      <c r="DA31" s="312"/>
      <c r="DB31" s="309"/>
      <c r="DC31" s="309"/>
      <c r="DD31" s="309"/>
      <c r="DE31" s="309"/>
      <c r="DF31" s="310"/>
      <c r="DG31" s="311"/>
      <c r="DH31" s="308"/>
      <c r="DI31" s="309"/>
      <c r="DJ31" s="309"/>
      <c r="DK31" s="309"/>
      <c r="DL31" s="309"/>
      <c r="DM31" s="310"/>
      <c r="DN31" s="311"/>
      <c r="DO31" s="308"/>
      <c r="DP31" s="309"/>
      <c r="DQ31" s="309"/>
      <c r="DR31" s="309"/>
      <c r="DS31" s="309"/>
      <c r="DT31" s="310"/>
      <c r="DU31" s="311"/>
      <c r="DV31" s="308"/>
      <c r="DW31" s="309"/>
      <c r="DX31" s="309"/>
      <c r="DY31" s="309"/>
      <c r="DZ31" s="309"/>
      <c r="EA31" s="310"/>
      <c r="EB31" s="311"/>
      <c r="EC31" s="312"/>
      <c r="ED31" s="309"/>
      <c r="EE31" s="309"/>
      <c r="EF31" s="309"/>
      <c r="EG31" s="309"/>
      <c r="EH31" s="310"/>
      <c r="EI31" s="310"/>
      <c r="EJ31" s="308"/>
      <c r="EK31" s="309"/>
      <c r="EL31" s="309"/>
      <c r="EM31" s="309"/>
      <c r="EN31" s="309"/>
      <c r="EO31" s="310"/>
      <c r="EP31" s="311"/>
      <c r="EQ31" s="308"/>
      <c r="ER31" s="309"/>
      <c r="ES31" s="309"/>
      <c r="ET31" s="309"/>
      <c r="EU31" s="309"/>
      <c r="EV31" s="310"/>
      <c r="EW31" s="311"/>
      <c r="EX31" s="308"/>
      <c r="EY31" s="309"/>
      <c r="EZ31" s="309"/>
      <c r="FA31" s="309"/>
      <c r="FB31" s="309"/>
      <c r="FC31" s="310"/>
      <c r="FD31" s="311"/>
      <c r="FE31" s="312"/>
      <c r="FF31" s="309"/>
      <c r="FG31" s="309"/>
      <c r="FH31" s="309"/>
      <c r="FI31" s="309"/>
      <c r="FJ31" s="310"/>
      <c r="FK31" s="310"/>
      <c r="FL31" s="308"/>
      <c r="FM31" s="309"/>
      <c r="FN31" s="309"/>
      <c r="FO31" s="309"/>
      <c r="FP31" s="309"/>
      <c r="FQ31" s="310"/>
      <c r="FR31" s="311"/>
      <c r="FS31" s="308"/>
      <c r="FT31" s="309"/>
      <c r="FU31" s="309"/>
      <c r="FV31" s="309"/>
      <c r="FW31" s="309"/>
      <c r="FX31" s="310"/>
      <c r="FY31" s="311"/>
      <c r="FZ31" s="308"/>
      <c r="GA31" s="309"/>
      <c r="GB31" s="309"/>
      <c r="GC31" s="309"/>
      <c r="GD31" s="309"/>
      <c r="GE31" s="310"/>
      <c r="GF31" s="311"/>
      <c r="GG31" s="312"/>
      <c r="GH31" s="309"/>
      <c r="GI31" s="309"/>
      <c r="GJ31" s="309"/>
      <c r="GK31" s="309"/>
      <c r="GL31" s="310"/>
      <c r="GM31" s="311"/>
      <c r="GN31" s="308"/>
      <c r="GO31" s="309"/>
      <c r="GP31" s="309"/>
      <c r="GQ31" s="309"/>
      <c r="GR31" s="309"/>
      <c r="GS31" s="310"/>
      <c r="GT31" s="311"/>
      <c r="GU31" s="308"/>
      <c r="GV31" s="309"/>
      <c r="GW31" s="309"/>
      <c r="GX31" s="309"/>
      <c r="GY31" s="309"/>
      <c r="GZ31" s="310"/>
      <c r="HA31" s="311"/>
      <c r="HB31" s="308"/>
      <c r="HC31" s="309"/>
      <c r="HD31" s="309"/>
      <c r="HE31" s="309"/>
      <c r="HF31" s="309"/>
      <c r="HG31" s="310"/>
      <c r="HH31" s="311"/>
      <c r="HI31" s="308"/>
      <c r="HJ31" s="309"/>
      <c r="HK31" s="309"/>
      <c r="HL31" s="309"/>
      <c r="HM31" s="309"/>
      <c r="HN31" s="310"/>
      <c r="HO31" s="311"/>
      <c r="HP31" s="308"/>
      <c r="HQ31" s="309"/>
      <c r="HR31" s="309"/>
      <c r="HS31" s="309"/>
      <c r="HT31" s="309"/>
      <c r="HU31" s="310"/>
      <c r="HV31" s="311"/>
      <c r="HW31" s="308"/>
      <c r="HX31" s="309"/>
      <c r="HY31" s="309"/>
      <c r="HZ31" s="309"/>
      <c r="IA31" s="309"/>
      <c r="IB31" s="310"/>
      <c r="IC31" s="311"/>
      <c r="ID31" s="308"/>
      <c r="IE31" s="309"/>
      <c r="IF31" s="309"/>
      <c r="IG31" s="309"/>
      <c r="IH31" s="309"/>
      <c r="II31" s="310"/>
      <c r="IJ31" s="311"/>
      <c r="IK31" s="312"/>
      <c r="IL31" s="309"/>
      <c r="IM31" s="309"/>
      <c r="IN31" s="309"/>
      <c r="IO31" s="309"/>
      <c r="IP31" s="310"/>
      <c r="IQ31" s="310"/>
      <c r="IR31" s="308"/>
      <c r="IS31" s="309"/>
      <c r="IT31" s="309"/>
      <c r="IU31" s="309"/>
      <c r="IV31" s="309"/>
      <c r="IW31" s="310"/>
      <c r="IX31" s="311"/>
      <c r="IY31" s="308"/>
      <c r="IZ31" s="309"/>
      <c r="JA31" s="309"/>
      <c r="JB31" s="309"/>
      <c r="JC31" s="309"/>
      <c r="JD31" s="310"/>
      <c r="JE31" s="311"/>
      <c r="JF31" s="308"/>
      <c r="JG31" s="309"/>
      <c r="JH31" s="309"/>
      <c r="JI31" s="309"/>
      <c r="JJ31" s="309"/>
      <c r="JK31" s="310"/>
      <c r="JL31" s="311"/>
      <c r="JM31" s="308"/>
      <c r="JN31" s="309"/>
      <c r="JO31" s="309"/>
      <c r="JP31" s="309"/>
      <c r="JQ31" s="309"/>
      <c r="JR31" s="310"/>
      <c r="JS31" s="311"/>
      <c r="JT31" s="308"/>
      <c r="JU31" s="309"/>
      <c r="JV31" s="309"/>
      <c r="JW31" s="309"/>
      <c r="JX31" s="309"/>
      <c r="JY31" s="310"/>
      <c r="JZ31" s="311"/>
      <c r="KA31" s="308"/>
      <c r="KB31" s="309"/>
      <c r="KC31" s="309"/>
      <c r="KD31" s="309"/>
      <c r="KE31" s="309"/>
      <c r="KF31" s="310"/>
      <c r="KG31" s="311"/>
      <c r="KH31" s="312"/>
      <c r="KI31" s="309"/>
      <c r="KJ31" s="309"/>
      <c r="KK31" s="309"/>
      <c r="KL31" s="309"/>
      <c r="KM31" s="310"/>
      <c r="KN31" s="311"/>
      <c r="KO31" s="308"/>
      <c r="KP31" s="309"/>
      <c r="KQ31" s="309"/>
      <c r="KR31" s="309"/>
      <c r="KS31" s="309"/>
      <c r="KT31" s="310"/>
      <c r="KU31" s="311"/>
      <c r="KV31" s="308"/>
      <c r="KW31" s="309"/>
      <c r="KX31" s="309"/>
      <c r="KY31" s="309"/>
      <c r="KZ31" s="309"/>
      <c r="LA31" s="310"/>
      <c r="LB31" s="311"/>
      <c r="LC31" s="308"/>
      <c r="LD31" s="309"/>
      <c r="LE31" s="309"/>
      <c r="LF31" s="309"/>
      <c r="LG31" s="309"/>
      <c r="LH31" s="310"/>
      <c r="LI31" s="311"/>
      <c r="LJ31" s="308"/>
      <c r="LK31" s="309"/>
      <c r="LL31" s="309"/>
      <c r="LM31" s="309"/>
      <c r="LN31" s="309"/>
      <c r="LO31" s="310"/>
      <c r="LP31" s="311"/>
      <c r="LQ31" s="308"/>
      <c r="LR31" s="309"/>
      <c r="LS31" s="309"/>
      <c r="LT31" s="309"/>
      <c r="LU31" s="309"/>
      <c r="LV31" s="310"/>
      <c r="LW31" s="310"/>
      <c r="LX31" s="282" t="str">
        <f t="shared" si="3"/>
        <v/>
      </c>
      <c r="LY31" s="273" t="str">
        <f t="shared" si="0"/>
        <v/>
      </c>
      <c r="LZ31" s="273" t="str">
        <f t="shared" si="1"/>
        <v/>
      </c>
      <c r="MA31" s="273" t="str">
        <f t="shared" si="2"/>
        <v/>
      </c>
      <c r="MB31" s="283" t="str">
        <f t="shared" si="4"/>
        <v/>
      </c>
      <c r="MC31" s="284"/>
      <c r="MD31" s="435"/>
      <c r="ME31" s="435"/>
      <c r="MF31" s="455" t="str">
        <f>IF(MB31="","",IF(นักเรียน!Q30="ออก","--ย้าย--",VLOOKUP(MB31,gradetime,5)))</f>
        <v/>
      </c>
      <c r="MG31" s="435"/>
      <c r="MH31" s="435"/>
      <c r="MI31" s="435"/>
      <c r="MJ31" s="435"/>
      <c r="MK31" s="435"/>
      <c r="ML31" s="435"/>
      <c r="MM31" s="435"/>
      <c r="MN31" s="435"/>
      <c r="MO31" s="435"/>
      <c r="MP31" s="435"/>
      <c r="MQ31" s="435"/>
      <c r="MR31" s="435"/>
      <c r="MS31" s="435"/>
      <c r="MT31" s="435"/>
      <c r="MU31" s="435"/>
      <c r="MV31" s="435"/>
      <c r="MW31" s="435"/>
      <c r="MX31" s="435"/>
      <c r="MY31" s="435"/>
      <c r="MZ31" s="435"/>
      <c r="NA31" s="435"/>
      <c r="NB31" s="435"/>
      <c r="NC31" s="435"/>
      <c r="ND31" s="435"/>
      <c r="NE31" s="435"/>
      <c r="NF31" s="435"/>
      <c r="NG31" s="435"/>
      <c r="NH31" s="435"/>
      <c r="NI31" s="435"/>
      <c r="NJ31" s="435"/>
      <c r="NK31" s="435"/>
      <c r="NL31" s="435"/>
      <c r="NM31" s="435"/>
      <c r="NN31" s="435"/>
      <c r="NO31" s="435"/>
      <c r="NP31" s="435"/>
      <c r="NQ31" s="435"/>
      <c r="NR31" s="435"/>
      <c r="NS31" s="435"/>
      <c r="NT31" s="435"/>
      <c r="NU31" s="435"/>
      <c r="NV31" s="435"/>
      <c r="NW31" s="435"/>
      <c r="NX31" s="435"/>
      <c r="NY31" s="435"/>
      <c r="NZ31" s="435"/>
      <c r="OA31" s="435"/>
      <c r="OB31" s="435"/>
      <c r="OC31" s="435"/>
    </row>
    <row r="32" spans="1:393" ht="15.75" customHeight="1" x14ac:dyDescent="0.5">
      <c r="A32" s="435"/>
      <c r="B32" s="273">
        <v>26</v>
      </c>
      <c r="C32" s="337" t="str">
        <f>IF(นักเรียน!C31="","",นักเรียน!C31)</f>
        <v/>
      </c>
      <c r="D32" s="337" t="str">
        <f>IF(นักเรียน!D31="","",นักเรียน!D31)</f>
        <v/>
      </c>
      <c r="E32" s="274" t="str">
        <f>IF(นักเรียน!E31="","",นักเรียน!E31)</f>
        <v/>
      </c>
      <c r="F32" s="273" t="str">
        <f>IF(นักเรียน!E31="","",นักเรียน!B31)</f>
        <v/>
      </c>
      <c r="G32" s="308"/>
      <c r="H32" s="309"/>
      <c r="I32" s="309"/>
      <c r="J32" s="309"/>
      <c r="K32" s="309"/>
      <c r="L32" s="310"/>
      <c r="M32" s="310"/>
      <c r="N32" s="308"/>
      <c r="O32" s="309"/>
      <c r="P32" s="309"/>
      <c r="Q32" s="309"/>
      <c r="R32" s="309"/>
      <c r="S32" s="310"/>
      <c r="T32" s="311"/>
      <c r="U32" s="308"/>
      <c r="V32" s="309"/>
      <c r="W32" s="309"/>
      <c r="X32" s="309"/>
      <c r="Y32" s="309"/>
      <c r="Z32" s="310"/>
      <c r="AA32" s="311"/>
      <c r="AB32" s="308"/>
      <c r="AC32" s="309"/>
      <c r="AD32" s="309"/>
      <c r="AE32" s="309"/>
      <c r="AF32" s="309"/>
      <c r="AG32" s="310"/>
      <c r="AH32" s="311"/>
      <c r="AI32" s="308"/>
      <c r="AJ32" s="309"/>
      <c r="AK32" s="309"/>
      <c r="AL32" s="309"/>
      <c r="AM32" s="309"/>
      <c r="AN32" s="310"/>
      <c r="AO32" s="311"/>
      <c r="AP32" s="308"/>
      <c r="AQ32" s="309"/>
      <c r="AR32" s="309"/>
      <c r="AS32" s="309"/>
      <c r="AT32" s="309"/>
      <c r="AU32" s="310"/>
      <c r="AV32" s="311"/>
      <c r="AW32" s="312"/>
      <c r="AX32" s="309"/>
      <c r="AY32" s="309"/>
      <c r="AZ32" s="309"/>
      <c r="BA32" s="309"/>
      <c r="BB32" s="310"/>
      <c r="BC32" s="310"/>
      <c r="BD32" s="308"/>
      <c r="BE32" s="309"/>
      <c r="BF32" s="309"/>
      <c r="BG32" s="309"/>
      <c r="BH32" s="309"/>
      <c r="BI32" s="310"/>
      <c r="BJ32" s="311"/>
      <c r="BK32" s="308"/>
      <c r="BL32" s="309"/>
      <c r="BM32" s="309"/>
      <c r="BN32" s="309"/>
      <c r="BO32" s="309"/>
      <c r="BP32" s="310"/>
      <c r="BQ32" s="311"/>
      <c r="BR32" s="308"/>
      <c r="BS32" s="309"/>
      <c r="BT32" s="309"/>
      <c r="BU32" s="309"/>
      <c r="BV32" s="309"/>
      <c r="BW32" s="310"/>
      <c r="BX32" s="311"/>
      <c r="BY32" s="312"/>
      <c r="BZ32" s="309"/>
      <c r="CA32" s="309"/>
      <c r="CB32" s="309"/>
      <c r="CC32" s="309"/>
      <c r="CD32" s="310"/>
      <c r="CE32" s="310"/>
      <c r="CF32" s="308"/>
      <c r="CG32" s="309"/>
      <c r="CH32" s="309"/>
      <c r="CI32" s="309"/>
      <c r="CJ32" s="309"/>
      <c r="CK32" s="310"/>
      <c r="CL32" s="311"/>
      <c r="CM32" s="308"/>
      <c r="CN32" s="309"/>
      <c r="CO32" s="309"/>
      <c r="CP32" s="309"/>
      <c r="CQ32" s="309"/>
      <c r="CR32" s="310"/>
      <c r="CS32" s="311"/>
      <c r="CT32" s="308"/>
      <c r="CU32" s="309"/>
      <c r="CV32" s="309"/>
      <c r="CW32" s="309"/>
      <c r="CX32" s="309"/>
      <c r="CY32" s="310"/>
      <c r="CZ32" s="311"/>
      <c r="DA32" s="312"/>
      <c r="DB32" s="309"/>
      <c r="DC32" s="309"/>
      <c r="DD32" s="309"/>
      <c r="DE32" s="309"/>
      <c r="DF32" s="310"/>
      <c r="DG32" s="311"/>
      <c r="DH32" s="308"/>
      <c r="DI32" s="309"/>
      <c r="DJ32" s="309"/>
      <c r="DK32" s="309"/>
      <c r="DL32" s="309"/>
      <c r="DM32" s="310"/>
      <c r="DN32" s="311"/>
      <c r="DO32" s="308"/>
      <c r="DP32" s="309"/>
      <c r="DQ32" s="309"/>
      <c r="DR32" s="309"/>
      <c r="DS32" s="309"/>
      <c r="DT32" s="310"/>
      <c r="DU32" s="311"/>
      <c r="DV32" s="308"/>
      <c r="DW32" s="309"/>
      <c r="DX32" s="309"/>
      <c r="DY32" s="309"/>
      <c r="DZ32" s="309"/>
      <c r="EA32" s="310"/>
      <c r="EB32" s="311"/>
      <c r="EC32" s="312"/>
      <c r="ED32" s="309"/>
      <c r="EE32" s="309"/>
      <c r="EF32" s="309"/>
      <c r="EG32" s="309"/>
      <c r="EH32" s="310"/>
      <c r="EI32" s="310"/>
      <c r="EJ32" s="308"/>
      <c r="EK32" s="309"/>
      <c r="EL32" s="309"/>
      <c r="EM32" s="309"/>
      <c r="EN32" s="309"/>
      <c r="EO32" s="310"/>
      <c r="EP32" s="311"/>
      <c r="EQ32" s="308"/>
      <c r="ER32" s="309"/>
      <c r="ES32" s="309"/>
      <c r="ET32" s="309"/>
      <c r="EU32" s="309"/>
      <c r="EV32" s="310"/>
      <c r="EW32" s="311"/>
      <c r="EX32" s="308"/>
      <c r="EY32" s="309"/>
      <c r="EZ32" s="309"/>
      <c r="FA32" s="309"/>
      <c r="FB32" s="309"/>
      <c r="FC32" s="310"/>
      <c r="FD32" s="311"/>
      <c r="FE32" s="312"/>
      <c r="FF32" s="309"/>
      <c r="FG32" s="309"/>
      <c r="FH32" s="309"/>
      <c r="FI32" s="309"/>
      <c r="FJ32" s="310"/>
      <c r="FK32" s="310"/>
      <c r="FL32" s="308"/>
      <c r="FM32" s="309"/>
      <c r="FN32" s="309"/>
      <c r="FO32" s="309"/>
      <c r="FP32" s="309"/>
      <c r="FQ32" s="310"/>
      <c r="FR32" s="311"/>
      <c r="FS32" s="308"/>
      <c r="FT32" s="309"/>
      <c r="FU32" s="309"/>
      <c r="FV32" s="309"/>
      <c r="FW32" s="309"/>
      <c r="FX32" s="310"/>
      <c r="FY32" s="311"/>
      <c r="FZ32" s="308"/>
      <c r="GA32" s="309"/>
      <c r="GB32" s="309"/>
      <c r="GC32" s="309"/>
      <c r="GD32" s="309"/>
      <c r="GE32" s="310"/>
      <c r="GF32" s="311"/>
      <c r="GG32" s="312"/>
      <c r="GH32" s="309"/>
      <c r="GI32" s="309"/>
      <c r="GJ32" s="309"/>
      <c r="GK32" s="309"/>
      <c r="GL32" s="310"/>
      <c r="GM32" s="311"/>
      <c r="GN32" s="308"/>
      <c r="GO32" s="309"/>
      <c r="GP32" s="309"/>
      <c r="GQ32" s="309"/>
      <c r="GR32" s="309"/>
      <c r="GS32" s="310"/>
      <c r="GT32" s="311"/>
      <c r="GU32" s="308"/>
      <c r="GV32" s="309"/>
      <c r="GW32" s="309"/>
      <c r="GX32" s="309"/>
      <c r="GY32" s="309"/>
      <c r="GZ32" s="310"/>
      <c r="HA32" s="311"/>
      <c r="HB32" s="308"/>
      <c r="HC32" s="309"/>
      <c r="HD32" s="309"/>
      <c r="HE32" s="309"/>
      <c r="HF32" s="309"/>
      <c r="HG32" s="310"/>
      <c r="HH32" s="311"/>
      <c r="HI32" s="308"/>
      <c r="HJ32" s="309"/>
      <c r="HK32" s="309"/>
      <c r="HL32" s="309"/>
      <c r="HM32" s="309"/>
      <c r="HN32" s="310"/>
      <c r="HO32" s="311"/>
      <c r="HP32" s="308"/>
      <c r="HQ32" s="309"/>
      <c r="HR32" s="309"/>
      <c r="HS32" s="309"/>
      <c r="HT32" s="309"/>
      <c r="HU32" s="310"/>
      <c r="HV32" s="311"/>
      <c r="HW32" s="308"/>
      <c r="HX32" s="309"/>
      <c r="HY32" s="309"/>
      <c r="HZ32" s="309"/>
      <c r="IA32" s="309"/>
      <c r="IB32" s="310"/>
      <c r="IC32" s="311"/>
      <c r="ID32" s="308"/>
      <c r="IE32" s="309"/>
      <c r="IF32" s="309"/>
      <c r="IG32" s="309"/>
      <c r="IH32" s="309"/>
      <c r="II32" s="310"/>
      <c r="IJ32" s="311"/>
      <c r="IK32" s="312"/>
      <c r="IL32" s="309"/>
      <c r="IM32" s="309"/>
      <c r="IN32" s="309"/>
      <c r="IO32" s="309"/>
      <c r="IP32" s="310"/>
      <c r="IQ32" s="310"/>
      <c r="IR32" s="308"/>
      <c r="IS32" s="309"/>
      <c r="IT32" s="309"/>
      <c r="IU32" s="309"/>
      <c r="IV32" s="309"/>
      <c r="IW32" s="310"/>
      <c r="IX32" s="311"/>
      <c r="IY32" s="308"/>
      <c r="IZ32" s="309"/>
      <c r="JA32" s="309"/>
      <c r="JB32" s="309"/>
      <c r="JC32" s="309"/>
      <c r="JD32" s="310"/>
      <c r="JE32" s="311"/>
      <c r="JF32" s="308"/>
      <c r="JG32" s="309"/>
      <c r="JH32" s="309"/>
      <c r="JI32" s="309"/>
      <c r="JJ32" s="309"/>
      <c r="JK32" s="310"/>
      <c r="JL32" s="311"/>
      <c r="JM32" s="308"/>
      <c r="JN32" s="309"/>
      <c r="JO32" s="309"/>
      <c r="JP32" s="309"/>
      <c r="JQ32" s="309"/>
      <c r="JR32" s="310"/>
      <c r="JS32" s="311"/>
      <c r="JT32" s="308"/>
      <c r="JU32" s="309"/>
      <c r="JV32" s="309"/>
      <c r="JW32" s="309"/>
      <c r="JX32" s="309"/>
      <c r="JY32" s="310"/>
      <c r="JZ32" s="311"/>
      <c r="KA32" s="308"/>
      <c r="KB32" s="309"/>
      <c r="KC32" s="309"/>
      <c r="KD32" s="309"/>
      <c r="KE32" s="309"/>
      <c r="KF32" s="310"/>
      <c r="KG32" s="311"/>
      <c r="KH32" s="312"/>
      <c r="KI32" s="309"/>
      <c r="KJ32" s="309"/>
      <c r="KK32" s="309"/>
      <c r="KL32" s="309"/>
      <c r="KM32" s="310"/>
      <c r="KN32" s="311"/>
      <c r="KO32" s="308"/>
      <c r="KP32" s="309"/>
      <c r="KQ32" s="309"/>
      <c r="KR32" s="309"/>
      <c r="KS32" s="309"/>
      <c r="KT32" s="310"/>
      <c r="KU32" s="311"/>
      <c r="KV32" s="308"/>
      <c r="KW32" s="309"/>
      <c r="KX32" s="309"/>
      <c r="KY32" s="309"/>
      <c r="KZ32" s="309"/>
      <c r="LA32" s="310"/>
      <c r="LB32" s="311"/>
      <c r="LC32" s="308"/>
      <c r="LD32" s="309"/>
      <c r="LE32" s="309"/>
      <c r="LF32" s="309"/>
      <c r="LG32" s="309"/>
      <c r="LH32" s="310"/>
      <c r="LI32" s="311"/>
      <c r="LJ32" s="308"/>
      <c r="LK32" s="309"/>
      <c r="LL32" s="309"/>
      <c r="LM32" s="309"/>
      <c r="LN32" s="309"/>
      <c r="LO32" s="310"/>
      <c r="LP32" s="311"/>
      <c r="LQ32" s="308"/>
      <c r="LR32" s="309"/>
      <c r="LS32" s="309"/>
      <c r="LT32" s="309"/>
      <c r="LU32" s="309"/>
      <c r="LV32" s="310"/>
      <c r="LW32" s="310"/>
      <c r="LX32" s="282" t="str">
        <f t="shared" si="3"/>
        <v/>
      </c>
      <c r="LY32" s="273" t="str">
        <f t="shared" si="0"/>
        <v/>
      </c>
      <c r="LZ32" s="273" t="str">
        <f t="shared" si="1"/>
        <v/>
      </c>
      <c r="MA32" s="273" t="str">
        <f t="shared" si="2"/>
        <v/>
      </c>
      <c r="MB32" s="283" t="str">
        <f t="shared" si="4"/>
        <v/>
      </c>
      <c r="MC32" s="284"/>
      <c r="MD32" s="435"/>
      <c r="ME32" s="435"/>
      <c r="MF32" s="455" t="str">
        <f>IF(MB32="","",IF(นักเรียน!Q31="ออก","--ย้าย--",VLOOKUP(MB32,gradetime,5)))</f>
        <v/>
      </c>
      <c r="MG32" s="435"/>
      <c r="MH32" s="435"/>
      <c r="MI32" s="435"/>
      <c r="MJ32" s="435"/>
      <c r="MK32" s="435"/>
      <c r="ML32" s="435"/>
      <c r="MM32" s="435"/>
      <c r="MN32" s="435"/>
      <c r="MO32" s="435"/>
      <c r="MP32" s="435"/>
      <c r="MQ32" s="435"/>
      <c r="MR32" s="435"/>
      <c r="MS32" s="435"/>
      <c r="MT32" s="435"/>
      <c r="MU32" s="435"/>
      <c r="MV32" s="435"/>
      <c r="MW32" s="435"/>
      <c r="MX32" s="435"/>
      <c r="MY32" s="435"/>
      <c r="MZ32" s="435"/>
      <c r="NA32" s="435"/>
      <c r="NB32" s="435"/>
      <c r="NC32" s="435"/>
      <c r="ND32" s="435"/>
      <c r="NE32" s="435"/>
      <c r="NF32" s="435"/>
      <c r="NG32" s="435"/>
      <c r="NH32" s="435"/>
      <c r="NI32" s="435"/>
      <c r="NJ32" s="435"/>
      <c r="NK32" s="435"/>
      <c r="NL32" s="435"/>
      <c r="NM32" s="435"/>
      <c r="NN32" s="435"/>
      <c r="NO32" s="435"/>
      <c r="NP32" s="435"/>
      <c r="NQ32" s="435"/>
      <c r="NR32" s="435"/>
      <c r="NS32" s="435"/>
      <c r="NT32" s="435"/>
      <c r="NU32" s="435"/>
      <c r="NV32" s="435"/>
      <c r="NW32" s="435"/>
      <c r="NX32" s="435"/>
      <c r="NY32" s="435"/>
      <c r="NZ32" s="435"/>
      <c r="OA32" s="435"/>
      <c r="OB32" s="435"/>
      <c r="OC32" s="435"/>
    </row>
    <row r="33" spans="1:393" ht="15.75" customHeight="1" x14ac:dyDescent="0.5">
      <c r="A33" s="435"/>
      <c r="B33" s="273">
        <v>27</v>
      </c>
      <c r="C33" s="337" t="str">
        <f>IF(นักเรียน!C32="","",นักเรียน!C32)</f>
        <v/>
      </c>
      <c r="D33" s="337" t="str">
        <f>IF(นักเรียน!D32="","",นักเรียน!D32)</f>
        <v/>
      </c>
      <c r="E33" s="274" t="str">
        <f>IF(นักเรียน!E32="","",นักเรียน!E32)</f>
        <v/>
      </c>
      <c r="F33" s="273" t="str">
        <f>IF(นักเรียน!E32="","",นักเรียน!B32)</f>
        <v/>
      </c>
      <c r="G33" s="308"/>
      <c r="H33" s="309"/>
      <c r="I33" s="309"/>
      <c r="J33" s="309"/>
      <c r="K33" s="309"/>
      <c r="L33" s="310"/>
      <c r="M33" s="310"/>
      <c r="N33" s="308"/>
      <c r="O33" s="309"/>
      <c r="P33" s="309"/>
      <c r="Q33" s="309"/>
      <c r="R33" s="309"/>
      <c r="S33" s="310"/>
      <c r="T33" s="311"/>
      <c r="U33" s="308"/>
      <c r="V33" s="309"/>
      <c r="W33" s="309"/>
      <c r="X33" s="309"/>
      <c r="Y33" s="309"/>
      <c r="Z33" s="310"/>
      <c r="AA33" s="311"/>
      <c r="AB33" s="308"/>
      <c r="AC33" s="309"/>
      <c r="AD33" s="309"/>
      <c r="AE33" s="309"/>
      <c r="AF33" s="309"/>
      <c r="AG33" s="310"/>
      <c r="AH33" s="311"/>
      <c r="AI33" s="308"/>
      <c r="AJ33" s="309"/>
      <c r="AK33" s="309"/>
      <c r="AL33" s="309"/>
      <c r="AM33" s="309"/>
      <c r="AN33" s="310"/>
      <c r="AO33" s="311"/>
      <c r="AP33" s="308"/>
      <c r="AQ33" s="309"/>
      <c r="AR33" s="309"/>
      <c r="AS33" s="309"/>
      <c r="AT33" s="309"/>
      <c r="AU33" s="310"/>
      <c r="AV33" s="311"/>
      <c r="AW33" s="312"/>
      <c r="AX33" s="309"/>
      <c r="AY33" s="309"/>
      <c r="AZ33" s="309"/>
      <c r="BA33" s="309"/>
      <c r="BB33" s="310"/>
      <c r="BC33" s="310"/>
      <c r="BD33" s="308"/>
      <c r="BE33" s="309"/>
      <c r="BF33" s="309"/>
      <c r="BG33" s="309"/>
      <c r="BH33" s="309"/>
      <c r="BI33" s="310"/>
      <c r="BJ33" s="311"/>
      <c r="BK33" s="308"/>
      <c r="BL33" s="309"/>
      <c r="BM33" s="309"/>
      <c r="BN33" s="309"/>
      <c r="BO33" s="309"/>
      <c r="BP33" s="310"/>
      <c r="BQ33" s="311"/>
      <c r="BR33" s="308"/>
      <c r="BS33" s="309"/>
      <c r="BT33" s="309"/>
      <c r="BU33" s="309"/>
      <c r="BV33" s="309"/>
      <c r="BW33" s="310"/>
      <c r="BX33" s="311"/>
      <c r="BY33" s="312"/>
      <c r="BZ33" s="309"/>
      <c r="CA33" s="309"/>
      <c r="CB33" s="309"/>
      <c r="CC33" s="309"/>
      <c r="CD33" s="310"/>
      <c r="CE33" s="310"/>
      <c r="CF33" s="308"/>
      <c r="CG33" s="309"/>
      <c r="CH33" s="309"/>
      <c r="CI33" s="309"/>
      <c r="CJ33" s="309"/>
      <c r="CK33" s="310"/>
      <c r="CL33" s="311"/>
      <c r="CM33" s="308"/>
      <c r="CN33" s="309"/>
      <c r="CO33" s="309"/>
      <c r="CP33" s="309"/>
      <c r="CQ33" s="309"/>
      <c r="CR33" s="310"/>
      <c r="CS33" s="311"/>
      <c r="CT33" s="308"/>
      <c r="CU33" s="309"/>
      <c r="CV33" s="309"/>
      <c r="CW33" s="309"/>
      <c r="CX33" s="309"/>
      <c r="CY33" s="310"/>
      <c r="CZ33" s="311"/>
      <c r="DA33" s="312"/>
      <c r="DB33" s="309"/>
      <c r="DC33" s="309"/>
      <c r="DD33" s="309"/>
      <c r="DE33" s="309"/>
      <c r="DF33" s="310"/>
      <c r="DG33" s="311"/>
      <c r="DH33" s="308"/>
      <c r="DI33" s="309"/>
      <c r="DJ33" s="309"/>
      <c r="DK33" s="309"/>
      <c r="DL33" s="309"/>
      <c r="DM33" s="310"/>
      <c r="DN33" s="311"/>
      <c r="DO33" s="308"/>
      <c r="DP33" s="309"/>
      <c r="DQ33" s="309"/>
      <c r="DR33" s="309"/>
      <c r="DS33" s="309"/>
      <c r="DT33" s="310"/>
      <c r="DU33" s="311"/>
      <c r="DV33" s="308"/>
      <c r="DW33" s="309"/>
      <c r="DX33" s="309"/>
      <c r="DY33" s="309"/>
      <c r="DZ33" s="309"/>
      <c r="EA33" s="310"/>
      <c r="EB33" s="311"/>
      <c r="EC33" s="312"/>
      <c r="ED33" s="309"/>
      <c r="EE33" s="309"/>
      <c r="EF33" s="309"/>
      <c r="EG33" s="309"/>
      <c r="EH33" s="310"/>
      <c r="EI33" s="310"/>
      <c r="EJ33" s="308"/>
      <c r="EK33" s="309"/>
      <c r="EL33" s="309"/>
      <c r="EM33" s="309"/>
      <c r="EN33" s="309"/>
      <c r="EO33" s="310"/>
      <c r="EP33" s="311"/>
      <c r="EQ33" s="308"/>
      <c r="ER33" s="309"/>
      <c r="ES33" s="309"/>
      <c r="ET33" s="309"/>
      <c r="EU33" s="309"/>
      <c r="EV33" s="310"/>
      <c r="EW33" s="311"/>
      <c r="EX33" s="308"/>
      <c r="EY33" s="309"/>
      <c r="EZ33" s="309"/>
      <c r="FA33" s="309"/>
      <c r="FB33" s="309"/>
      <c r="FC33" s="310"/>
      <c r="FD33" s="311"/>
      <c r="FE33" s="312"/>
      <c r="FF33" s="309"/>
      <c r="FG33" s="309"/>
      <c r="FH33" s="309"/>
      <c r="FI33" s="309"/>
      <c r="FJ33" s="310"/>
      <c r="FK33" s="310"/>
      <c r="FL33" s="308"/>
      <c r="FM33" s="309"/>
      <c r="FN33" s="309"/>
      <c r="FO33" s="309"/>
      <c r="FP33" s="309"/>
      <c r="FQ33" s="310"/>
      <c r="FR33" s="311"/>
      <c r="FS33" s="308"/>
      <c r="FT33" s="309"/>
      <c r="FU33" s="309"/>
      <c r="FV33" s="309"/>
      <c r="FW33" s="309"/>
      <c r="FX33" s="310"/>
      <c r="FY33" s="311"/>
      <c r="FZ33" s="308"/>
      <c r="GA33" s="309"/>
      <c r="GB33" s="309"/>
      <c r="GC33" s="309"/>
      <c r="GD33" s="309"/>
      <c r="GE33" s="310"/>
      <c r="GF33" s="311"/>
      <c r="GG33" s="312"/>
      <c r="GH33" s="309"/>
      <c r="GI33" s="309"/>
      <c r="GJ33" s="309"/>
      <c r="GK33" s="309"/>
      <c r="GL33" s="310"/>
      <c r="GM33" s="311"/>
      <c r="GN33" s="308"/>
      <c r="GO33" s="309"/>
      <c r="GP33" s="309"/>
      <c r="GQ33" s="309"/>
      <c r="GR33" s="309"/>
      <c r="GS33" s="310"/>
      <c r="GT33" s="311"/>
      <c r="GU33" s="308"/>
      <c r="GV33" s="309"/>
      <c r="GW33" s="309"/>
      <c r="GX33" s="309"/>
      <c r="GY33" s="309"/>
      <c r="GZ33" s="310"/>
      <c r="HA33" s="311"/>
      <c r="HB33" s="308"/>
      <c r="HC33" s="309"/>
      <c r="HD33" s="309"/>
      <c r="HE33" s="309"/>
      <c r="HF33" s="309"/>
      <c r="HG33" s="310"/>
      <c r="HH33" s="311"/>
      <c r="HI33" s="308"/>
      <c r="HJ33" s="309"/>
      <c r="HK33" s="309"/>
      <c r="HL33" s="309"/>
      <c r="HM33" s="309"/>
      <c r="HN33" s="310"/>
      <c r="HO33" s="311"/>
      <c r="HP33" s="308"/>
      <c r="HQ33" s="309"/>
      <c r="HR33" s="309"/>
      <c r="HS33" s="309"/>
      <c r="HT33" s="309"/>
      <c r="HU33" s="310"/>
      <c r="HV33" s="311"/>
      <c r="HW33" s="308"/>
      <c r="HX33" s="309"/>
      <c r="HY33" s="309"/>
      <c r="HZ33" s="309"/>
      <c r="IA33" s="309"/>
      <c r="IB33" s="310"/>
      <c r="IC33" s="311"/>
      <c r="ID33" s="308"/>
      <c r="IE33" s="309"/>
      <c r="IF33" s="309"/>
      <c r="IG33" s="309"/>
      <c r="IH33" s="309"/>
      <c r="II33" s="310"/>
      <c r="IJ33" s="311"/>
      <c r="IK33" s="312"/>
      <c r="IL33" s="309"/>
      <c r="IM33" s="309"/>
      <c r="IN33" s="309"/>
      <c r="IO33" s="309"/>
      <c r="IP33" s="310"/>
      <c r="IQ33" s="310"/>
      <c r="IR33" s="308"/>
      <c r="IS33" s="309"/>
      <c r="IT33" s="309"/>
      <c r="IU33" s="309"/>
      <c r="IV33" s="309"/>
      <c r="IW33" s="310"/>
      <c r="IX33" s="311"/>
      <c r="IY33" s="308"/>
      <c r="IZ33" s="309"/>
      <c r="JA33" s="309"/>
      <c r="JB33" s="309"/>
      <c r="JC33" s="309"/>
      <c r="JD33" s="310"/>
      <c r="JE33" s="311"/>
      <c r="JF33" s="308"/>
      <c r="JG33" s="309"/>
      <c r="JH33" s="309"/>
      <c r="JI33" s="309"/>
      <c r="JJ33" s="309"/>
      <c r="JK33" s="310"/>
      <c r="JL33" s="311"/>
      <c r="JM33" s="308"/>
      <c r="JN33" s="309"/>
      <c r="JO33" s="309"/>
      <c r="JP33" s="309"/>
      <c r="JQ33" s="309"/>
      <c r="JR33" s="310"/>
      <c r="JS33" s="311"/>
      <c r="JT33" s="308"/>
      <c r="JU33" s="309"/>
      <c r="JV33" s="309"/>
      <c r="JW33" s="309"/>
      <c r="JX33" s="309"/>
      <c r="JY33" s="310"/>
      <c r="JZ33" s="311"/>
      <c r="KA33" s="308"/>
      <c r="KB33" s="309"/>
      <c r="KC33" s="309"/>
      <c r="KD33" s="309"/>
      <c r="KE33" s="309"/>
      <c r="KF33" s="310"/>
      <c r="KG33" s="311"/>
      <c r="KH33" s="312"/>
      <c r="KI33" s="309"/>
      <c r="KJ33" s="309"/>
      <c r="KK33" s="309"/>
      <c r="KL33" s="309"/>
      <c r="KM33" s="310"/>
      <c r="KN33" s="311"/>
      <c r="KO33" s="308"/>
      <c r="KP33" s="309"/>
      <c r="KQ33" s="309"/>
      <c r="KR33" s="309"/>
      <c r="KS33" s="309"/>
      <c r="KT33" s="310"/>
      <c r="KU33" s="311"/>
      <c r="KV33" s="308"/>
      <c r="KW33" s="309"/>
      <c r="KX33" s="309"/>
      <c r="KY33" s="309"/>
      <c r="KZ33" s="309"/>
      <c r="LA33" s="310"/>
      <c r="LB33" s="311"/>
      <c r="LC33" s="308"/>
      <c r="LD33" s="309"/>
      <c r="LE33" s="309"/>
      <c r="LF33" s="309"/>
      <c r="LG33" s="309"/>
      <c r="LH33" s="310"/>
      <c r="LI33" s="311"/>
      <c r="LJ33" s="308"/>
      <c r="LK33" s="309"/>
      <c r="LL33" s="309"/>
      <c r="LM33" s="309"/>
      <c r="LN33" s="309"/>
      <c r="LO33" s="310"/>
      <c r="LP33" s="311"/>
      <c r="LQ33" s="308"/>
      <c r="LR33" s="309"/>
      <c r="LS33" s="309"/>
      <c r="LT33" s="309"/>
      <c r="LU33" s="309"/>
      <c r="LV33" s="310"/>
      <c r="LW33" s="310"/>
      <c r="LX33" s="282" t="str">
        <f t="shared" si="3"/>
        <v/>
      </c>
      <c r="LY33" s="273" t="str">
        <f t="shared" si="0"/>
        <v/>
      </c>
      <c r="LZ33" s="273" t="str">
        <f t="shared" si="1"/>
        <v/>
      </c>
      <c r="MA33" s="273" t="str">
        <f t="shared" si="2"/>
        <v/>
      </c>
      <c r="MB33" s="283" t="str">
        <f t="shared" si="4"/>
        <v/>
      </c>
      <c r="MC33" s="284"/>
      <c r="MD33" s="435"/>
      <c r="ME33" s="435"/>
      <c r="MF33" s="455" t="str">
        <f>IF(MB33="","",IF(นักเรียน!Q32="ออก","--ย้าย--",VLOOKUP(MB33,gradetime,5)))</f>
        <v/>
      </c>
      <c r="MG33" s="435"/>
      <c r="MH33" s="435"/>
      <c r="MI33" s="435"/>
      <c r="MJ33" s="435"/>
      <c r="MK33" s="435"/>
      <c r="ML33" s="435"/>
      <c r="MM33" s="435"/>
      <c r="MN33" s="435"/>
      <c r="MO33" s="435"/>
      <c r="MP33" s="435"/>
      <c r="MQ33" s="435"/>
      <c r="MR33" s="435"/>
      <c r="MS33" s="435"/>
      <c r="MT33" s="435"/>
      <c r="MU33" s="435"/>
      <c r="MV33" s="435"/>
      <c r="MW33" s="435"/>
      <c r="MX33" s="435"/>
      <c r="MY33" s="435"/>
      <c r="MZ33" s="435"/>
      <c r="NA33" s="435"/>
      <c r="NB33" s="435"/>
      <c r="NC33" s="435"/>
      <c r="ND33" s="435"/>
      <c r="NE33" s="435"/>
      <c r="NF33" s="435"/>
      <c r="NG33" s="435"/>
      <c r="NH33" s="435"/>
      <c r="NI33" s="435"/>
      <c r="NJ33" s="435"/>
      <c r="NK33" s="435"/>
      <c r="NL33" s="435"/>
      <c r="NM33" s="435"/>
      <c r="NN33" s="435"/>
      <c r="NO33" s="435"/>
      <c r="NP33" s="435"/>
      <c r="NQ33" s="435"/>
      <c r="NR33" s="435"/>
      <c r="NS33" s="435"/>
      <c r="NT33" s="435"/>
      <c r="NU33" s="435"/>
      <c r="NV33" s="435"/>
      <c r="NW33" s="435"/>
      <c r="NX33" s="435"/>
      <c r="NY33" s="435"/>
      <c r="NZ33" s="435"/>
      <c r="OA33" s="435"/>
      <c r="OB33" s="435"/>
      <c r="OC33" s="435"/>
    </row>
    <row r="34" spans="1:393" ht="15.75" customHeight="1" x14ac:dyDescent="0.5">
      <c r="A34" s="435"/>
      <c r="B34" s="273">
        <v>28</v>
      </c>
      <c r="C34" s="337" t="str">
        <f>IF(นักเรียน!C33="","",นักเรียน!C33)</f>
        <v/>
      </c>
      <c r="D34" s="337" t="str">
        <f>IF(นักเรียน!D33="","",นักเรียน!D33)</f>
        <v/>
      </c>
      <c r="E34" s="274" t="str">
        <f>IF(นักเรียน!E33="","",นักเรียน!E33)</f>
        <v/>
      </c>
      <c r="F34" s="273" t="str">
        <f>IF(นักเรียน!E33="","",นักเรียน!B33)</f>
        <v/>
      </c>
      <c r="G34" s="308"/>
      <c r="H34" s="309"/>
      <c r="I34" s="309"/>
      <c r="J34" s="309"/>
      <c r="K34" s="309"/>
      <c r="L34" s="310"/>
      <c r="M34" s="310"/>
      <c r="N34" s="308"/>
      <c r="O34" s="309"/>
      <c r="P34" s="309"/>
      <c r="Q34" s="309"/>
      <c r="R34" s="309"/>
      <c r="S34" s="310"/>
      <c r="T34" s="311"/>
      <c r="U34" s="308"/>
      <c r="V34" s="309"/>
      <c r="W34" s="309"/>
      <c r="X34" s="309"/>
      <c r="Y34" s="309"/>
      <c r="Z34" s="310"/>
      <c r="AA34" s="311"/>
      <c r="AB34" s="308"/>
      <c r="AC34" s="309"/>
      <c r="AD34" s="309"/>
      <c r="AE34" s="309"/>
      <c r="AF34" s="309"/>
      <c r="AG34" s="310"/>
      <c r="AH34" s="311"/>
      <c r="AI34" s="308"/>
      <c r="AJ34" s="309"/>
      <c r="AK34" s="309"/>
      <c r="AL34" s="309"/>
      <c r="AM34" s="309"/>
      <c r="AN34" s="310"/>
      <c r="AO34" s="311"/>
      <c r="AP34" s="308"/>
      <c r="AQ34" s="309"/>
      <c r="AR34" s="309"/>
      <c r="AS34" s="309"/>
      <c r="AT34" s="309"/>
      <c r="AU34" s="310"/>
      <c r="AV34" s="311"/>
      <c r="AW34" s="312"/>
      <c r="AX34" s="309"/>
      <c r="AY34" s="309"/>
      <c r="AZ34" s="309"/>
      <c r="BA34" s="309"/>
      <c r="BB34" s="310"/>
      <c r="BC34" s="310"/>
      <c r="BD34" s="308"/>
      <c r="BE34" s="309"/>
      <c r="BF34" s="309"/>
      <c r="BG34" s="309"/>
      <c r="BH34" s="309"/>
      <c r="BI34" s="310"/>
      <c r="BJ34" s="311"/>
      <c r="BK34" s="308"/>
      <c r="BL34" s="309"/>
      <c r="BM34" s="309"/>
      <c r="BN34" s="309"/>
      <c r="BO34" s="309"/>
      <c r="BP34" s="310"/>
      <c r="BQ34" s="311"/>
      <c r="BR34" s="308"/>
      <c r="BS34" s="309"/>
      <c r="BT34" s="309"/>
      <c r="BU34" s="309"/>
      <c r="BV34" s="309"/>
      <c r="BW34" s="310"/>
      <c r="BX34" s="311"/>
      <c r="BY34" s="312"/>
      <c r="BZ34" s="309"/>
      <c r="CA34" s="309"/>
      <c r="CB34" s="309"/>
      <c r="CC34" s="309"/>
      <c r="CD34" s="310"/>
      <c r="CE34" s="310"/>
      <c r="CF34" s="308"/>
      <c r="CG34" s="309"/>
      <c r="CH34" s="309"/>
      <c r="CI34" s="309"/>
      <c r="CJ34" s="309"/>
      <c r="CK34" s="310"/>
      <c r="CL34" s="311"/>
      <c r="CM34" s="308"/>
      <c r="CN34" s="309"/>
      <c r="CO34" s="309"/>
      <c r="CP34" s="309"/>
      <c r="CQ34" s="309"/>
      <c r="CR34" s="310"/>
      <c r="CS34" s="311"/>
      <c r="CT34" s="308"/>
      <c r="CU34" s="309"/>
      <c r="CV34" s="309"/>
      <c r="CW34" s="309"/>
      <c r="CX34" s="309"/>
      <c r="CY34" s="310"/>
      <c r="CZ34" s="311"/>
      <c r="DA34" s="312"/>
      <c r="DB34" s="309"/>
      <c r="DC34" s="309"/>
      <c r="DD34" s="309"/>
      <c r="DE34" s="309"/>
      <c r="DF34" s="310"/>
      <c r="DG34" s="311"/>
      <c r="DH34" s="308"/>
      <c r="DI34" s="309"/>
      <c r="DJ34" s="309"/>
      <c r="DK34" s="309"/>
      <c r="DL34" s="309"/>
      <c r="DM34" s="310"/>
      <c r="DN34" s="311"/>
      <c r="DO34" s="308"/>
      <c r="DP34" s="309"/>
      <c r="DQ34" s="309"/>
      <c r="DR34" s="309"/>
      <c r="DS34" s="309"/>
      <c r="DT34" s="310"/>
      <c r="DU34" s="311"/>
      <c r="DV34" s="308"/>
      <c r="DW34" s="309"/>
      <c r="DX34" s="309"/>
      <c r="DY34" s="309"/>
      <c r="DZ34" s="309"/>
      <c r="EA34" s="310"/>
      <c r="EB34" s="311"/>
      <c r="EC34" s="312"/>
      <c r="ED34" s="309"/>
      <c r="EE34" s="309"/>
      <c r="EF34" s="309"/>
      <c r="EG34" s="309"/>
      <c r="EH34" s="310"/>
      <c r="EI34" s="310"/>
      <c r="EJ34" s="308"/>
      <c r="EK34" s="309"/>
      <c r="EL34" s="309"/>
      <c r="EM34" s="309"/>
      <c r="EN34" s="309"/>
      <c r="EO34" s="310"/>
      <c r="EP34" s="311"/>
      <c r="EQ34" s="308"/>
      <c r="ER34" s="309"/>
      <c r="ES34" s="309"/>
      <c r="ET34" s="309"/>
      <c r="EU34" s="309"/>
      <c r="EV34" s="310"/>
      <c r="EW34" s="311"/>
      <c r="EX34" s="308"/>
      <c r="EY34" s="309"/>
      <c r="EZ34" s="309"/>
      <c r="FA34" s="309"/>
      <c r="FB34" s="309"/>
      <c r="FC34" s="310"/>
      <c r="FD34" s="311"/>
      <c r="FE34" s="312"/>
      <c r="FF34" s="309"/>
      <c r="FG34" s="309"/>
      <c r="FH34" s="309"/>
      <c r="FI34" s="309"/>
      <c r="FJ34" s="310"/>
      <c r="FK34" s="310"/>
      <c r="FL34" s="308"/>
      <c r="FM34" s="309"/>
      <c r="FN34" s="309"/>
      <c r="FO34" s="309"/>
      <c r="FP34" s="309"/>
      <c r="FQ34" s="310"/>
      <c r="FR34" s="311"/>
      <c r="FS34" s="308"/>
      <c r="FT34" s="309"/>
      <c r="FU34" s="309"/>
      <c r="FV34" s="309"/>
      <c r="FW34" s="309"/>
      <c r="FX34" s="310"/>
      <c r="FY34" s="311"/>
      <c r="FZ34" s="308"/>
      <c r="GA34" s="309"/>
      <c r="GB34" s="309"/>
      <c r="GC34" s="309"/>
      <c r="GD34" s="309"/>
      <c r="GE34" s="310"/>
      <c r="GF34" s="311"/>
      <c r="GG34" s="312"/>
      <c r="GH34" s="309"/>
      <c r="GI34" s="309"/>
      <c r="GJ34" s="309"/>
      <c r="GK34" s="309"/>
      <c r="GL34" s="310"/>
      <c r="GM34" s="311"/>
      <c r="GN34" s="308"/>
      <c r="GO34" s="309"/>
      <c r="GP34" s="309"/>
      <c r="GQ34" s="309"/>
      <c r="GR34" s="309"/>
      <c r="GS34" s="310"/>
      <c r="GT34" s="311"/>
      <c r="GU34" s="308"/>
      <c r="GV34" s="309"/>
      <c r="GW34" s="309"/>
      <c r="GX34" s="309"/>
      <c r="GY34" s="309"/>
      <c r="GZ34" s="310"/>
      <c r="HA34" s="311"/>
      <c r="HB34" s="308"/>
      <c r="HC34" s="309"/>
      <c r="HD34" s="309"/>
      <c r="HE34" s="309"/>
      <c r="HF34" s="309"/>
      <c r="HG34" s="310"/>
      <c r="HH34" s="311"/>
      <c r="HI34" s="308"/>
      <c r="HJ34" s="309"/>
      <c r="HK34" s="309"/>
      <c r="HL34" s="309"/>
      <c r="HM34" s="309"/>
      <c r="HN34" s="310"/>
      <c r="HO34" s="311"/>
      <c r="HP34" s="308"/>
      <c r="HQ34" s="309"/>
      <c r="HR34" s="309"/>
      <c r="HS34" s="309"/>
      <c r="HT34" s="309"/>
      <c r="HU34" s="310"/>
      <c r="HV34" s="311"/>
      <c r="HW34" s="308"/>
      <c r="HX34" s="309"/>
      <c r="HY34" s="309"/>
      <c r="HZ34" s="309"/>
      <c r="IA34" s="309"/>
      <c r="IB34" s="310"/>
      <c r="IC34" s="311"/>
      <c r="ID34" s="308"/>
      <c r="IE34" s="309"/>
      <c r="IF34" s="309"/>
      <c r="IG34" s="309"/>
      <c r="IH34" s="309"/>
      <c r="II34" s="310"/>
      <c r="IJ34" s="311"/>
      <c r="IK34" s="312"/>
      <c r="IL34" s="309"/>
      <c r="IM34" s="309"/>
      <c r="IN34" s="309"/>
      <c r="IO34" s="309"/>
      <c r="IP34" s="310"/>
      <c r="IQ34" s="310"/>
      <c r="IR34" s="308"/>
      <c r="IS34" s="309"/>
      <c r="IT34" s="309"/>
      <c r="IU34" s="309"/>
      <c r="IV34" s="309"/>
      <c r="IW34" s="310"/>
      <c r="IX34" s="311"/>
      <c r="IY34" s="308"/>
      <c r="IZ34" s="309"/>
      <c r="JA34" s="309"/>
      <c r="JB34" s="309"/>
      <c r="JC34" s="309"/>
      <c r="JD34" s="310"/>
      <c r="JE34" s="311"/>
      <c r="JF34" s="308"/>
      <c r="JG34" s="309"/>
      <c r="JH34" s="309"/>
      <c r="JI34" s="309"/>
      <c r="JJ34" s="309"/>
      <c r="JK34" s="310"/>
      <c r="JL34" s="311"/>
      <c r="JM34" s="308"/>
      <c r="JN34" s="309"/>
      <c r="JO34" s="309"/>
      <c r="JP34" s="309"/>
      <c r="JQ34" s="309"/>
      <c r="JR34" s="310"/>
      <c r="JS34" s="311"/>
      <c r="JT34" s="308"/>
      <c r="JU34" s="309"/>
      <c r="JV34" s="309"/>
      <c r="JW34" s="309"/>
      <c r="JX34" s="309"/>
      <c r="JY34" s="310"/>
      <c r="JZ34" s="311"/>
      <c r="KA34" s="308"/>
      <c r="KB34" s="309"/>
      <c r="KC34" s="309"/>
      <c r="KD34" s="309"/>
      <c r="KE34" s="309"/>
      <c r="KF34" s="310"/>
      <c r="KG34" s="311"/>
      <c r="KH34" s="312"/>
      <c r="KI34" s="309"/>
      <c r="KJ34" s="309"/>
      <c r="KK34" s="309"/>
      <c r="KL34" s="309"/>
      <c r="KM34" s="310"/>
      <c r="KN34" s="311"/>
      <c r="KO34" s="308"/>
      <c r="KP34" s="309"/>
      <c r="KQ34" s="309"/>
      <c r="KR34" s="309"/>
      <c r="KS34" s="309"/>
      <c r="KT34" s="310"/>
      <c r="KU34" s="311"/>
      <c r="KV34" s="308"/>
      <c r="KW34" s="309"/>
      <c r="KX34" s="309"/>
      <c r="KY34" s="309"/>
      <c r="KZ34" s="309"/>
      <c r="LA34" s="310"/>
      <c r="LB34" s="311"/>
      <c r="LC34" s="308"/>
      <c r="LD34" s="309"/>
      <c r="LE34" s="309"/>
      <c r="LF34" s="309"/>
      <c r="LG34" s="309"/>
      <c r="LH34" s="310"/>
      <c r="LI34" s="311"/>
      <c r="LJ34" s="308"/>
      <c r="LK34" s="309"/>
      <c r="LL34" s="309"/>
      <c r="LM34" s="309"/>
      <c r="LN34" s="309"/>
      <c r="LO34" s="310"/>
      <c r="LP34" s="311"/>
      <c r="LQ34" s="308"/>
      <c r="LR34" s="309"/>
      <c r="LS34" s="309"/>
      <c r="LT34" s="309"/>
      <c r="LU34" s="309"/>
      <c r="LV34" s="310"/>
      <c r="LW34" s="310"/>
      <c r="LX34" s="282" t="str">
        <f t="shared" si="3"/>
        <v/>
      </c>
      <c r="LY34" s="273" t="str">
        <f t="shared" si="0"/>
        <v/>
      </c>
      <c r="LZ34" s="273" t="str">
        <f t="shared" si="1"/>
        <v/>
      </c>
      <c r="MA34" s="273" t="str">
        <f t="shared" si="2"/>
        <v/>
      </c>
      <c r="MB34" s="283" t="str">
        <f t="shared" si="4"/>
        <v/>
      </c>
      <c r="MC34" s="284"/>
      <c r="MD34" s="435"/>
      <c r="ME34" s="435"/>
      <c r="MF34" s="455" t="str">
        <f>IF(MB34="","",IF(นักเรียน!Q33="ออก","--ย้าย--",VLOOKUP(MB34,gradetime,5)))</f>
        <v/>
      </c>
      <c r="MG34" s="435"/>
      <c r="MH34" s="435"/>
      <c r="MI34" s="435"/>
      <c r="MJ34" s="435"/>
      <c r="MK34" s="435"/>
      <c r="ML34" s="435"/>
      <c r="MM34" s="435"/>
      <c r="MN34" s="435"/>
      <c r="MO34" s="435"/>
      <c r="MP34" s="435"/>
      <c r="MQ34" s="435"/>
      <c r="MR34" s="435"/>
      <c r="MS34" s="435"/>
      <c r="MT34" s="435"/>
      <c r="MU34" s="435"/>
      <c r="MV34" s="435"/>
      <c r="MW34" s="435"/>
      <c r="MX34" s="435"/>
      <c r="MY34" s="435"/>
      <c r="MZ34" s="435"/>
      <c r="NA34" s="435"/>
      <c r="NB34" s="435"/>
      <c r="NC34" s="435"/>
      <c r="ND34" s="435"/>
      <c r="NE34" s="435"/>
      <c r="NF34" s="435"/>
      <c r="NG34" s="435"/>
      <c r="NH34" s="435"/>
      <c r="NI34" s="435"/>
      <c r="NJ34" s="435"/>
      <c r="NK34" s="435"/>
      <c r="NL34" s="435"/>
      <c r="NM34" s="435"/>
      <c r="NN34" s="435"/>
      <c r="NO34" s="435"/>
      <c r="NP34" s="435"/>
      <c r="NQ34" s="435"/>
      <c r="NR34" s="435"/>
      <c r="NS34" s="435"/>
      <c r="NT34" s="435"/>
      <c r="NU34" s="435"/>
      <c r="NV34" s="435"/>
      <c r="NW34" s="435"/>
      <c r="NX34" s="435"/>
      <c r="NY34" s="435"/>
      <c r="NZ34" s="435"/>
      <c r="OA34" s="435"/>
      <c r="OB34" s="435"/>
      <c r="OC34" s="435"/>
    </row>
    <row r="35" spans="1:393" ht="15.75" customHeight="1" x14ac:dyDescent="0.5">
      <c r="A35" s="435"/>
      <c r="B35" s="273">
        <v>29</v>
      </c>
      <c r="C35" s="337" t="str">
        <f>IF(นักเรียน!C34="","",นักเรียน!C34)</f>
        <v/>
      </c>
      <c r="D35" s="337" t="str">
        <f>IF(นักเรียน!D34="","",นักเรียน!D34)</f>
        <v/>
      </c>
      <c r="E35" s="274" t="str">
        <f>IF(นักเรียน!E34="","",นักเรียน!E34)</f>
        <v/>
      </c>
      <c r="F35" s="273" t="str">
        <f>IF(นักเรียน!E34="","",นักเรียน!B34)</f>
        <v/>
      </c>
      <c r="G35" s="308"/>
      <c r="H35" s="309"/>
      <c r="I35" s="309"/>
      <c r="J35" s="309"/>
      <c r="K35" s="309"/>
      <c r="L35" s="310"/>
      <c r="M35" s="310"/>
      <c r="N35" s="308"/>
      <c r="O35" s="309"/>
      <c r="P35" s="309"/>
      <c r="Q35" s="309"/>
      <c r="R35" s="309"/>
      <c r="S35" s="310"/>
      <c r="T35" s="311"/>
      <c r="U35" s="308"/>
      <c r="V35" s="309"/>
      <c r="W35" s="309"/>
      <c r="X35" s="309"/>
      <c r="Y35" s="309"/>
      <c r="Z35" s="310"/>
      <c r="AA35" s="311"/>
      <c r="AB35" s="308"/>
      <c r="AC35" s="309"/>
      <c r="AD35" s="309"/>
      <c r="AE35" s="309"/>
      <c r="AF35" s="309"/>
      <c r="AG35" s="310"/>
      <c r="AH35" s="311"/>
      <c r="AI35" s="308"/>
      <c r="AJ35" s="309"/>
      <c r="AK35" s="309"/>
      <c r="AL35" s="309"/>
      <c r="AM35" s="309"/>
      <c r="AN35" s="310"/>
      <c r="AO35" s="311"/>
      <c r="AP35" s="308"/>
      <c r="AQ35" s="309"/>
      <c r="AR35" s="309"/>
      <c r="AS35" s="309"/>
      <c r="AT35" s="309"/>
      <c r="AU35" s="310"/>
      <c r="AV35" s="311"/>
      <c r="AW35" s="312"/>
      <c r="AX35" s="309"/>
      <c r="AY35" s="309"/>
      <c r="AZ35" s="309"/>
      <c r="BA35" s="309"/>
      <c r="BB35" s="310"/>
      <c r="BC35" s="310"/>
      <c r="BD35" s="308"/>
      <c r="BE35" s="309"/>
      <c r="BF35" s="309"/>
      <c r="BG35" s="309"/>
      <c r="BH35" s="309"/>
      <c r="BI35" s="310"/>
      <c r="BJ35" s="311"/>
      <c r="BK35" s="308"/>
      <c r="BL35" s="309"/>
      <c r="BM35" s="309"/>
      <c r="BN35" s="309"/>
      <c r="BO35" s="309"/>
      <c r="BP35" s="310"/>
      <c r="BQ35" s="311"/>
      <c r="BR35" s="308"/>
      <c r="BS35" s="309"/>
      <c r="BT35" s="309"/>
      <c r="BU35" s="309"/>
      <c r="BV35" s="309"/>
      <c r="BW35" s="310"/>
      <c r="BX35" s="311"/>
      <c r="BY35" s="312"/>
      <c r="BZ35" s="309"/>
      <c r="CA35" s="309"/>
      <c r="CB35" s="309"/>
      <c r="CC35" s="309"/>
      <c r="CD35" s="310"/>
      <c r="CE35" s="310"/>
      <c r="CF35" s="308"/>
      <c r="CG35" s="309"/>
      <c r="CH35" s="309"/>
      <c r="CI35" s="309"/>
      <c r="CJ35" s="309"/>
      <c r="CK35" s="310"/>
      <c r="CL35" s="311"/>
      <c r="CM35" s="308"/>
      <c r="CN35" s="309"/>
      <c r="CO35" s="309"/>
      <c r="CP35" s="309"/>
      <c r="CQ35" s="309"/>
      <c r="CR35" s="310"/>
      <c r="CS35" s="311"/>
      <c r="CT35" s="308"/>
      <c r="CU35" s="309"/>
      <c r="CV35" s="309"/>
      <c r="CW35" s="309"/>
      <c r="CX35" s="309"/>
      <c r="CY35" s="310"/>
      <c r="CZ35" s="311"/>
      <c r="DA35" s="312"/>
      <c r="DB35" s="309"/>
      <c r="DC35" s="309"/>
      <c r="DD35" s="309"/>
      <c r="DE35" s="309"/>
      <c r="DF35" s="310"/>
      <c r="DG35" s="311"/>
      <c r="DH35" s="308"/>
      <c r="DI35" s="309"/>
      <c r="DJ35" s="309"/>
      <c r="DK35" s="309"/>
      <c r="DL35" s="309"/>
      <c r="DM35" s="310"/>
      <c r="DN35" s="311"/>
      <c r="DO35" s="308"/>
      <c r="DP35" s="309"/>
      <c r="DQ35" s="309"/>
      <c r="DR35" s="309"/>
      <c r="DS35" s="309"/>
      <c r="DT35" s="310"/>
      <c r="DU35" s="311"/>
      <c r="DV35" s="308"/>
      <c r="DW35" s="309"/>
      <c r="DX35" s="309"/>
      <c r="DY35" s="309"/>
      <c r="DZ35" s="309"/>
      <c r="EA35" s="310"/>
      <c r="EB35" s="311"/>
      <c r="EC35" s="312"/>
      <c r="ED35" s="309"/>
      <c r="EE35" s="309"/>
      <c r="EF35" s="309"/>
      <c r="EG35" s="309"/>
      <c r="EH35" s="310"/>
      <c r="EI35" s="310"/>
      <c r="EJ35" s="308"/>
      <c r="EK35" s="309"/>
      <c r="EL35" s="309"/>
      <c r="EM35" s="309"/>
      <c r="EN35" s="309"/>
      <c r="EO35" s="310"/>
      <c r="EP35" s="311"/>
      <c r="EQ35" s="308"/>
      <c r="ER35" s="309"/>
      <c r="ES35" s="309"/>
      <c r="ET35" s="309"/>
      <c r="EU35" s="309"/>
      <c r="EV35" s="310"/>
      <c r="EW35" s="311"/>
      <c r="EX35" s="308"/>
      <c r="EY35" s="309"/>
      <c r="EZ35" s="309"/>
      <c r="FA35" s="309"/>
      <c r="FB35" s="309"/>
      <c r="FC35" s="310"/>
      <c r="FD35" s="311"/>
      <c r="FE35" s="312"/>
      <c r="FF35" s="309"/>
      <c r="FG35" s="309"/>
      <c r="FH35" s="309"/>
      <c r="FI35" s="309"/>
      <c r="FJ35" s="310"/>
      <c r="FK35" s="310"/>
      <c r="FL35" s="308"/>
      <c r="FM35" s="309"/>
      <c r="FN35" s="309"/>
      <c r="FO35" s="309"/>
      <c r="FP35" s="309"/>
      <c r="FQ35" s="310"/>
      <c r="FR35" s="311"/>
      <c r="FS35" s="308"/>
      <c r="FT35" s="309"/>
      <c r="FU35" s="309"/>
      <c r="FV35" s="309"/>
      <c r="FW35" s="309"/>
      <c r="FX35" s="310"/>
      <c r="FY35" s="311"/>
      <c r="FZ35" s="308"/>
      <c r="GA35" s="309"/>
      <c r="GB35" s="309"/>
      <c r="GC35" s="309"/>
      <c r="GD35" s="309"/>
      <c r="GE35" s="310"/>
      <c r="GF35" s="311"/>
      <c r="GG35" s="312"/>
      <c r="GH35" s="309"/>
      <c r="GI35" s="309"/>
      <c r="GJ35" s="309"/>
      <c r="GK35" s="309"/>
      <c r="GL35" s="310"/>
      <c r="GM35" s="311"/>
      <c r="GN35" s="308"/>
      <c r="GO35" s="309"/>
      <c r="GP35" s="309"/>
      <c r="GQ35" s="309"/>
      <c r="GR35" s="309"/>
      <c r="GS35" s="310"/>
      <c r="GT35" s="311"/>
      <c r="GU35" s="308"/>
      <c r="GV35" s="309"/>
      <c r="GW35" s="309"/>
      <c r="GX35" s="309"/>
      <c r="GY35" s="309"/>
      <c r="GZ35" s="310"/>
      <c r="HA35" s="311"/>
      <c r="HB35" s="308"/>
      <c r="HC35" s="309"/>
      <c r="HD35" s="309"/>
      <c r="HE35" s="309"/>
      <c r="HF35" s="309"/>
      <c r="HG35" s="310"/>
      <c r="HH35" s="311"/>
      <c r="HI35" s="308"/>
      <c r="HJ35" s="309"/>
      <c r="HK35" s="309"/>
      <c r="HL35" s="309"/>
      <c r="HM35" s="309"/>
      <c r="HN35" s="310"/>
      <c r="HO35" s="311"/>
      <c r="HP35" s="308"/>
      <c r="HQ35" s="309"/>
      <c r="HR35" s="309"/>
      <c r="HS35" s="309"/>
      <c r="HT35" s="309"/>
      <c r="HU35" s="310"/>
      <c r="HV35" s="311"/>
      <c r="HW35" s="308"/>
      <c r="HX35" s="309"/>
      <c r="HY35" s="309"/>
      <c r="HZ35" s="309"/>
      <c r="IA35" s="309"/>
      <c r="IB35" s="310"/>
      <c r="IC35" s="311"/>
      <c r="ID35" s="308"/>
      <c r="IE35" s="309"/>
      <c r="IF35" s="309"/>
      <c r="IG35" s="309"/>
      <c r="IH35" s="309"/>
      <c r="II35" s="310"/>
      <c r="IJ35" s="311"/>
      <c r="IK35" s="312"/>
      <c r="IL35" s="309"/>
      <c r="IM35" s="309"/>
      <c r="IN35" s="309"/>
      <c r="IO35" s="309"/>
      <c r="IP35" s="310"/>
      <c r="IQ35" s="310"/>
      <c r="IR35" s="308"/>
      <c r="IS35" s="309"/>
      <c r="IT35" s="309"/>
      <c r="IU35" s="309"/>
      <c r="IV35" s="309"/>
      <c r="IW35" s="310"/>
      <c r="IX35" s="311"/>
      <c r="IY35" s="308"/>
      <c r="IZ35" s="309"/>
      <c r="JA35" s="309"/>
      <c r="JB35" s="309"/>
      <c r="JC35" s="309"/>
      <c r="JD35" s="310"/>
      <c r="JE35" s="311"/>
      <c r="JF35" s="308"/>
      <c r="JG35" s="309"/>
      <c r="JH35" s="309"/>
      <c r="JI35" s="309"/>
      <c r="JJ35" s="309"/>
      <c r="JK35" s="310"/>
      <c r="JL35" s="311"/>
      <c r="JM35" s="308"/>
      <c r="JN35" s="309"/>
      <c r="JO35" s="309"/>
      <c r="JP35" s="309"/>
      <c r="JQ35" s="309"/>
      <c r="JR35" s="310"/>
      <c r="JS35" s="311"/>
      <c r="JT35" s="308"/>
      <c r="JU35" s="309"/>
      <c r="JV35" s="309"/>
      <c r="JW35" s="309"/>
      <c r="JX35" s="309"/>
      <c r="JY35" s="310"/>
      <c r="JZ35" s="311"/>
      <c r="KA35" s="308"/>
      <c r="KB35" s="309"/>
      <c r="KC35" s="309"/>
      <c r="KD35" s="309"/>
      <c r="KE35" s="309"/>
      <c r="KF35" s="310"/>
      <c r="KG35" s="311"/>
      <c r="KH35" s="312"/>
      <c r="KI35" s="309"/>
      <c r="KJ35" s="309"/>
      <c r="KK35" s="309"/>
      <c r="KL35" s="309"/>
      <c r="KM35" s="310"/>
      <c r="KN35" s="311"/>
      <c r="KO35" s="308"/>
      <c r="KP35" s="309"/>
      <c r="KQ35" s="309"/>
      <c r="KR35" s="309"/>
      <c r="KS35" s="309"/>
      <c r="KT35" s="310"/>
      <c r="KU35" s="311"/>
      <c r="KV35" s="308"/>
      <c r="KW35" s="309"/>
      <c r="KX35" s="309"/>
      <c r="KY35" s="309"/>
      <c r="KZ35" s="309"/>
      <c r="LA35" s="310"/>
      <c r="LB35" s="311"/>
      <c r="LC35" s="308"/>
      <c r="LD35" s="309"/>
      <c r="LE35" s="309"/>
      <c r="LF35" s="309"/>
      <c r="LG35" s="309"/>
      <c r="LH35" s="310"/>
      <c r="LI35" s="311"/>
      <c r="LJ35" s="308"/>
      <c r="LK35" s="309"/>
      <c r="LL35" s="309"/>
      <c r="LM35" s="309"/>
      <c r="LN35" s="309"/>
      <c r="LO35" s="310"/>
      <c r="LP35" s="311"/>
      <c r="LQ35" s="308"/>
      <c r="LR35" s="309"/>
      <c r="LS35" s="309"/>
      <c r="LT35" s="309"/>
      <c r="LU35" s="309"/>
      <c r="LV35" s="310"/>
      <c r="LW35" s="310"/>
      <c r="LX35" s="282" t="str">
        <f t="shared" si="3"/>
        <v/>
      </c>
      <c r="LY35" s="273" t="str">
        <f t="shared" si="0"/>
        <v/>
      </c>
      <c r="LZ35" s="273" t="str">
        <f t="shared" si="1"/>
        <v/>
      </c>
      <c r="MA35" s="273" t="str">
        <f t="shared" si="2"/>
        <v/>
      </c>
      <c r="MB35" s="283" t="str">
        <f t="shared" si="4"/>
        <v/>
      </c>
      <c r="MC35" s="284"/>
      <c r="MD35" s="435"/>
      <c r="ME35" s="435"/>
      <c r="MF35" s="455" t="str">
        <f>IF(MB35="","",IF(นักเรียน!Q34="ออก","--ย้าย--",VLOOKUP(MB35,gradetime,5)))</f>
        <v/>
      </c>
      <c r="MG35" s="435"/>
      <c r="MH35" s="435"/>
      <c r="MI35" s="435"/>
      <c r="MJ35" s="435"/>
      <c r="MK35" s="435"/>
      <c r="ML35" s="435"/>
      <c r="MM35" s="435"/>
      <c r="MN35" s="435"/>
      <c r="MO35" s="435"/>
      <c r="MP35" s="435"/>
      <c r="MQ35" s="435"/>
      <c r="MR35" s="435"/>
      <c r="MS35" s="435"/>
      <c r="MT35" s="435"/>
      <c r="MU35" s="435"/>
      <c r="MV35" s="435"/>
      <c r="MW35" s="435"/>
      <c r="MX35" s="435"/>
      <c r="MY35" s="435"/>
      <c r="MZ35" s="435"/>
      <c r="NA35" s="435"/>
      <c r="NB35" s="435"/>
      <c r="NC35" s="435"/>
      <c r="ND35" s="435"/>
      <c r="NE35" s="435"/>
      <c r="NF35" s="435"/>
      <c r="NG35" s="435"/>
      <c r="NH35" s="435"/>
      <c r="NI35" s="435"/>
      <c r="NJ35" s="435"/>
      <c r="NK35" s="435"/>
      <c r="NL35" s="435"/>
      <c r="NM35" s="435"/>
      <c r="NN35" s="435"/>
      <c r="NO35" s="435"/>
      <c r="NP35" s="435"/>
      <c r="NQ35" s="435"/>
      <c r="NR35" s="435"/>
      <c r="NS35" s="435"/>
      <c r="NT35" s="435"/>
      <c r="NU35" s="435"/>
      <c r="NV35" s="435"/>
      <c r="NW35" s="435"/>
      <c r="NX35" s="435"/>
      <c r="NY35" s="435"/>
      <c r="NZ35" s="435"/>
      <c r="OA35" s="435"/>
      <c r="OB35" s="435"/>
      <c r="OC35" s="435"/>
    </row>
    <row r="36" spans="1:393" ht="15.75" customHeight="1" x14ac:dyDescent="0.5">
      <c r="A36" s="435"/>
      <c r="B36" s="273">
        <v>30</v>
      </c>
      <c r="C36" s="337" t="str">
        <f>IF(นักเรียน!C35="","",นักเรียน!C35)</f>
        <v/>
      </c>
      <c r="D36" s="337" t="str">
        <f>IF(นักเรียน!D35="","",นักเรียน!D35)</f>
        <v/>
      </c>
      <c r="E36" s="274" t="str">
        <f>IF(นักเรียน!E35="","",นักเรียน!E35)</f>
        <v/>
      </c>
      <c r="F36" s="273" t="str">
        <f>IF(นักเรียน!E35="","",นักเรียน!B35)</f>
        <v/>
      </c>
      <c r="G36" s="308"/>
      <c r="H36" s="309"/>
      <c r="I36" s="309"/>
      <c r="J36" s="309"/>
      <c r="K36" s="309"/>
      <c r="L36" s="310"/>
      <c r="M36" s="310"/>
      <c r="N36" s="308"/>
      <c r="O36" s="309"/>
      <c r="P36" s="309"/>
      <c r="Q36" s="309"/>
      <c r="R36" s="309"/>
      <c r="S36" s="310"/>
      <c r="T36" s="311"/>
      <c r="U36" s="308"/>
      <c r="V36" s="309"/>
      <c r="W36" s="309"/>
      <c r="X36" s="309"/>
      <c r="Y36" s="309"/>
      <c r="Z36" s="310"/>
      <c r="AA36" s="311"/>
      <c r="AB36" s="308"/>
      <c r="AC36" s="309"/>
      <c r="AD36" s="309"/>
      <c r="AE36" s="309"/>
      <c r="AF36" s="309"/>
      <c r="AG36" s="310"/>
      <c r="AH36" s="311"/>
      <c r="AI36" s="308"/>
      <c r="AJ36" s="309"/>
      <c r="AK36" s="309"/>
      <c r="AL36" s="309"/>
      <c r="AM36" s="309"/>
      <c r="AN36" s="310"/>
      <c r="AO36" s="311"/>
      <c r="AP36" s="308"/>
      <c r="AQ36" s="309"/>
      <c r="AR36" s="309"/>
      <c r="AS36" s="309"/>
      <c r="AT36" s="309"/>
      <c r="AU36" s="310"/>
      <c r="AV36" s="311"/>
      <c r="AW36" s="312"/>
      <c r="AX36" s="309"/>
      <c r="AY36" s="309"/>
      <c r="AZ36" s="309"/>
      <c r="BA36" s="309"/>
      <c r="BB36" s="310"/>
      <c r="BC36" s="310"/>
      <c r="BD36" s="308"/>
      <c r="BE36" s="309"/>
      <c r="BF36" s="309"/>
      <c r="BG36" s="309"/>
      <c r="BH36" s="309"/>
      <c r="BI36" s="310"/>
      <c r="BJ36" s="311"/>
      <c r="BK36" s="308"/>
      <c r="BL36" s="309"/>
      <c r="BM36" s="309"/>
      <c r="BN36" s="309"/>
      <c r="BO36" s="309"/>
      <c r="BP36" s="310"/>
      <c r="BQ36" s="311"/>
      <c r="BR36" s="308"/>
      <c r="BS36" s="309"/>
      <c r="BT36" s="309"/>
      <c r="BU36" s="309"/>
      <c r="BV36" s="309"/>
      <c r="BW36" s="310"/>
      <c r="BX36" s="311"/>
      <c r="BY36" s="312"/>
      <c r="BZ36" s="309"/>
      <c r="CA36" s="309"/>
      <c r="CB36" s="309"/>
      <c r="CC36" s="309"/>
      <c r="CD36" s="310"/>
      <c r="CE36" s="310"/>
      <c r="CF36" s="308"/>
      <c r="CG36" s="309"/>
      <c r="CH36" s="309"/>
      <c r="CI36" s="309"/>
      <c r="CJ36" s="309"/>
      <c r="CK36" s="310"/>
      <c r="CL36" s="311"/>
      <c r="CM36" s="308"/>
      <c r="CN36" s="309"/>
      <c r="CO36" s="309"/>
      <c r="CP36" s="309"/>
      <c r="CQ36" s="309"/>
      <c r="CR36" s="310"/>
      <c r="CS36" s="311"/>
      <c r="CT36" s="308"/>
      <c r="CU36" s="309"/>
      <c r="CV36" s="309"/>
      <c r="CW36" s="309"/>
      <c r="CX36" s="309"/>
      <c r="CY36" s="310"/>
      <c r="CZ36" s="311"/>
      <c r="DA36" s="312"/>
      <c r="DB36" s="309"/>
      <c r="DC36" s="309"/>
      <c r="DD36" s="309"/>
      <c r="DE36" s="309"/>
      <c r="DF36" s="310"/>
      <c r="DG36" s="311"/>
      <c r="DH36" s="308"/>
      <c r="DI36" s="309"/>
      <c r="DJ36" s="309"/>
      <c r="DK36" s="309"/>
      <c r="DL36" s="309"/>
      <c r="DM36" s="310"/>
      <c r="DN36" s="311"/>
      <c r="DO36" s="308"/>
      <c r="DP36" s="309"/>
      <c r="DQ36" s="309"/>
      <c r="DR36" s="309"/>
      <c r="DS36" s="309"/>
      <c r="DT36" s="310"/>
      <c r="DU36" s="311"/>
      <c r="DV36" s="308"/>
      <c r="DW36" s="309"/>
      <c r="DX36" s="309"/>
      <c r="DY36" s="309"/>
      <c r="DZ36" s="309"/>
      <c r="EA36" s="310"/>
      <c r="EB36" s="311"/>
      <c r="EC36" s="312"/>
      <c r="ED36" s="309"/>
      <c r="EE36" s="309"/>
      <c r="EF36" s="309"/>
      <c r="EG36" s="309"/>
      <c r="EH36" s="310"/>
      <c r="EI36" s="310"/>
      <c r="EJ36" s="308"/>
      <c r="EK36" s="309"/>
      <c r="EL36" s="309"/>
      <c r="EM36" s="309"/>
      <c r="EN36" s="309"/>
      <c r="EO36" s="310"/>
      <c r="EP36" s="311"/>
      <c r="EQ36" s="308"/>
      <c r="ER36" s="309"/>
      <c r="ES36" s="309"/>
      <c r="ET36" s="309"/>
      <c r="EU36" s="309"/>
      <c r="EV36" s="310"/>
      <c r="EW36" s="311"/>
      <c r="EX36" s="308"/>
      <c r="EY36" s="309"/>
      <c r="EZ36" s="309"/>
      <c r="FA36" s="309"/>
      <c r="FB36" s="309"/>
      <c r="FC36" s="310"/>
      <c r="FD36" s="311"/>
      <c r="FE36" s="312"/>
      <c r="FF36" s="309"/>
      <c r="FG36" s="309"/>
      <c r="FH36" s="309"/>
      <c r="FI36" s="309"/>
      <c r="FJ36" s="310"/>
      <c r="FK36" s="310"/>
      <c r="FL36" s="308"/>
      <c r="FM36" s="309"/>
      <c r="FN36" s="309"/>
      <c r="FO36" s="309"/>
      <c r="FP36" s="309"/>
      <c r="FQ36" s="310"/>
      <c r="FR36" s="311"/>
      <c r="FS36" s="308"/>
      <c r="FT36" s="309"/>
      <c r="FU36" s="309"/>
      <c r="FV36" s="309"/>
      <c r="FW36" s="309"/>
      <c r="FX36" s="310"/>
      <c r="FY36" s="311"/>
      <c r="FZ36" s="308"/>
      <c r="GA36" s="309"/>
      <c r="GB36" s="309"/>
      <c r="GC36" s="309"/>
      <c r="GD36" s="309"/>
      <c r="GE36" s="310"/>
      <c r="GF36" s="311"/>
      <c r="GG36" s="312"/>
      <c r="GH36" s="309"/>
      <c r="GI36" s="309"/>
      <c r="GJ36" s="309"/>
      <c r="GK36" s="309"/>
      <c r="GL36" s="310"/>
      <c r="GM36" s="311"/>
      <c r="GN36" s="308"/>
      <c r="GO36" s="309"/>
      <c r="GP36" s="309"/>
      <c r="GQ36" s="309"/>
      <c r="GR36" s="309"/>
      <c r="GS36" s="310"/>
      <c r="GT36" s="311"/>
      <c r="GU36" s="308"/>
      <c r="GV36" s="309"/>
      <c r="GW36" s="309"/>
      <c r="GX36" s="309"/>
      <c r="GY36" s="309"/>
      <c r="GZ36" s="310"/>
      <c r="HA36" s="311"/>
      <c r="HB36" s="308"/>
      <c r="HC36" s="309"/>
      <c r="HD36" s="309"/>
      <c r="HE36" s="309"/>
      <c r="HF36" s="309"/>
      <c r="HG36" s="310"/>
      <c r="HH36" s="311"/>
      <c r="HI36" s="308"/>
      <c r="HJ36" s="309"/>
      <c r="HK36" s="309"/>
      <c r="HL36" s="309"/>
      <c r="HM36" s="309"/>
      <c r="HN36" s="310"/>
      <c r="HO36" s="311"/>
      <c r="HP36" s="308"/>
      <c r="HQ36" s="309"/>
      <c r="HR36" s="309"/>
      <c r="HS36" s="309"/>
      <c r="HT36" s="309"/>
      <c r="HU36" s="310"/>
      <c r="HV36" s="311"/>
      <c r="HW36" s="308"/>
      <c r="HX36" s="309"/>
      <c r="HY36" s="309"/>
      <c r="HZ36" s="309"/>
      <c r="IA36" s="309"/>
      <c r="IB36" s="310"/>
      <c r="IC36" s="311"/>
      <c r="ID36" s="308"/>
      <c r="IE36" s="309"/>
      <c r="IF36" s="309"/>
      <c r="IG36" s="309"/>
      <c r="IH36" s="309"/>
      <c r="II36" s="310"/>
      <c r="IJ36" s="311"/>
      <c r="IK36" s="312"/>
      <c r="IL36" s="309"/>
      <c r="IM36" s="309"/>
      <c r="IN36" s="309"/>
      <c r="IO36" s="309"/>
      <c r="IP36" s="310"/>
      <c r="IQ36" s="310"/>
      <c r="IR36" s="308"/>
      <c r="IS36" s="309"/>
      <c r="IT36" s="309"/>
      <c r="IU36" s="309"/>
      <c r="IV36" s="309"/>
      <c r="IW36" s="310"/>
      <c r="IX36" s="311"/>
      <c r="IY36" s="308"/>
      <c r="IZ36" s="309"/>
      <c r="JA36" s="309"/>
      <c r="JB36" s="309"/>
      <c r="JC36" s="309"/>
      <c r="JD36" s="310"/>
      <c r="JE36" s="311"/>
      <c r="JF36" s="308"/>
      <c r="JG36" s="309"/>
      <c r="JH36" s="309"/>
      <c r="JI36" s="309"/>
      <c r="JJ36" s="309"/>
      <c r="JK36" s="310"/>
      <c r="JL36" s="311"/>
      <c r="JM36" s="308"/>
      <c r="JN36" s="309"/>
      <c r="JO36" s="309"/>
      <c r="JP36" s="309"/>
      <c r="JQ36" s="309"/>
      <c r="JR36" s="310"/>
      <c r="JS36" s="311"/>
      <c r="JT36" s="308"/>
      <c r="JU36" s="309"/>
      <c r="JV36" s="309"/>
      <c r="JW36" s="309"/>
      <c r="JX36" s="309"/>
      <c r="JY36" s="310"/>
      <c r="JZ36" s="311"/>
      <c r="KA36" s="308"/>
      <c r="KB36" s="309"/>
      <c r="KC36" s="309"/>
      <c r="KD36" s="309"/>
      <c r="KE36" s="309"/>
      <c r="KF36" s="310"/>
      <c r="KG36" s="311"/>
      <c r="KH36" s="312"/>
      <c r="KI36" s="309"/>
      <c r="KJ36" s="309"/>
      <c r="KK36" s="309"/>
      <c r="KL36" s="309"/>
      <c r="KM36" s="310"/>
      <c r="KN36" s="311"/>
      <c r="KO36" s="308"/>
      <c r="KP36" s="309"/>
      <c r="KQ36" s="309"/>
      <c r="KR36" s="309"/>
      <c r="KS36" s="309"/>
      <c r="KT36" s="310"/>
      <c r="KU36" s="311"/>
      <c r="KV36" s="308"/>
      <c r="KW36" s="309"/>
      <c r="KX36" s="309"/>
      <c r="KY36" s="309"/>
      <c r="KZ36" s="309"/>
      <c r="LA36" s="310"/>
      <c r="LB36" s="311"/>
      <c r="LC36" s="308"/>
      <c r="LD36" s="309"/>
      <c r="LE36" s="309"/>
      <c r="LF36" s="309"/>
      <c r="LG36" s="309"/>
      <c r="LH36" s="310"/>
      <c r="LI36" s="311"/>
      <c r="LJ36" s="308"/>
      <c r="LK36" s="309"/>
      <c r="LL36" s="309"/>
      <c r="LM36" s="309"/>
      <c r="LN36" s="309"/>
      <c r="LO36" s="310"/>
      <c r="LP36" s="311"/>
      <c r="LQ36" s="308"/>
      <c r="LR36" s="309"/>
      <c r="LS36" s="309"/>
      <c r="LT36" s="309"/>
      <c r="LU36" s="309"/>
      <c r="LV36" s="310"/>
      <c r="LW36" s="310"/>
      <c r="LX36" s="282" t="str">
        <f t="shared" si="3"/>
        <v/>
      </c>
      <c r="LY36" s="273" t="str">
        <f t="shared" si="0"/>
        <v/>
      </c>
      <c r="LZ36" s="273" t="str">
        <f t="shared" si="1"/>
        <v/>
      </c>
      <c r="MA36" s="273" t="str">
        <f t="shared" si="2"/>
        <v/>
      </c>
      <c r="MB36" s="283" t="str">
        <f t="shared" si="4"/>
        <v/>
      </c>
      <c r="MC36" s="284"/>
      <c r="MD36" s="435"/>
      <c r="ME36" s="435"/>
      <c r="MF36" s="455" t="str">
        <f>IF(MB36="","",IF(นักเรียน!Q35="ออก","--ย้าย--",VLOOKUP(MB36,gradetime,5)))</f>
        <v/>
      </c>
      <c r="MG36" s="435"/>
      <c r="MH36" s="435"/>
      <c r="MI36" s="435"/>
      <c r="MJ36" s="435"/>
      <c r="MK36" s="435"/>
      <c r="ML36" s="435"/>
      <c r="MM36" s="435"/>
      <c r="MN36" s="435"/>
      <c r="MO36" s="435"/>
      <c r="MP36" s="435"/>
      <c r="MQ36" s="435"/>
      <c r="MR36" s="435"/>
      <c r="MS36" s="435"/>
      <c r="MT36" s="435"/>
      <c r="MU36" s="435"/>
      <c r="MV36" s="435"/>
      <c r="MW36" s="435"/>
      <c r="MX36" s="435"/>
      <c r="MY36" s="435"/>
      <c r="MZ36" s="435"/>
      <c r="NA36" s="435"/>
      <c r="NB36" s="435"/>
      <c r="NC36" s="435"/>
      <c r="ND36" s="435"/>
      <c r="NE36" s="435"/>
      <c r="NF36" s="435"/>
      <c r="NG36" s="435"/>
      <c r="NH36" s="435"/>
      <c r="NI36" s="435"/>
      <c r="NJ36" s="435"/>
      <c r="NK36" s="435"/>
      <c r="NL36" s="435"/>
      <c r="NM36" s="435"/>
      <c r="NN36" s="435"/>
      <c r="NO36" s="435"/>
      <c r="NP36" s="435"/>
      <c r="NQ36" s="435"/>
      <c r="NR36" s="435"/>
      <c r="NS36" s="435"/>
      <c r="NT36" s="435"/>
      <c r="NU36" s="435"/>
      <c r="NV36" s="435"/>
      <c r="NW36" s="435"/>
      <c r="NX36" s="435"/>
      <c r="NY36" s="435"/>
      <c r="NZ36" s="435"/>
      <c r="OA36" s="435"/>
      <c r="OB36" s="435"/>
      <c r="OC36" s="435"/>
    </row>
    <row r="37" spans="1:393" ht="15.75" customHeight="1" x14ac:dyDescent="0.5">
      <c r="A37" s="435"/>
      <c r="B37" s="273">
        <v>31</v>
      </c>
      <c r="C37" s="337" t="str">
        <f>IF(นักเรียน!C36="","",นักเรียน!C36)</f>
        <v/>
      </c>
      <c r="D37" s="337" t="str">
        <f>IF(นักเรียน!D36="","",นักเรียน!D36)</f>
        <v/>
      </c>
      <c r="E37" s="274" t="str">
        <f>IF(นักเรียน!E36="","",นักเรียน!E36)</f>
        <v/>
      </c>
      <c r="F37" s="273" t="str">
        <f>IF(นักเรียน!E36="","",นักเรียน!B36)</f>
        <v/>
      </c>
      <c r="G37" s="308"/>
      <c r="H37" s="309"/>
      <c r="I37" s="309"/>
      <c r="J37" s="309"/>
      <c r="K37" s="309"/>
      <c r="L37" s="310"/>
      <c r="M37" s="310"/>
      <c r="N37" s="308"/>
      <c r="O37" s="309"/>
      <c r="P37" s="309"/>
      <c r="Q37" s="309"/>
      <c r="R37" s="309"/>
      <c r="S37" s="310"/>
      <c r="T37" s="311"/>
      <c r="U37" s="308"/>
      <c r="V37" s="309"/>
      <c r="W37" s="309"/>
      <c r="X37" s="309"/>
      <c r="Y37" s="309"/>
      <c r="Z37" s="310"/>
      <c r="AA37" s="311"/>
      <c r="AB37" s="308"/>
      <c r="AC37" s="309"/>
      <c r="AD37" s="309"/>
      <c r="AE37" s="309"/>
      <c r="AF37" s="309"/>
      <c r="AG37" s="310"/>
      <c r="AH37" s="311"/>
      <c r="AI37" s="308"/>
      <c r="AJ37" s="309"/>
      <c r="AK37" s="309"/>
      <c r="AL37" s="309"/>
      <c r="AM37" s="309"/>
      <c r="AN37" s="310"/>
      <c r="AO37" s="311"/>
      <c r="AP37" s="308"/>
      <c r="AQ37" s="309"/>
      <c r="AR37" s="309"/>
      <c r="AS37" s="309"/>
      <c r="AT37" s="309"/>
      <c r="AU37" s="310"/>
      <c r="AV37" s="311"/>
      <c r="AW37" s="312"/>
      <c r="AX37" s="309"/>
      <c r="AY37" s="309"/>
      <c r="AZ37" s="309"/>
      <c r="BA37" s="309"/>
      <c r="BB37" s="310"/>
      <c r="BC37" s="310"/>
      <c r="BD37" s="308"/>
      <c r="BE37" s="309"/>
      <c r="BF37" s="309"/>
      <c r="BG37" s="309"/>
      <c r="BH37" s="309"/>
      <c r="BI37" s="310"/>
      <c r="BJ37" s="311"/>
      <c r="BK37" s="308"/>
      <c r="BL37" s="309"/>
      <c r="BM37" s="309"/>
      <c r="BN37" s="309"/>
      <c r="BO37" s="309"/>
      <c r="BP37" s="310"/>
      <c r="BQ37" s="311"/>
      <c r="BR37" s="308"/>
      <c r="BS37" s="309"/>
      <c r="BT37" s="309"/>
      <c r="BU37" s="309"/>
      <c r="BV37" s="309"/>
      <c r="BW37" s="310"/>
      <c r="BX37" s="311"/>
      <c r="BY37" s="312"/>
      <c r="BZ37" s="309"/>
      <c r="CA37" s="309"/>
      <c r="CB37" s="309"/>
      <c r="CC37" s="309"/>
      <c r="CD37" s="310"/>
      <c r="CE37" s="310"/>
      <c r="CF37" s="308"/>
      <c r="CG37" s="309"/>
      <c r="CH37" s="309"/>
      <c r="CI37" s="309"/>
      <c r="CJ37" s="309"/>
      <c r="CK37" s="310"/>
      <c r="CL37" s="311"/>
      <c r="CM37" s="308"/>
      <c r="CN37" s="309"/>
      <c r="CO37" s="309"/>
      <c r="CP37" s="309"/>
      <c r="CQ37" s="309"/>
      <c r="CR37" s="310"/>
      <c r="CS37" s="311"/>
      <c r="CT37" s="308"/>
      <c r="CU37" s="309"/>
      <c r="CV37" s="309"/>
      <c r="CW37" s="309"/>
      <c r="CX37" s="309"/>
      <c r="CY37" s="310"/>
      <c r="CZ37" s="311"/>
      <c r="DA37" s="312"/>
      <c r="DB37" s="309"/>
      <c r="DC37" s="309"/>
      <c r="DD37" s="309"/>
      <c r="DE37" s="309"/>
      <c r="DF37" s="310"/>
      <c r="DG37" s="311"/>
      <c r="DH37" s="308"/>
      <c r="DI37" s="309"/>
      <c r="DJ37" s="309"/>
      <c r="DK37" s="309"/>
      <c r="DL37" s="309"/>
      <c r="DM37" s="310"/>
      <c r="DN37" s="311"/>
      <c r="DO37" s="308"/>
      <c r="DP37" s="309"/>
      <c r="DQ37" s="309"/>
      <c r="DR37" s="309"/>
      <c r="DS37" s="309"/>
      <c r="DT37" s="310"/>
      <c r="DU37" s="311"/>
      <c r="DV37" s="308"/>
      <c r="DW37" s="309"/>
      <c r="DX37" s="309"/>
      <c r="DY37" s="309"/>
      <c r="DZ37" s="309"/>
      <c r="EA37" s="310"/>
      <c r="EB37" s="311"/>
      <c r="EC37" s="312"/>
      <c r="ED37" s="309"/>
      <c r="EE37" s="309"/>
      <c r="EF37" s="309"/>
      <c r="EG37" s="309"/>
      <c r="EH37" s="310"/>
      <c r="EI37" s="310"/>
      <c r="EJ37" s="308"/>
      <c r="EK37" s="309"/>
      <c r="EL37" s="309"/>
      <c r="EM37" s="309"/>
      <c r="EN37" s="309"/>
      <c r="EO37" s="310"/>
      <c r="EP37" s="311"/>
      <c r="EQ37" s="308"/>
      <c r="ER37" s="309"/>
      <c r="ES37" s="309"/>
      <c r="ET37" s="309"/>
      <c r="EU37" s="309"/>
      <c r="EV37" s="310"/>
      <c r="EW37" s="311"/>
      <c r="EX37" s="308"/>
      <c r="EY37" s="309"/>
      <c r="EZ37" s="309"/>
      <c r="FA37" s="309"/>
      <c r="FB37" s="309"/>
      <c r="FC37" s="310"/>
      <c r="FD37" s="311"/>
      <c r="FE37" s="312"/>
      <c r="FF37" s="309"/>
      <c r="FG37" s="309"/>
      <c r="FH37" s="309"/>
      <c r="FI37" s="309"/>
      <c r="FJ37" s="310"/>
      <c r="FK37" s="310"/>
      <c r="FL37" s="308"/>
      <c r="FM37" s="309"/>
      <c r="FN37" s="309"/>
      <c r="FO37" s="309"/>
      <c r="FP37" s="309"/>
      <c r="FQ37" s="310"/>
      <c r="FR37" s="311"/>
      <c r="FS37" s="308"/>
      <c r="FT37" s="309"/>
      <c r="FU37" s="309"/>
      <c r="FV37" s="309"/>
      <c r="FW37" s="309"/>
      <c r="FX37" s="310"/>
      <c r="FY37" s="311"/>
      <c r="FZ37" s="308"/>
      <c r="GA37" s="309"/>
      <c r="GB37" s="309"/>
      <c r="GC37" s="309"/>
      <c r="GD37" s="309"/>
      <c r="GE37" s="310"/>
      <c r="GF37" s="311"/>
      <c r="GG37" s="312"/>
      <c r="GH37" s="309"/>
      <c r="GI37" s="309"/>
      <c r="GJ37" s="309"/>
      <c r="GK37" s="309"/>
      <c r="GL37" s="310"/>
      <c r="GM37" s="311"/>
      <c r="GN37" s="308"/>
      <c r="GO37" s="309"/>
      <c r="GP37" s="309"/>
      <c r="GQ37" s="309"/>
      <c r="GR37" s="309"/>
      <c r="GS37" s="310"/>
      <c r="GT37" s="311"/>
      <c r="GU37" s="308"/>
      <c r="GV37" s="309"/>
      <c r="GW37" s="309"/>
      <c r="GX37" s="309"/>
      <c r="GY37" s="309"/>
      <c r="GZ37" s="310"/>
      <c r="HA37" s="311"/>
      <c r="HB37" s="308"/>
      <c r="HC37" s="309"/>
      <c r="HD37" s="309"/>
      <c r="HE37" s="309"/>
      <c r="HF37" s="309"/>
      <c r="HG37" s="310"/>
      <c r="HH37" s="311"/>
      <c r="HI37" s="308"/>
      <c r="HJ37" s="309"/>
      <c r="HK37" s="309"/>
      <c r="HL37" s="309"/>
      <c r="HM37" s="309"/>
      <c r="HN37" s="310"/>
      <c r="HO37" s="311"/>
      <c r="HP37" s="308"/>
      <c r="HQ37" s="309"/>
      <c r="HR37" s="309"/>
      <c r="HS37" s="309"/>
      <c r="HT37" s="309"/>
      <c r="HU37" s="310"/>
      <c r="HV37" s="311"/>
      <c r="HW37" s="308"/>
      <c r="HX37" s="309"/>
      <c r="HY37" s="309"/>
      <c r="HZ37" s="309"/>
      <c r="IA37" s="309"/>
      <c r="IB37" s="310"/>
      <c r="IC37" s="311"/>
      <c r="ID37" s="308"/>
      <c r="IE37" s="309"/>
      <c r="IF37" s="309"/>
      <c r="IG37" s="309"/>
      <c r="IH37" s="309"/>
      <c r="II37" s="310"/>
      <c r="IJ37" s="311"/>
      <c r="IK37" s="312"/>
      <c r="IL37" s="309"/>
      <c r="IM37" s="309"/>
      <c r="IN37" s="309"/>
      <c r="IO37" s="309"/>
      <c r="IP37" s="310"/>
      <c r="IQ37" s="310"/>
      <c r="IR37" s="308"/>
      <c r="IS37" s="309"/>
      <c r="IT37" s="309"/>
      <c r="IU37" s="309"/>
      <c r="IV37" s="309"/>
      <c r="IW37" s="310"/>
      <c r="IX37" s="311"/>
      <c r="IY37" s="308"/>
      <c r="IZ37" s="309"/>
      <c r="JA37" s="309"/>
      <c r="JB37" s="309"/>
      <c r="JC37" s="309"/>
      <c r="JD37" s="310"/>
      <c r="JE37" s="311"/>
      <c r="JF37" s="308"/>
      <c r="JG37" s="309"/>
      <c r="JH37" s="309"/>
      <c r="JI37" s="309"/>
      <c r="JJ37" s="309"/>
      <c r="JK37" s="310"/>
      <c r="JL37" s="311"/>
      <c r="JM37" s="308"/>
      <c r="JN37" s="309"/>
      <c r="JO37" s="309"/>
      <c r="JP37" s="309"/>
      <c r="JQ37" s="309"/>
      <c r="JR37" s="310"/>
      <c r="JS37" s="311"/>
      <c r="JT37" s="308"/>
      <c r="JU37" s="309"/>
      <c r="JV37" s="309"/>
      <c r="JW37" s="309"/>
      <c r="JX37" s="309"/>
      <c r="JY37" s="310"/>
      <c r="JZ37" s="311"/>
      <c r="KA37" s="308"/>
      <c r="KB37" s="309"/>
      <c r="KC37" s="309"/>
      <c r="KD37" s="309"/>
      <c r="KE37" s="309"/>
      <c r="KF37" s="310"/>
      <c r="KG37" s="311"/>
      <c r="KH37" s="312"/>
      <c r="KI37" s="309"/>
      <c r="KJ37" s="309"/>
      <c r="KK37" s="309"/>
      <c r="KL37" s="309"/>
      <c r="KM37" s="310"/>
      <c r="KN37" s="311"/>
      <c r="KO37" s="308"/>
      <c r="KP37" s="309"/>
      <c r="KQ37" s="309"/>
      <c r="KR37" s="309"/>
      <c r="KS37" s="309"/>
      <c r="KT37" s="310"/>
      <c r="KU37" s="311"/>
      <c r="KV37" s="308"/>
      <c r="KW37" s="309"/>
      <c r="KX37" s="309"/>
      <c r="KY37" s="309"/>
      <c r="KZ37" s="309"/>
      <c r="LA37" s="310"/>
      <c r="LB37" s="311"/>
      <c r="LC37" s="308"/>
      <c r="LD37" s="309"/>
      <c r="LE37" s="309"/>
      <c r="LF37" s="309"/>
      <c r="LG37" s="309"/>
      <c r="LH37" s="310"/>
      <c r="LI37" s="311"/>
      <c r="LJ37" s="308"/>
      <c r="LK37" s="309"/>
      <c r="LL37" s="309"/>
      <c r="LM37" s="309"/>
      <c r="LN37" s="309"/>
      <c r="LO37" s="310"/>
      <c r="LP37" s="311"/>
      <c r="LQ37" s="308"/>
      <c r="LR37" s="309"/>
      <c r="LS37" s="309"/>
      <c r="LT37" s="309"/>
      <c r="LU37" s="309"/>
      <c r="LV37" s="310"/>
      <c r="LW37" s="310"/>
      <c r="LX37" s="282" t="str">
        <f t="shared" si="3"/>
        <v/>
      </c>
      <c r="LY37" s="273" t="str">
        <f t="shared" si="0"/>
        <v/>
      </c>
      <c r="LZ37" s="273" t="str">
        <f t="shared" si="1"/>
        <v/>
      </c>
      <c r="MA37" s="273" t="str">
        <f t="shared" si="2"/>
        <v/>
      </c>
      <c r="MB37" s="283" t="str">
        <f t="shared" si="4"/>
        <v/>
      </c>
      <c r="MC37" s="284"/>
      <c r="MD37" s="435"/>
      <c r="ME37" s="435"/>
      <c r="MF37" s="455" t="str">
        <f>IF(MB37="","",IF(นักเรียน!Q36="ออก","--ย้าย--",VLOOKUP(MB37,gradetime,5)))</f>
        <v/>
      </c>
      <c r="MG37" s="435"/>
      <c r="MH37" s="435"/>
      <c r="MI37" s="435"/>
      <c r="MJ37" s="435"/>
      <c r="MK37" s="435"/>
      <c r="ML37" s="435"/>
      <c r="MM37" s="435"/>
      <c r="MN37" s="435"/>
      <c r="MO37" s="435"/>
      <c r="MP37" s="435"/>
      <c r="MQ37" s="435"/>
      <c r="MR37" s="435"/>
      <c r="MS37" s="435"/>
      <c r="MT37" s="435"/>
      <c r="MU37" s="435"/>
      <c r="MV37" s="435"/>
      <c r="MW37" s="435"/>
      <c r="MX37" s="435"/>
      <c r="MY37" s="435"/>
      <c r="MZ37" s="435"/>
      <c r="NA37" s="435"/>
      <c r="NB37" s="435"/>
      <c r="NC37" s="435"/>
      <c r="ND37" s="435"/>
      <c r="NE37" s="435"/>
      <c r="NF37" s="435"/>
      <c r="NG37" s="435"/>
      <c r="NH37" s="435"/>
      <c r="NI37" s="435"/>
      <c r="NJ37" s="435"/>
      <c r="NK37" s="435"/>
      <c r="NL37" s="435"/>
      <c r="NM37" s="435"/>
      <c r="NN37" s="435"/>
      <c r="NO37" s="435"/>
      <c r="NP37" s="435"/>
      <c r="NQ37" s="435"/>
      <c r="NR37" s="435"/>
      <c r="NS37" s="435"/>
      <c r="NT37" s="435"/>
      <c r="NU37" s="435"/>
      <c r="NV37" s="435"/>
      <c r="NW37" s="435"/>
      <c r="NX37" s="435"/>
      <c r="NY37" s="435"/>
      <c r="NZ37" s="435"/>
      <c r="OA37" s="435"/>
      <c r="OB37" s="435"/>
      <c r="OC37" s="435"/>
    </row>
    <row r="38" spans="1:393" ht="15.75" customHeight="1" x14ac:dyDescent="0.5">
      <c r="A38" s="435"/>
      <c r="B38" s="273">
        <v>32</v>
      </c>
      <c r="C38" s="337" t="str">
        <f>IF(นักเรียน!C37="","",นักเรียน!C37)</f>
        <v/>
      </c>
      <c r="D38" s="337" t="str">
        <f>IF(นักเรียน!D37="","",นักเรียน!D37)</f>
        <v/>
      </c>
      <c r="E38" s="274" t="str">
        <f>IF(นักเรียน!E37="","",นักเรียน!E37)</f>
        <v/>
      </c>
      <c r="F38" s="273" t="str">
        <f>IF(นักเรียน!E37="","",นักเรียน!B37)</f>
        <v/>
      </c>
      <c r="G38" s="308"/>
      <c r="H38" s="309"/>
      <c r="I38" s="309"/>
      <c r="J38" s="309"/>
      <c r="K38" s="309"/>
      <c r="L38" s="310"/>
      <c r="M38" s="310"/>
      <c r="N38" s="308"/>
      <c r="O38" s="309"/>
      <c r="P38" s="309"/>
      <c r="Q38" s="309"/>
      <c r="R38" s="309"/>
      <c r="S38" s="310"/>
      <c r="T38" s="311"/>
      <c r="U38" s="308"/>
      <c r="V38" s="309"/>
      <c r="W38" s="309"/>
      <c r="X38" s="309"/>
      <c r="Y38" s="309"/>
      <c r="Z38" s="310"/>
      <c r="AA38" s="311"/>
      <c r="AB38" s="308"/>
      <c r="AC38" s="309"/>
      <c r="AD38" s="309"/>
      <c r="AE38" s="309"/>
      <c r="AF38" s="309"/>
      <c r="AG38" s="310"/>
      <c r="AH38" s="311"/>
      <c r="AI38" s="308"/>
      <c r="AJ38" s="309"/>
      <c r="AK38" s="309"/>
      <c r="AL38" s="309"/>
      <c r="AM38" s="309"/>
      <c r="AN38" s="310"/>
      <c r="AO38" s="311"/>
      <c r="AP38" s="308"/>
      <c r="AQ38" s="309"/>
      <c r="AR38" s="309"/>
      <c r="AS38" s="309"/>
      <c r="AT38" s="309"/>
      <c r="AU38" s="310"/>
      <c r="AV38" s="311"/>
      <c r="AW38" s="312"/>
      <c r="AX38" s="309"/>
      <c r="AY38" s="309"/>
      <c r="AZ38" s="309"/>
      <c r="BA38" s="309"/>
      <c r="BB38" s="310"/>
      <c r="BC38" s="310"/>
      <c r="BD38" s="308"/>
      <c r="BE38" s="309"/>
      <c r="BF38" s="309"/>
      <c r="BG38" s="309"/>
      <c r="BH38" s="309"/>
      <c r="BI38" s="310"/>
      <c r="BJ38" s="311"/>
      <c r="BK38" s="308"/>
      <c r="BL38" s="309"/>
      <c r="BM38" s="309"/>
      <c r="BN38" s="309"/>
      <c r="BO38" s="309"/>
      <c r="BP38" s="310"/>
      <c r="BQ38" s="311"/>
      <c r="BR38" s="308"/>
      <c r="BS38" s="309"/>
      <c r="BT38" s="309"/>
      <c r="BU38" s="309"/>
      <c r="BV38" s="309"/>
      <c r="BW38" s="310"/>
      <c r="BX38" s="311"/>
      <c r="BY38" s="312"/>
      <c r="BZ38" s="309"/>
      <c r="CA38" s="309"/>
      <c r="CB38" s="309"/>
      <c r="CC38" s="309"/>
      <c r="CD38" s="310"/>
      <c r="CE38" s="310"/>
      <c r="CF38" s="308"/>
      <c r="CG38" s="309"/>
      <c r="CH38" s="309"/>
      <c r="CI38" s="309"/>
      <c r="CJ38" s="309"/>
      <c r="CK38" s="310"/>
      <c r="CL38" s="311"/>
      <c r="CM38" s="308"/>
      <c r="CN38" s="309"/>
      <c r="CO38" s="309"/>
      <c r="CP38" s="309"/>
      <c r="CQ38" s="309"/>
      <c r="CR38" s="310"/>
      <c r="CS38" s="311"/>
      <c r="CT38" s="308"/>
      <c r="CU38" s="309"/>
      <c r="CV38" s="309"/>
      <c r="CW38" s="309"/>
      <c r="CX38" s="309"/>
      <c r="CY38" s="310"/>
      <c r="CZ38" s="311"/>
      <c r="DA38" s="312"/>
      <c r="DB38" s="309"/>
      <c r="DC38" s="309"/>
      <c r="DD38" s="309"/>
      <c r="DE38" s="309"/>
      <c r="DF38" s="310"/>
      <c r="DG38" s="311"/>
      <c r="DH38" s="308"/>
      <c r="DI38" s="309"/>
      <c r="DJ38" s="309"/>
      <c r="DK38" s="309"/>
      <c r="DL38" s="309"/>
      <c r="DM38" s="310"/>
      <c r="DN38" s="311"/>
      <c r="DO38" s="308"/>
      <c r="DP38" s="309"/>
      <c r="DQ38" s="309"/>
      <c r="DR38" s="309"/>
      <c r="DS38" s="309"/>
      <c r="DT38" s="310"/>
      <c r="DU38" s="311"/>
      <c r="DV38" s="308"/>
      <c r="DW38" s="309"/>
      <c r="DX38" s="309"/>
      <c r="DY38" s="309"/>
      <c r="DZ38" s="309"/>
      <c r="EA38" s="310"/>
      <c r="EB38" s="311"/>
      <c r="EC38" s="312"/>
      <c r="ED38" s="309"/>
      <c r="EE38" s="309"/>
      <c r="EF38" s="309"/>
      <c r="EG38" s="309"/>
      <c r="EH38" s="310"/>
      <c r="EI38" s="310"/>
      <c r="EJ38" s="308"/>
      <c r="EK38" s="309"/>
      <c r="EL38" s="309"/>
      <c r="EM38" s="309"/>
      <c r="EN38" s="309"/>
      <c r="EO38" s="310"/>
      <c r="EP38" s="311"/>
      <c r="EQ38" s="308"/>
      <c r="ER38" s="309"/>
      <c r="ES38" s="309"/>
      <c r="ET38" s="309"/>
      <c r="EU38" s="309"/>
      <c r="EV38" s="310"/>
      <c r="EW38" s="311"/>
      <c r="EX38" s="308"/>
      <c r="EY38" s="309"/>
      <c r="EZ38" s="309"/>
      <c r="FA38" s="309"/>
      <c r="FB38" s="309"/>
      <c r="FC38" s="310"/>
      <c r="FD38" s="311"/>
      <c r="FE38" s="312"/>
      <c r="FF38" s="309"/>
      <c r="FG38" s="309"/>
      <c r="FH38" s="309"/>
      <c r="FI38" s="309"/>
      <c r="FJ38" s="310"/>
      <c r="FK38" s="310"/>
      <c r="FL38" s="308"/>
      <c r="FM38" s="309"/>
      <c r="FN38" s="309"/>
      <c r="FO38" s="309"/>
      <c r="FP38" s="309"/>
      <c r="FQ38" s="310"/>
      <c r="FR38" s="311"/>
      <c r="FS38" s="308"/>
      <c r="FT38" s="309"/>
      <c r="FU38" s="309"/>
      <c r="FV38" s="309"/>
      <c r="FW38" s="309"/>
      <c r="FX38" s="310"/>
      <c r="FY38" s="311"/>
      <c r="FZ38" s="308"/>
      <c r="GA38" s="309"/>
      <c r="GB38" s="309"/>
      <c r="GC38" s="309"/>
      <c r="GD38" s="309"/>
      <c r="GE38" s="310"/>
      <c r="GF38" s="311"/>
      <c r="GG38" s="312"/>
      <c r="GH38" s="309"/>
      <c r="GI38" s="309"/>
      <c r="GJ38" s="309"/>
      <c r="GK38" s="309"/>
      <c r="GL38" s="310"/>
      <c r="GM38" s="311"/>
      <c r="GN38" s="308"/>
      <c r="GO38" s="309"/>
      <c r="GP38" s="309"/>
      <c r="GQ38" s="309"/>
      <c r="GR38" s="309"/>
      <c r="GS38" s="310"/>
      <c r="GT38" s="311"/>
      <c r="GU38" s="308"/>
      <c r="GV38" s="309"/>
      <c r="GW38" s="309"/>
      <c r="GX38" s="309"/>
      <c r="GY38" s="309"/>
      <c r="GZ38" s="310"/>
      <c r="HA38" s="311"/>
      <c r="HB38" s="308"/>
      <c r="HC38" s="309"/>
      <c r="HD38" s="309"/>
      <c r="HE38" s="309"/>
      <c r="HF38" s="309"/>
      <c r="HG38" s="310"/>
      <c r="HH38" s="311"/>
      <c r="HI38" s="308"/>
      <c r="HJ38" s="309"/>
      <c r="HK38" s="309"/>
      <c r="HL38" s="309"/>
      <c r="HM38" s="309"/>
      <c r="HN38" s="310"/>
      <c r="HO38" s="311"/>
      <c r="HP38" s="308"/>
      <c r="HQ38" s="309"/>
      <c r="HR38" s="309"/>
      <c r="HS38" s="309"/>
      <c r="HT38" s="309"/>
      <c r="HU38" s="310"/>
      <c r="HV38" s="311"/>
      <c r="HW38" s="308"/>
      <c r="HX38" s="309"/>
      <c r="HY38" s="309"/>
      <c r="HZ38" s="309"/>
      <c r="IA38" s="309"/>
      <c r="IB38" s="310"/>
      <c r="IC38" s="311"/>
      <c r="ID38" s="308"/>
      <c r="IE38" s="309"/>
      <c r="IF38" s="309"/>
      <c r="IG38" s="309"/>
      <c r="IH38" s="309"/>
      <c r="II38" s="310"/>
      <c r="IJ38" s="311"/>
      <c r="IK38" s="312"/>
      <c r="IL38" s="309"/>
      <c r="IM38" s="309"/>
      <c r="IN38" s="309"/>
      <c r="IO38" s="309"/>
      <c r="IP38" s="310"/>
      <c r="IQ38" s="310"/>
      <c r="IR38" s="308"/>
      <c r="IS38" s="309"/>
      <c r="IT38" s="309"/>
      <c r="IU38" s="309"/>
      <c r="IV38" s="309"/>
      <c r="IW38" s="310"/>
      <c r="IX38" s="311"/>
      <c r="IY38" s="308"/>
      <c r="IZ38" s="309"/>
      <c r="JA38" s="309"/>
      <c r="JB38" s="309"/>
      <c r="JC38" s="309"/>
      <c r="JD38" s="310"/>
      <c r="JE38" s="311"/>
      <c r="JF38" s="308"/>
      <c r="JG38" s="309"/>
      <c r="JH38" s="309"/>
      <c r="JI38" s="309"/>
      <c r="JJ38" s="309"/>
      <c r="JK38" s="310"/>
      <c r="JL38" s="311"/>
      <c r="JM38" s="308"/>
      <c r="JN38" s="309"/>
      <c r="JO38" s="309"/>
      <c r="JP38" s="309"/>
      <c r="JQ38" s="309"/>
      <c r="JR38" s="310"/>
      <c r="JS38" s="311"/>
      <c r="JT38" s="308"/>
      <c r="JU38" s="309"/>
      <c r="JV38" s="309"/>
      <c r="JW38" s="309"/>
      <c r="JX38" s="309"/>
      <c r="JY38" s="310"/>
      <c r="JZ38" s="311"/>
      <c r="KA38" s="308"/>
      <c r="KB38" s="309"/>
      <c r="KC38" s="309"/>
      <c r="KD38" s="309"/>
      <c r="KE38" s="309"/>
      <c r="KF38" s="310"/>
      <c r="KG38" s="311"/>
      <c r="KH38" s="312"/>
      <c r="KI38" s="309"/>
      <c r="KJ38" s="309"/>
      <c r="KK38" s="309"/>
      <c r="KL38" s="309"/>
      <c r="KM38" s="310"/>
      <c r="KN38" s="311"/>
      <c r="KO38" s="308"/>
      <c r="KP38" s="309"/>
      <c r="KQ38" s="309"/>
      <c r="KR38" s="309"/>
      <c r="KS38" s="309"/>
      <c r="KT38" s="310"/>
      <c r="KU38" s="311"/>
      <c r="KV38" s="308"/>
      <c r="KW38" s="309"/>
      <c r="KX38" s="309"/>
      <c r="KY38" s="309"/>
      <c r="KZ38" s="309"/>
      <c r="LA38" s="310"/>
      <c r="LB38" s="311"/>
      <c r="LC38" s="308"/>
      <c r="LD38" s="309"/>
      <c r="LE38" s="309"/>
      <c r="LF38" s="309"/>
      <c r="LG38" s="309"/>
      <c r="LH38" s="310"/>
      <c r="LI38" s="311"/>
      <c r="LJ38" s="308"/>
      <c r="LK38" s="309"/>
      <c r="LL38" s="309"/>
      <c r="LM38" s="309"/>
      <c r="LN38" s="309"/>
      <c r="LO38" s="310"/>
      <c r="LP38" s="311"/>
      <c r="LQ38" s="308"/>
      <c r="LR38" s="309"/>
      <c r="LS38" s="309"/>
      <c r="LT38" s="309"/>
      <c r="LU38" s="309"/>
      <c r="LV38" s="310"/>
      <c r="LW38" s="310"/>
      <c r="LX38" s="282" t="str">
        <f t="shared" si="3"/>
        <v/>
      </c>
      <c r="LY38" s="273" t="str">
        <f t="shared" si="0"/>
        <v/>
      </c>
      <c r="LZ38" s="273" t="str">
        <f t="shared" si="1"/>
        <v/>
      </c>
      <c r="MA38" s="273" t="str">
        <f t="shared" si="2"/>
        <v/>
      </c>
      <c r="MB38" s="283" t="str">
        <f t="shared" si="4"/>
        <v/>
      </c>
      <c r="MC38" s="284"/>
      <c r="MD38" s="435"/>
      <c r="ME38" s="435"/>
      <c r="MF38" s="455" t="str">
        <f>IF(MB38="","",IF(นักเรียน!Q37="ออก","--ย้าย--",VLOOKUP(MB38,gradetime,5)))</f>
        <v/>
      </c>
      <c r="MG38" s="435"/>
      <c r="MH38" s="435"/>
      <c r="MI38" s="435"/>
      <c r="MJ38" s="435"/>
      <c r="MK38" s="435"/>
      <c r="ML38" s="435"/>
      <c r="MM38" s="435"/>
      <c r="MN38" s="435"/>
      <c r="MO38" s="435"/>
      <c r="MP38" s="435"/>
      <c r="MQ38" s="435"/>
      <c r="MR38" s="435"/>
      <c r="MS38" s="435"/>
      <c r="MT38" s="435"/>
      <c r="MU38" s="435"/>
      <c r="MV38" s="435"/>
      <c r="MW38" s="435"/>
      <c r="MX38" s="435"/>
      <c r="MY38" s="435"/>
      <c r="MZ38" s="435"/>
      <c r="NA38" s="435"/>
      <c r="NB38" s="435"/>
      <c r="NC38" s="435"/>
      <c r="ND38" s="435"/>
      <c r="NE38" s="435"/>
      <c r="NF38" s="435"/>
      <c r="NG38" s="435"/>
      <c r="NH38" s="435"/>
      <c r="NI38" s="435"/>
      <c r="NJ38" s="435"/>
      <c r="NK38" s="435"/>
      <c r="NL38" s="435"/>
      <c r="NM38" s="435"/>
      <c r="NN38" s="435"/>
      <c r="NO38" s="435"/>
      <c r="NP38" s="435"/>
      <c r="NQ38" s="435"/>
      <c r="NR38" s="435"/>
      <c r="NS38" s="435"/>
      <c r="NT38" s="435"/>
      <c r="NU38" s="435"/>
      <c r="NV38" s="435"/>
      <c r="NW38" s="435"/>
      <c r="NX38" s="435"/>
      <c r="NY38" s="435"/>
      <c r="NZ38" s="435"/>
      <c r="OA38" s="435"/>
      <c r="OB38" s="435"/>
      <c r="OC38" s="435"/>
    </row>
    <row r="39" spans="1:393" ht="15.75" customHeight="1" x14ac:dyDescent="0.5">
      <c r="A39" s="435"/>
      <c r="B39" s="273">
        <v>33</v>
      </c>
      <c r="C39" s="337" t="str">
        <f>IF(นักเรียน!C38="","",นักเรียน!C38)</f>
        <v/>
      </c>
      <c r="D39" s="337" t="str">
        <f>IF(นักเรียน!D38="","",นักเรียน!D38)</f>
        <v/>
      </c>
      <c r="E39" s="274" t="str">
        <f>IF(นักเรียน!E38="","",นักเรียน!E38)</f>
        <v/>
      </c>
      <c r="F39" s="273" t="str">
        <f>IF(นักเรียน!E38="","",นักเรียน!B38)</f>
        <v/>
      </c>
      <c r="G39" s="308"/>
      <c r="H39" s="309"/>
      <c r="I39" s="309"/>
      <c r="J39" s="309"/>
      <c r="K39" s="309"/>
      <c r="L39" s="310"/>
      <c r="M39" s="310"/>
      <c r="N39" s="308"/>
      <c r="O39" s="309"/>
      <c r="P39" s="309"/>
      <c r="Q39" s="309"/>
      <c r="R39" s="309"/>
      <c r="S39" s="310"/>
      <c r="T39" s="311"/>
      <c r="U39" s="308"/>
      <c r="V39" s="309"/>
      <c r="W39" s="309"/>
      <c r="X39" s="309"/>
      <c r="Y39" s="309"/>
      <c r="Z39" s="310"/>
      <c r="AA39" s="311"/>
      <c r="AB39" s="308"/>
      <c r="AC39" s="309"/>
      <c r="AD39" s="309"/>
      <c r="AE39" s="309"/>
      <c r="AF39" s="309"/>
      <c r="AG39" s="310"/>
      <c r="AH39" s="311"/>
      <c r="AI39" s="308"/>
      <c r="AJ39" s="309"/>
      <c r="AK39" s="309"/>
      <c r="AL39" s="309"/>
      <c r="AM39" s="309"/>
      <c r="AN39" s="310"/>
      <c r="AO39" s="311"/>
      <c r="AP39" s="308"/>
      <c r="AQ39" s="309"/>
      <c r="AR39" s="309"/>
      <c r="AS39" s="309"/>
      <c r="AT39" s="309"/>
      <c r="AU39" s="310"/>
      <c r="AV39" s="311"/>
      <c r="AW39" s="312"/>
      <c r="AX39" s="309"/>
      <c r="AY39" s="309"/>
      <c r="AZ39" s="309"/>
      <c r="BA39" s="309"/>
      <c r="BB39" s="310"/>
      <c r="BC39" s="310"/>
      <c r="BD39" s="308"/>
      <c r="BE39" s="309"/>
      <c r="BF39" s="309"/>
      <c r="BG39" s="309"/>
      <c r="BH39" s="309"/>
      <c r="BI39" s="310"/>
      <c r="BJ39" s="311"/>
      <c r="BK39" s="308"/>
      <c r="BL39" s="309"/>
      <c r="BM39" s="309"/>
      <c r="BN39" s="309"/>
      <c r="BO39" s="309"/>
      <c r="BP39" s="310"/>
      <c r="BQ39" s="311"/>
      <c r="BR39" s="308"/>
      <c r="BS39" s="309"/>
      <c r="BT39" s="309"/>
      <c r="BU39" s="309"/>
      <c r="BV39" s="309"/>
      <c r="BW39" s="310"/>
      <c r="BX39" s="311"/>
      <c r="BY39" s="312"/>
      <c r="BZ39" s="309"/>
      <c r="CA39" s="309"/>
      <c r="CB39" s="309"/>
      <c r="CC39" s="309"/>
      <c r="CD39" s="310"/>
      <c r="CE39" s="310"/>
      <c r="CF39" s="308"/>
      <c r="CG39" s="309"/>
      <c r="CH39" s="309"/>
      <c r="CI39" s="309"/>
      <c r="CJ39" s="309"/>
      <c r="CK39" s="310"/>
      <c r="CL39" s="311"/>
      <c r="CM39" s="308"/>
      <c r="CN39" s="309"/>
      <c r="CO39" s="309"/>
      <c r="CP39" s="309"/>
      <c r="CQ39" s="309"/>
      <c r="CR39" s="310"/>
      <c r="CS39" s="311"/>
      <c r="CT39" s="308"/>
      <c r="CU39" s="309"/>
      <c r="CV39" s="309"/>
      <c r="CW39" s="309"/>
      <c r="CX39" s="309"/>
      <c r="CY39" s="310"/>
      <c r="CZ39" s="311"/>
      <c r="DA39" s="312"/>
      <c r="DB39" s="309"/>
      <c r="DC39" s="309"/>
      <c r="DD39" s="309"/>
      <c r="DE39" s="309"/>
      <c r="DF39" s="310"/>
      <c r="DG39" s="311"/>
      <c r="DH39" s="308"/>
      <c r="DI39" s="309"/>
      <c r="DJ39" s="309"/>
      <c r="DK39" s="309"/>
      <c r="DL39" s="309"/>
      <c r="DM39" s="310"/>
      <c r="DN39" s="311"/>
      <c r="DO39" s="308"/>
      <c r="DP39" s="309"/>
      <c r="DQ39" s="309"/>
      <c r="DR39" s="309"/>
      <c r="DS39" s="309"/>
      <c r="DT39" s="310"/>
      <c r="DU39" s="311"/>
      <c r="DV39" s="308"/>
      <c r="DW39" s="309"/>
      <c r="DX39" s="309"/>
      <c r="DY39" s="309"/>
      <c r="DZ39" s="309"/>
      <c r="EA39" s="310"/>
      <c r="EB39" s="311"/>
      <c r="EC39" s="312"/>
      <c r="ED39" s="309"/>
      <c r="EE39" s="309"/>
      <c r="EF39" s="309"/>
      <c r="EG39" s="309"/>
      <c r="EH39" s="310"/>
      <c r="EI39" s="310"/>
      <c r="EJ39" s="308"/>
      <c r="EK39" s="309"/>
      <c r="EL39" s="309"/>
      <c r="EM39" s="309"/>
      <c r="EN39" s="309"/>
      <c r="EO39" s="310"/>
      <c r="EP39" s="311"/>
      <c r="EQ39" s="308"/>
      <c r="ER39" s="309"/>
      <c r="ES39" s="309"/>
      <c r="ET39" s="309"/>
      <c r="EU39" s="309"/>
      <c r="EV39" s="310"/>
      <c r="EW39" s="311"/>
      <c r="EX39" s="308"/>
      <c r="EY39" s="309"/>
      <c r="EZ39" s="309"/>
      <c r="FA39" s="309"/>
      <c r="FB39" s="309"/>
      <c r="FC39" s="310"/>
      <c r="FD39" s="311"/>
      <c r="FE39" s="312"/>
      <c r="FF39" s="309"/>
      <c r="FG39" s="309"/>
      <c r="FH39" s="309"/>
      <c r="FI39" s="309"/>
      <c r="FJ39" s="310"/>
      <c r="FK39" s="310"/>
      <c r="FL39" s="308"/>
      <c r="FM39" s="309"/>
      <c r="FN39" s="309"/>
      <c r="FO39" s="309"/>
      <c r="FP39" s="309"/>
      <c r="FQ39" s="310"/>
      <c r="FR39" s="311"/>
      <c r="FS39" s="308"/>
      <c r="FT39" s="309"/>
      <c r="FU39" s="309"/>
      <c r="FV39" s="309"/>
      <c r="FW39" s="309"/>
      <c r="FX39" s="310"/>
      <c r="FY39" s="311"/>
      <c r="FZ39" s="308"/>
      <c r="GA39" s="309"/>
      <c r="GB39" s="309"/>
      <c r="GC39" s="309"/>
      <c r="GD39" s="309"/>
      <c r="GE39" s="310"/>
      <c r="GF39" s="311"/>
      <c r="GG39" s="312"/>
      <c r="GH39" s="309"/>
      <c r="GI39" s="309"/>
      <c r="GJ39" s="309"/>
      <c r="GK39" s="309"/>
      <c r="GL39" s="310"/>
      <c r="GM39" s="311"/>
      <c r="GN39" s="308"/>
      <c r="GO39" s="309"/>
      <c r="GP39" s="309"/>
      <c r="GQ39" s="309"/>
      <c r="GR39" s="309"/>
      <c r="GS39" s="310"/>
      <c r="GT39" s="311"/>
      <c r="GU39" s="308"/>
      <c r="GV39" s="309"/>
      <c r="GW39" s="309"/>
      <c r="GX39" s="309"/>
      <c r="GY39" s="309"/>
      <c r="GZ39" s="310"/>
      <c r="HA39" s="311"/>
      <c r="HB39" s="308"/>
      <c r="HC39" s="309"/>
      <c r="HD39" s="309"/>
      <c r="HE39" s="309"/>
      <c r="HF39" s="309"/>
      <c r="HG39" s="310"/>
      <c r="HH39" s="311"/>
      <c r="HI39" s="308"/>
      <c r="HJ39" s="309"/>
      <c r="HK39" s="309"/>
      <c r="HL39" s="309"/>
      <c r="HM39" s="309"/>
      <c r="HN39" s="310"/>
      <c r="HO39" s="311"/>
      <c r="HP39" s="308"/>
      <c r="HQ39" s="309"/>
      <c r="HR39" s="309"/>
      <c r="HS39" s="309"/>
      <c r="HT39" s="309"/>
      <c r="HU39" s="310"/>
      <c r="HV39" s="311"/>
      <c r="HW39" s="308"/>
      <c r="HX39" s="309"/>
      <c r="HY39" s="309"/>
      <c r="HZ39" s="309"/>
      <c r="IA39" s="309"/>
      <c r="IB39" s="310"/>
      <c r="IC39" s="311"/>
      <c r="ID39" s="308"/>
      <c r="IE39" s="309"/>
      <c r="IF39" s="309"/>
      <c r="IG39" s="309"/>
      <c r="IH39" s="309"/>
      <c r="II39" s="310"/>
      <c r="IJ39" s="311"/>
      <c r="IK39" s="312"/>
      <c r="IL39" s="309"/>
      <c r="IM39" s="309"/>
      <c r="IN39" s="309"/>
      <c r="IO39" s="309"/>
      <c r="IP39" s="310"/>
      <c r="IQ39" s="310"/>
      <c r="IR39" s="308"/>
      <c r="IS39" s="309"/>
      <c r="IT39" s="309"/>
      <c r="IU39" s="309"/>
      <c r="IV39" s="309"/>
      <c r="IW39" s="310"/>
      <c r="IX39" s="311"/>
      <c r="IY39" s="308"/>
      <c r="IZ39" s="309"/>
      <c r="JA39" s="309"/>
      <c r="JB39" s="309"/>
      <c r="JC39" s="309"/>
      <c r="JD39" s="310"/>
      <c r="JE39" s="311"/>
      <c r="JF39" s="308"/>
      <c r="JG39" s="309"/>
      <c r="JH39" s="309"/>
      <c r="JI39" s="309"/>
      <c r="JJ39" s="309"/>
      <c r="JK39" s="310"/>
      <c r="JL39" s="311"/>
      <c r="JM39" s="308"/>
      <c r="JN39" s="309"/>
      <c r="JO39" s="309"/>
      <c r="JP39" s="309"/>
      <c r="JQ39" s="309"/>
      <c r="JR39" s="310"/>
      <c r="JS39" s="311"/>
      <c r="JT39" s="308"/>
      <c r="JU39" s="309"/>
      <c r="JV39" s="309"/>
      <c r="JW39" s="309"/>
      <c r="JX39" s="309"/>
      <c r="JY39" s="310"/>
      <c r="JZ39" s="311"/>
      <c r="KA39" s="308"/>
      <c r="KB39" s="309"/>
      <c r="KC39" s="309"/>
      <c r="KD39" s="309"/>
      <c r="KE39" s="309"/>
      <c r="KF39" s="310"/>
      <c r="KG39" s="311"/>
      <c r="KH39" s="312"/>
      <c r="KI39" s="309"/>
      <c r="KJ39" s="309"/>
      <c r="KK39" s="309"/>
      <c r="KL39" s="309"/>
      <c r="KM39" s="310"/>
      <c r="KN39" s="311"/>
      <c r="KO39" s="308"/>
      <c r="KP39" s="309"/>
      <c r="KQ39" s="309"/>
      <c r="KR39" s="309"/>
      <c r="KS39" s="309"/>
      <c r="KT39" s="310"/>
      <c r="KU39" s="311"/>
      <c r="KV39" s="308"/>
      <c r="KW39" s="309"/>
      <c r="KX39" s="309"/>
      <c r="KY39" s="309"/>
      <c r="KZ39" s="309"/>
      <c r="LA39" s="310"/>
      <c r="LB39" s="311"/>
      <c r="LC39" s="308"/>
      <c r="LD39" s="309"/>
      <c r="LE39" s="309"/>
      <c r="LF39" s="309"/>
      <c r="LG39" s="309"/>
      <c r="LH39" s="310"/>
      <c r="LI39" s="311"/>
      <c r="LJ39" s="308"/>
      <c r="LK39" s="309"/>
      <c r="LL39" s="309"/>
      <c r="LM39" s="309"/>
      <c r="LN39" s="309"/>
      <c r="LO39" s="310"/>
      <c r="LP39" s="311"/>
      <c r="LQ39" s="308"/>
      <c r="LR39" s="309"/>
      <c r="LS39" s="309"/>
      <c r="LT39" s="309"/>
      <c r="LU39" s="309"/>
      <c r="LV39" s="310"/>
      <c r="LW39" s="310"/>
      <c r="LX39" s="282" t="str">
        <f t="shared" si="3"/>
        <v/>
      </c>
      <c r="LY39" s="273" t="str">
        <f t="shared" ref="LY39:LY56" si="5">IF(COUNTIF($G39:$LW39,"ป"),COUNTIF($G39:$LW39,"ป"),"")</f>
        <v/>
      </c>
      <c r="LZ39" s="273" t="str">
        <f t="shared" ref="LZ39:LZ56" si="6">IF(COUNTIF($G39:$LW39,"ล"),COUNTIF($G39:$LW39,"ล"),"")</f>
        <v/>
      </c>
      <c r="MA39" s="273" t="str">
        <f t="shared" ref="MA39:MA56" si="7">IF(COUNTIF($G39:$LW39,"ข"),COUNTIF($G39:$LW39,"ข"),"")</f>
        <v/>
      </c>
      <c r="MB39" s="283" t="str">
        <f t="shared" si="4"/>
        <v/>
      </c>
      <c r="MC39" s="284"/>
      <c r="MD39" s="435"/>
      <c r="ME39" s="435"/>
      <c r="MF39" s="455" t="str">
        <f>IF(MB39="","",IF(นักเรียน!Q38="ออก","--ย้าย--",VLOOKUP(MB39,gradetime,5)))</f>
        <v/>
      </c>
      <c r="MG39" s="435"/>
      <c r="MH39" s="435"/>
      <c r="MI39" s="435"/>
      <c r="MJ39" s="435"/>
      <c r="MK39" s="435"/>
      <c r="ML39" s="435"/>
      <c r="MM39" s="435"/>
      <c r="MN39" s="435"/>
      <c r="MO39" s="435"/>
      <c r="MP39" s="435"/>
      <c r="MQ39" s="435"/>
      <c r="MR39" s="435"/>
      <c r="MS39" s="435"/>
      <c r="MT39" s="435"/>
      <c r="MU39" s="435"/>
      <c r="MV39" s="435"/>
      <c r="MW39" s="435"/>
      <c r="MX39" s="435"/>
      <c r="MY39" s="435"/>
      <c r="MZ39" s="435"/>
      <c r="NA39" s="435"/>
      <c r="NB39" s="435"/>
      <c r="NC39" s="435"/>
      <c r="ND39" s="435"/>
      <c r="NE39" s="435"/>
      <c r="NF39" s="435"/>
      <c r="NG39" s="435"/>
      <c r="NH39" s="435"/>
      <c r="NI39" s="435"/>
      <c r="NJ39" s="435"/>
      <c r="NK39" s="435"/>
      <c r="NL39" s="435"/>
      <c r="NM39" s="435"/>
      <c r="NN39" s="435"/>
      <c r="NO39" s="435"/>
      <c r="NP39" s="435"/>
      <c r="NQ39" s="435"/>
      <c r="NR39" s="435"/>
      <c r="NS39" s="435"/>
      <c r="NT39" s="435"/>
      <c r="NU39" s="435"/>
      <c r="NV39" s="435"/>
      <c r="NW39" s="435"/>
      <c r="NX39" s="435"/>
      <c r="NY39" s="435"/>
      <c r="NZ39" s="435"/>
      <c r="OA39" s="435"/>
      <c r="OB39" s="435"/>
      <c r="OC39" s="435"/>
    </row>
    <row r="40" spans="1:393" ht="15.75" customHeight="1" x14ac:dyDescent="0.5">
      <c r="A40" s="435"/>
      <c r="B40" s="273">
        <v>34</v>
      </c>
      <c r="C40" s="337" t="str">
        <f>IF(นักเรียน!C39="","",นักเรียน!C39)</f>
        <v/>
      </c>
      <c r="D40" s="337" t="str">
        <f>IF(นักเรียน!D39="","",นักเรียน!D39)</f>
        <v/>
      </c>
      <c r="E40" s="274" t="str">
        <f>IF(นักเรียน!E39="","",นักเรียน!E39)</f>
        <v/>
      </c>
      <c r="F40" s="273" t="str">
        <f>IF(นักเรียน!E39="","",นักเรียน!B39)</f>
        <v/>
      </c>
      <c r="G40" s="308"/>
      <c r="H40" s="309"/>
      <c r="I40" s="309"/>
      <c r="J40" s="309"/>
      <c r="K40" s="309"/>
      <c r="L40" s="310"/>
      <c r="M40" s="310"/>
      <c r="N40" s="308"/>
      <c r="O40" s="309"/>
      <c r="P40" s="309"/>
      <c r="Q40" s="309"/>
      <c r="R40" s="309"/>
      <c r="S40" s="310"/>
      <c r="T40" s="311"/>
      <c r="U40" s="308"/>
      <c r="V40" s="309"/>
      <c r="W40" s="309"/>
      <c r="X40" s="309"/>
      <c r="Y40" s="309"/>
      <c r="Z40" s="310"/>
      <c r="AA40" s="311"/>
      <c r="AB40" s="308"/>
      <c r="AC40" s="309"/>
      <c r="AD40" s="309"/>
      <c r="AE40" s="309"/>
      <c r="AF40" s="309"/>
      <c r="AG40" s="310"/>
      <c r="AH40" s="311"/>
      <c r="AI40" s="308"/>
      <c r="AJ40" s="309"/>
      <c r="AK40" s="309"/>
      <c r="AL40" s="309"/>
      <c r="AM40" s="309"/>
      <c r="AN40" s="310"/>
      <c r="AO40" s="311"/>
      <c r="AP40" s="308"/>
      <c r="AQ40" s="309"/>
      <c r="AR40" s="309"/>
      <c r="AS40" s="309"/>
      <c r="AT40" s="309"/>
      <c r="AU40" s="310"/>
      <c r="AV40" s="311"/>
      <c r="AW40" s="312"/>
      <c r="AX40" s="309"/>
      <c r="AY40" s="309"/>
      <c r="AZ40" s="309"/>
      <c r="BA40" s="309"/>
      <c r="BB40" s="310"/>
      <c r="BC40" s="310"/>
      <c r="BD40" s="308"/>
      <c r="BE40" s="309"/>
      <c r="BF40" s="309"/>
      <c r="BG40" s="309"/>
      <c r="BH40" s="309"/>
      <c r="BI40" s="310"/>
      <c r="BJ40" s="311"/>
      <c r="BK40" s="308"/>
      <c r="BL40" s="309"/>
      <c r="BM40" s="309"/>
      <c r="BN40" s="309"/>
      <c r="BO40" s="309"/>
      <c r="BP40" s="310"/>
      <c r="BQ40" s="311"/>
      <c r="BR40" s="308"/>
      <c r="BS40" s="309"/>
      <c r="BT40" s="309"/>
      <c r="BU40" s="309"/>
      <c r="BV40" s="309"/>
      <c r="BW40" s="310"/>
      <c r="BX40" s="311"/>
      <c r="BY40" s="312"/>
      <c r="BZ40" s="309"/>
      <c r="CA40" s="309"/>
      <c r="CB40" s="309"/>
      <c r="CC40" s="309"/>
      <c r="CD40" s="310"/>
      <c r="CE40" s="310"/>
      <c r="CF40" s="308"/>
      <c r="CG40" s="309"/>
      <c r="CH40" s="309"/>
      <c r="CI40" s="309"/>
      <c r="CJ40" s="309"/>
      <c r="CK40" s="310"/>
      <c r="CL40" s="311"/>
      <c r="CM40" s="308"/>
      <c r="CN40" s="309"/>
      <c r="CO40" s="309"/>
      <c r="CP40" s="309"/>
      <c r="CQ40" s="309"/>
      <c r="CR40" s="310"/>
      <c r="CS40" s="311"/>
      <c r="CT40" s="308"/>
      <c r="CU40" s="309"/>
      <c r="CV40" s="309"/>
      <c r="CW40" s="309"/>
      <c r="CX40" s="309"/>
      <c r="CY40" s="310"/>
      <c r="CZ40" s="311"/>
      <c r="DA40" s="312"/>
      <c r="DB40" s="309"/>
      <c r="DC40" s="309"/>
      <c r="DD40" s="309"/>
      <c r="DE40" s="309"/>
      <c r="DF40" s="310"/>
      <c r="DG40" s="311"/>
      <c r="DH40" s="308"/>
      <c r="DI40" s="309"/>
      <c r="DJ40" s="309"/>
      <c r="DK40" s="309"/>
      <c r="DL40" s="309"/>
      <c r="DM40" s="310"/>
      <c r="DN40" s="311"/>
      <c r="DO40" s="308"/>
      <c r="DP40" s="309"/>
      <c r="DQ40" s="309"/>
      <c r="DR40" s="309"/>
      <c r="DS40" s="309"/>
      <c r="DT40" s="310"/>
      <c r="DU40" s="311"/>
      <c r="DV40" s="308"/>
      <c r="DW40" s="309"/>
      <c r="DX40" s="309"/>
      <c r="DY40" s="309"/>
      <c r="DZ40" s="309"/>
      <c r="EA40" s="310"/>
      <c r="EB40" s="311"/>
      <c r="EC40" s="312"/>
      <c r="ED40" s="309"/>
      <c r="EE40" s="309"/>
      <c r="EF40" s="309"/>
      <c r="EG40" s="309"/>
      <c r="EH40" s="310"/>
      <c r="EI40" s="310"/>
      <c r="EJ40" s="308"/>
      <c r="EK40" s="309"/>
      <c r="EL40" s="309"/>
      <c r="EM40" s="309"/>
      <c r="EN40" s="309"/>
      <c r="EO40" s="310"/>
      <c r="EP40" s="311"/>
      <c r="EQ40" s="308"/>
      <c r="ER40" s="309"/>
      <c r="ES40" s="309"/>
      <c r="ET40" s="309"/>
      <c r="EU40" s="309"/>
      <c r="EV40" s="310"/>
      <c r="EW40" s="311"/>
      <c r="EX40" s="308"/>
      <c r="EY40" s="309"/>
      <c r="EZ40" s="309"/>
      <c r="FA40" s="309"/>
      <c r="FB40" s="309"/>
      <c r="FC40" s="310"/>
      <c r="FD40" s="311"/>
      <c r="FE40" s="312"/>
      <c r="FF40" s="309"/>
      <c r="FG40" s="309"/>
      <c r="FH40" s="309"/>
      <c r="FI40" s="309"/>
      <c r="FJ40" s="310"/>
      <c r="FK40" s="310"/>
      <c r="FL40" s="308"/>
      <c r="FM40" s="309"/>
      <c r="FN40" s="309"/>
      <c r="FO40" s="309"/>
      <c r="FP40" s="309"/>
      <c r="FQ40" s="310"/>
      <c r="FR40" s="311"/>
      <c r="FS40" s="308"/>
      <c r="FT40" s="309"/>
      <c r="FU40" s="309"/>
      <c r="FV40" s="309"/>
      <c r="FW40" s="309"/>
      <c r="FX40" s="310"/>
      <c r="FY40" s="311"/>
      <c r="FZ40" s="308"/>
      <c r="GA40" s="309"/>
      <c r="GB40" s="309"/>
      <c r="GC40" s="309"/>
      <c r="GD40" s="309"/>
      <c r="GE40" s="310"/>
      <c r="GF40" s="311"/>
      <c r="GG40" s="312"/>
      <c r="GH40" s="309"/>
      <c r="GI40" s="309"/>
      <c r="GJ40" s="309"/>
      <c r="GK40" s="309"/>
      <c r="GL40" s="310"/>
      <c r="GM40" s="311"/>
      <c r="GN40" s="308"/>
      <c r="GO40" s="309"/>
      <c r="GP40" s="309"/>
      <c r="GQ40" s="309"/>
      <c r="GR40" s="309"/>
      <c r="GS40" s="310"/>
      <c r="GT40" s="311"/>
      <c r="GU40" s="308"/>
      <c r="GV40" s="309"/>
      <c r="GW40" s="309"/>
      <c r="GX40" s="309"/>
      <c r="GY40" s="309"/>
      <c r="GZ40" s="310"/>
      <c r="HA40" s="311"/>
      <c r="HB40" s="308"/>
      <c r="HC40" s="309"/>
      <c r="HD40" s="309"/>
      <c r="HE40" s="309"/>
      <c r="HF40" s="309"/>
      <c r="HG40" s="310"/>
      <c r="HH40" s="311"/>
      <c r="HI40" s="308"/>
      <c r="HJ40" s="309"/>
      <c r="HK40" s="309"/>
      <c r="HL40" s="309"/>
      <c r="HM40" s="309"/>
      <c r="HN40" s="310"/>
      <c r="HO40" s="311"/>
      <c r="HP40" s="308"/>
      <c r="HQ40" s="309"/>
      <c r="HR40" s="309"/>
      <c r="HS40" s="309"/>
      <c r="HT40" s="309"/>
      <c r="HU40" s="310"/>
      <c r="HV40" s="311"/>
      <c r="HW40" s="308"/>
      <c r="HX40" s="309"/>
      <c r="HY40" s="309"/>
      <c r="HZ40" s="309"/>
      <c r="IA40" s="309"/>
      <c r="IB40" s="310"/>
      <c r="IC40" s="311"/>
      <c r="ID40" s="308"/>
      <c r="IE40" s="309"/>
      <c r="IF40" s="309"/>
      <c r="IG40" s="309"/>
      <c r="IH40" s="309"/>
      <c r="II40" s="310"/>
      <c r="IJ40" s="311"/>
      <c r="IK40" s="312"/>
      <c r="IL40" s="309"/>
      <c r="IM40" s="309"/>
      <c r="IN40" s="309"/>
      <c r="IO40" s="309"/>
      <c r="IP40" s="310"/>
      <c r="IQ40" s="310"/>
      <c r="IR40" s="308"/>
      <c r="IS40" s="309"/>
      <c r="IT40" s="309"/>
      <c r="IU40" s="309"/>
      <c r="IV40" s="309"/>
      <c r="IW40" s="310"/>
      <c r="IX40" s="311"/>
      <c r="IY40" s="308"/>
      <c r="IZ40" s="309"/>
      <c r="JA40" s="309"/>
      <c r="JB40" s="309"/>
      <c r="JC40" s="309"/>
      <c r="JD40" s="310"/>
      <c r="JE40" s="311"/>
      <c r="JF40" s="308"/>
      <c r="JG40" s="309"/>
      <c r="JH40" s="309"/>
      <c r="JI40" s="309"/>
      <c r="JJ40" s="309"/>
      <c r="JK40" s="310"/>
      <c r="JL40" s="311"/>
      <c r="JM40" s="308"/>
      <c r="JN40" s="309"/>
      <c r="JO40" s="309"/>
      <c r="JP40" s="309"/>
      <c r="JQ40" s="309"/>
      <c r="JR40" s="310"/>
      <c r="JS40" s="311"/>
      <c r="JT40" s="308"/>
      <c r="JU40" s="309"/>
      <c r="JV40" s="309"/>
      <c r="JW40" s="309"/>
      <c r="JX40" s="309"/>
      <c r="JY40" s="310"/>
      <c r="JZ40" s="311"/>
      <c r="KA40" s="308"/>
      <c r="KB40" s="309"/>
      <c r="KC40" s="309"/>
      <c r="KD40" s="309"/>
      <c r="KE40" s="309"/>
      <c r="KF40" s="310"/>
      <c r="KG40" s="311"/>
      <c r="KH40" s="312"/>
      <c r="KI40" s="309"/>
      <c r="KJ40" s="309"/>
      <c r="KK40" s="309"/>
      <c r="KL40" s="309"/>
      <c r="KM40" s="310"/>
      <c r="KN40" s="311"/>
      <c r="KO40" s="308"/>
      <c r="KP40" s="309"/>
      <c r="KQ40" s="309"/>
      <c r="KR40" s="309"/>
      <c r="KS40" s="309"/>
      <c r="KT40" s="310"/>
      <c r="KU40" s="311"/>
      <c r="KV40" s="308"/>
      <c r="KW40" s="309"/>
      <c r="KX40" s="309"/>
      <c r="KY40" s="309"/>
      <c r="KZ40" s="309"/>
      <c r="LA40" s="310"/>
      <c r="LB40" s="311"/>
      <c r="LC40" s="308"/>
      <c r="LD40" s="309"/>
      <c r="LE40" s="309"/>
      <c r="LF40" s="309"/>
      <c r="LG40" s="309"/>
      <c r="LH40" s="310"/>
      <c r="LI40" s="311"/>
      <c r="LJ40" s="308"/>
      <c r="LK40" s="309"/>
      <c r="LL40" s="309"/>
      <c r="LM40" s="309"/>
      <c r="LN40" s="309"/>
      <c r="LO40" s="310"/>
      <c r="LP40" s="311"/>
      <c r="LQ40" s="308"/>
      <c r="LR40" s="309"/>
      <c r="LS40" s="309"/>
      <c r="LT40" s="309"/>
      <c r="LU40" s="309"/>
      <c r="LV40" s="310"/>
      <c r="LW40" s="310"/>
      <c r="LX40" s="282" t="str">
        <f t="shared" si="3"/>
        <v/>
      </c>
      <c r="LY40" s="273" t="str">
        <f t="shared" si="5"/>
        <v/>
      </c>
      <c r="LZ40" s="273" t="str">
        <f t="shared" si="6"/>
        <v/>
      </c>
      <c r="MA40" s="273" t="str">
        <f t="shared" si="7"/>
        <v/>
      </c>
      <c r="MB40" s="283" t="str">
        <f t="shared" si="4"/>
        <v/>
      </c>
      <c r="MC40" s="284"/>
      <c r="MD40" s="435"/>
      <c r="ME40" s="435"/>
      <c r="MF40" s="455" t="str">
        <f>IF(MB40="","",IF(นักเรียน!Q39="ออก","--ย้าย--",VLOOKUP(MB40,gradetime,5)))</f>
        <v/>
      </c>
      <c r="MG40" s="435"/>
      <c r="MH40" s="435"/>
      <c r="MI40" s="435"/>
      <c r="MJ40" s="435"/>
      <c r="MK40" s="435"/>
      <c r="ML40" s="435"/>
      <c r="MM40" s="435"/>
      <c r="MN40" s="435"/>
      <c r="MO40" s="435"/>
      <c r="MP40" s="435"/>
      <c r="MQ40" s="435"/>
      <c r="MR40" s="435"/>
      <c r="MS40" s="435"/>
      <c r="MT40" s="435"/>
      <c r="MU40" s="435"/>
      <c r="MV40" s="435"/>
      <c r="MW40" s="435"/>
      <c r="MX40" s="435"/>
      <c r="MY40" s="435"/>
      <c r="MZ40" s="435"/>
      <c r="NA40" s="435"/>
      <c r="NB40" s="435"/>
      <c r="NC40" s="435"/>
      <c r="ND40" s="435"/>
      <c r="NE40" s="435"/>
      <c r="NF40" s="435"/>
      <c r="NG40" s="435"/>
      <c r="NH40" s="435"/>
      <c r="NI40" s="435"/>
      <c r="NJ40" s="435"/>
      <c r="NK40" s="435"/>
      <c r="NL40" s="435"/>
      <c r="NM40" s="435"/>
      <c r="NN40" s="435"/>
      <c r="NO40" s="435"/>
      <c r="NP40" s="435"/>
      <c r="NQ40" s="435"/>
      <c r="NR40" s="435"/>
      <c r="NS40" s="435"/>
      <c r="NT40" s="435"/>
      <c r="NU40" s="435"/>
      <c r="NV40" s="435"/>
      <c r="NW40" s="435"/>
      <c r="NX40" s="435"/>
      <c r="NY40" s="435"/>
      <c r="NZ40" s="435"/>
      <c r="OA40" s="435"/>
      <c r="OB40" s="435"/>
      <c r="OC40" s="435"/>
    </row>
    <row r="41" spans="1:393" ht="15.75" customHeight="1" x14ac:dyDescent="0.5">
      <c r="A41" s="435"/>
      <c r="B41" s="273">
        <v>35</v>
      </c>
      <c r="C41" s="337" t="str">
        <f>IF(นักเรียน!C40="","",นักเรียน!C40)</f>
        <v/>
      </c>
      <c r="D41" s="337" t="str">
        <f>IF(นักเรียน!D40="","",นักเรียน!D40)</f>
        <v/>
      </c>
      <c r="E41" s="274" t="str">
        <f>IF(นักเรียน!E40="","",นักเรียน!E40)</f>
        <v/>
      </c>
      <c r="F41" s="273" t="str">
        <f>IF(นักเรียน!E40="","",นักเรียน!B40)</f>
        <v/>
      </c>
      <c r="G41" s="308"/>
      <c r="H41" s="309"/>
      <c r="I41" s="309"/>
      <c r="J41" s="309"/>
      <c r="K41" s="309"/>
      <c r="L41" s="310"/>
      <c r="M41" s="310"/>
      <c r="N41" s="308"/>
      <c r="O41" s="309"/>
      <c r="P41" s="309"/>
      <c r="Q41" s="309"/>
      <c r="R41" s="309"/>
      <c r="S41" s="310"/>
      <c r="T41" s="311"/>
      <c r="U41" s="308"/>
      <c r="V41" s="309"/>
      <c r="W41" s="309"/>
      <c r="X41" s="309"/>
      <c r="Y41" s="309"/>
      <c r="Z41" s="310"/>
      <c r="AA41" s="311"/>
      <c r="AB41" s="308"/>
      <c r="AC41" s="309"/>
      <c r="AD41" s="309"/>
      <c r="AE41" s="309"/>
      <c r="AF41" s="309"/>
      <c r="AG41" s="310"/>
      <c r="AH41" s="311"/>
      <c r="AI41" s="308"/>
      <c r="AJ41" s="309"/>
      <c r="AK41" s="309"/>
      <c r="AL41" s="309"/>
      <c r="AM41" s="309"/>
      <c r="AN41" s="310"/>
      <c r="AO41" s="311"/>
      <c r="AP41" s="308"/>
      <c r="AQ41" s="309"/>
      <c r="AR41" s="309"/>
      <c r="AS41" s="309"/>
      <c r="AT41" s="309"/>
      <c r="AU41" s="310"/>
      <c r="AV41" s="311"/>
      <c r="AW41" s="312"/>
      <c r="AX41" s="309"/>
      <c r="AY41" s="309"/>
      <c r="AZ41" s="309"/>
      <c r="BA41" s="309"/>
      <c r="BB41" s="310"/>
      <c r="BC41" s="310"/>
      <c r="BD41" s="308"/>
      <c r="BE41" s="309"/>
      <c r="BF41" s="309"/>
      <c r="BG41" s="309"/>
      <c r="BH41" s="309"/>
      <c r="BI41" s="310"/>
      <c r="BJ41" s="311"/>
      <c r="BK41" s="308"/>
      <c r="BL41" s="309"/>
      <c r="BM41" s="309"/>
      <c r="BN41" s="309"/>
      <c r="BO41" s="309"/>
      <c r="BP41" s="310"/>
      <c r="BQ41" s="311"/>
      <c r="BR41" s="308"/>
      <c r="BS41" s="309"/>
      <c r="BT41" s="309"/>
      <c r="BU41" s="309"/>
      <c r="BV41" s="309"/>
      <c r="BW41" s="310"/>
      <c r="BX41" s="311"/>
      <c r="BY41" s="312"/>
      <c r="BZ41" s="309"/>
      <c r="CA41" s="309"/>
      <c r="CB41" s="309"/>
      <c r="CC41" s="309"/>
      <c r="CD41" s="310"/>
      <c r="CE41" s="310"/>
      <c r="CF41" s="308"/>
      <c r="CG41" s="309"/>
      <c r="CH41" s="309"/>
      <c r="CI41" s="309"/>
      <c r="CJ41" s="309"/>
      <c r="CK41" s="310"/>
      <c r="CL41" s="311"/>
      <c r="CM41" s="308"/>
      <c r="CN41" s="309"/>
      <c r="CO41" s="309"/>
      <c r="CP41" s="309"/>
      <c r="CQ41" s="309"/>
      <c r="CR41" s="310"/>
      <c r="CS41" s="311"/>
      <c r="CT41" s="308"/>
      <c r="CU41" s="309"/>
      <c r="CV41" s="309"/>
      <c r="CW41" s="309"/>
      <c r="CX41" s="309"/>
      <c r="CY41" s="310"/>
      <c r="CZ41" s="311"/>
      <c r="DA41" s="312"/>
      <c r="DB41" s="309"/>
      <c r="DC41" s="309"/>
      <c r="DD41" s="309"/>
      <c r="DE41" s="309"/>
      <c r="DF41" s="310"/>
      <c r="DG41" s="311"/>
      <c r="DH41" s="308"/>
      <c r="DI41" s="309"/>
      <c r="DJ41" s="309"/>
      <c r="DK41" s="309"/>
      <c r="DL41" s="309"/>
      <c r="DM41" s="310"/>
      <c r="DN41" s="311"/>
      <c r="DO41" s="308"/>
      <c r="DP41" s="309"/>
      <c r="DQ41" s="309"/>
      <c r="DR41" s="309"/>
      <c r="DS41" s="309"/>
      <c r="DT41" s="310"/>
      <c r="DU41" s="311"/>
      <c r="DV41" s="308"/>
      <c r="DW41" s="309"/>
      <c r="DX41" s="309"/>
      <c r="DY41" s="309"/>
      <c r="DZ41" s="309"/>
      <c r="EA41" s="310"/>
      <c r="EB41" s="311"/>
      <c r="EC41" s="312"/>
      <c r="ED41" s="309"/>
      <c r="EE41" s="309"/>
      <c r="EF41" s="309"/>
      <c r="EG41" s="309"/>
      <c r="EH41" s="310"/>
      <c r="EI41" s="310"/>
      <c r="EJ41" s="308"/>
      <c r="EK41" s="309"/>
      <c r="EL41" s="309"/>
      <c r="EM41" s="309"/>
      <c r="EN41" s="309"/>
      <c r="EO41" s="310"/>
      <c r="EP41" s="311"/>
      <c r="EQ41" s="308"/>
      <c r="ER41" s="309"/>
      <c r="ES41" s="309"/>
      <c r="ET41" s="309"/>
      <c r="EU41" s="309"/>
      <c r="EV41" s="310"/>
      <c r="EW41" s="311"/>
      <c r="EX41" s="308"/>
      <c r="EY41" s="309"/>
      <c r="EZ41" s="309"/>
      <c r="FA41" s="309"/>
      <c r="FB41" s="309"/>
      <c r="FC41" s="310"/>
      <c r="FD41" s="311"/>
      <c r="FE41" s="312"/>
      <c r="FF41" s="309"/>
      <c r="FG41" s="309"/>
      <c r="FH41" s="309"/>
      <c r="FI41" s="309"/>
      <c r="FJ41" s="310"/>
      <c r="FK41" s="310"/>
      <c r="FL41" s="308"/>
      <c r="FM41" s="309"/>
      <c r="FN41" s="309"/>
      <c r="FO41" s="309"/>
      <c r="FP41" s="309"/>
      <c r="FQ41" s="310"/>
      <c r="FR41" s="311"/>
      <c r="FS41" s="308"/>
      <c r="FT41" s="309"/>
      <c r="FU41" s="309"/>
      <c r="FV41" s="309"/>
      <c r="FW41" s="309"/>
      <c r="FX41" s="310"/>
      <c r="FY41" s="311"/>
      <c r="FZ41" s="308"/>
      <c r="GA41" s="309"/>
      <c r="GB41" s="309"/>
      <c r="GC41" s="309"/>
      <c r="GD41" s="309"/>
      <c r="GE41" s="310"/>
      <c r="GF41" s="311"/>
      <c r="GG41" s="312"/>
      <c r="GH41" s="309"/>
      <c r="GI41" s="309"/>
      <c r="GJ41" s="309"/>
      <c r="GK41" s="309"/>
      <c r="GL41" s="310"/>
      <c r="GM41" s="311"/>
      <c r="GN41" s="308"/>
      <c r="GO41" s="309"/>
      <c r="GP41" s="309"/>
      <c r="GQ41" s="309"/>
      <c r="GR41" s="309"/>
      <c r="GS41" s="310"/>
      <c r="GT41" s="311"/>
      <c r="GU41" s="308"/>
      <c r="GV41" s="309"/>
      <c r="GW41" s="309"/>
      <c r="GX41" s="309"/>
      <c r="GY41" s="309"/>
      <c r="GZ41" s="310"/>
      <c r="HA41" s="311"/>
      <c r="HB41" s="308"/>
      <c r="HC41" s="309"/>
      <c r="HD41" s="309"/>
      <c r="HE41" s="309"/>
      <c r="HF41" s="309"/>
      <c r="HG41" s="310"/>
      <c r="HH41" s="311"/>
      <c r="HI41" s="308"/>
      <c r="HJ41" s="309"/>
      <c r="HK41" s="309"/>
      <c r="HL41" s="309"/>
      <c r="HM41" s="309"/>
      <c r="HN41" s="310"/>
      <c r="HO41" s="311"/>
      <c r="HP41" s="308"/>
      <c r="HQ41" s="309"/>
      <c r="HR41" s="309"/>
      <c r="HS41" s="309"/>
      <c r="HT41" s="309"/>
      <c r="HU41" s="310"/>
      <c r="HV41" s="311"/>
      <c r="HW41" s="308"/>
      <c r="HX41" s="309"/>
      <c r="HY41" s="309"/>
      <c r="HZ41" s="309"/>
      <c r="IA41" s="309"/>
      <c r="IB41" s="310"/>
      <c r="IC41" s="311"/>
      <c r="ID41" s="308"/>
      <c r="IE41" s="309"/>
      <c r="IF41" s="309"/>
      <c r="IG41" s="309"/>
      <c r="IH41" s="309"/>
      <c r="II41" s="310"/>
      <c r="IJ41" s="311"/>
      <c r="IK41" s="312"/>
      <c r="IL41" s="309"/>
      <c r="IM41" s="309"/>
      <c r="IN41" s="309"/>
      <c r="IO41" s="309"/>
      <c r="IP41" s="310"/>
      <c r="IQ41" s="310"/>
      <c r="IR41" s="308"/>
      <c r="IS41" s="309"/>
      <c r="IT41" s="309"/>
      <c r="IU41" s="309"/>
      <c r="IV41" s="309"/>
      <c r="IW41" s="310"/>
      <c r="IX41" s="311"/>
      <c r="IY41" s="308"/>
      <c r="IZ41" s="309"/>
      <c r="JA41" s="309"/>
      <c r="JB41" s="309"/>
      <c r="JC41" s="309"/>
      <c r="JD41" s="310"/>
      <c r="JE41" s="311"/>
      <c r="JF41" s="308"/>
      <c r="JG41" s="309"/>
      <c r="JH41" s="309"/>
      <c r="JI41" s="309"/>
      <c r="JJ41" s="309"/>
      <c r="JK41" s="310"/>
      <c r="JL41" s="311"/>
      <c r="JM41" s="308"/>
      <c r="JN41" s="309"/>
      <c r="JO41" s="309"/>
      <c r="JP41" s="309"/>
      <c r="JQ41" s="309"/>
      <c r="JR41" s="310"/>
      <c r="JS41" s="311"/>
      <c r="JT41" s="308"/>
      <c r="JU41" s="309"/>
      <c r="JV41" s="309"/>
      <c r="JW41" s="309"/>
      <c r="JX41" s="309"/>
      <c r="JY41" s="310"/>
      <c r="JZ41" s="311"/>
      <c r="KA41" s="308"/>
      <c r="KB41" s="309"/>
      <c r="KC41" s="309"/>
      <c r="KD41" s="309"/>
      <c r="KE41" s="309"/>
      <c r="KF41" s="310"/>
      <c r="KG41" s="311"/>
      <c r="KH41" s="312"/>
      <c r="KI41" s="309"/>
      <c r="KJ41" s="309"/>
      <c r="KK41" s="309"/>
      <c r="KL41" s="309"/>
      <c r="KM41" s="310"/>
      <c r="KN41" s="311"/>
      <c r="KO41" s="308"/>
      <c r="KP41" s="309"/>
      <c r="KQ41" s="309"/>
      <c r="KR41" s="309"/>
      <c r="KS41" s="309"/>
      <c r="KT41" s="310"/>
      <c r="KU41" s="311"/>
      <c r="KV41" s="308"/>
      <c r="KW41" s="309"/>
      <c r="KX41" s="309"/>
      <c r="KY41" s="309"/>
      <c r="KZ41" s="309"/>
      <c r="LA41" s="310"/>
      <c r="LB41" s="311"/>
      <c r="LC41" s="308"/>
      <c r="LD41" s="309"/>
      <c r="LE41" s="309"/>
      <c r="LF41" s="309"/>
      <c r="LG41" s="309"/>
      <c r="LH41" s="310"/>
      <c r="LI41" s="311"/>
      <c r="LJ41" s="308"/>
      <c r="LK41" s="309"/>
      <c r="LL41" s="309"/>
      <c r="LM41" s="309"/>
      <c r="LN41" s="309"/>
      <c r="LO41" s="310"/>
      <c r="LP41" s="311"/>
      <c r="LQ41" s="308"/>
      <c r="LR41" s="309"/>
      <c r="LS41" s="309"/>
      <c r="LT41" s="309"/>
      <c r="LU41" s="309"/>
      <c r="LV41" s="310"/>
      <c r="LW41" s="310"/>
      <c r="LX41" s="282" t="str">
        <f t="shared" si="3"/>
        <v/>
      </c>
      <c r="LY41" s="273" t="str">
        <f t="shared" si="5"/>
        <v/>
      </c>
      <c r="LZ41" s="273" t="str">
        <f t="shared" si="6"/>
        <v/>
      </c>
      <c r="MA41" s="273" t="str">
        <f t="shared" si="7"/>
        <v/>
      </c>
      <c r="MB41" s="283" t="str">
        <f t="shared" si="4"/>
        <v/>
      </c>
      <c r="MC41" s="284"/>
      <c r="MD41" s="435"/>
      <c r="ME41" s="435"/>
      <c r="MF41" s="455" t="str">
        <f>IF(MB41="","",IF(นักเรียน!Q40="ออก","--ย้าย--",VLOOKUP(MB41,gradetime,5)))</f>
        <v/>
      </c>
      <c r="MG41" s="435"/>
      <c r="MH41" s="435"/>
      <c r="MI41" s="435"/>
      <c r="MJ41" s="435"/>
      <c r="MK41" s="435"/>
      <c r="ML41" s="435"/>
      <c r="MM41" s="435"/>
      <c r="MN41" s="435"/>
      <c r="MO41" s="435"/>
      <c r="MP41" s="435"/>
      <c r="MQ41" s="435"/>
      <c r="MR41" s="435"/>
      <c r="MS41" s="435"/>
      <c r="MT41" s="435"/>
      <c r="MU41" s="435"/>
      <c r="MV41" s="435"/>
      <c r="MW41" s="435"/>
      <c r="MX41" s="435"/>
      <c r="MY41" s="435"/>
      <c r="MZ41" s="435"/>
      <c r="NA41" s="435"/>
      <c r="NB41" s="435"/>
      <c r="NC41" s="435"/>
      <c r="ND41" s="435"/>
      <c r="NE41" s="435"/>
      <c r="NF41" s="435"/>
      <c r="NG41" s="435"/>
      <c r="NH41" s="435"/>
      <c r="NI41" s="435"/>
      <c r="NJ41" s="435"/>
      <c r="NK41" s="435"/>
      <c r="NL41" s="435"/>
      <c r="NM41" s="435"/>
      <c r="NN41" s="435"/>
      <c r="NO41" s="435"/>
      <c r="NP41" s="435"/>
      <c r="NQ41" s="435"/>
      <c r="NR41" s="435"/>
      <c r="NS41" s="435"/>
      <c r="NT41" s="435"/>
      <c r="NU41" s="435"/>
      <c r="NV41" s="435"/>
      <c r="NW41" s="435"/>
      <c r="NX41" s="435"/>
      <c r="NY41" s="435"/>
      <c r="NZ41" s="435"/>
      <c r="OA41" s="435"/>
      <c r="OB41" s="435"/>
      <c r="OC41" s="435"/>
    </row>
    <row r="42" spans="1:393" ht="15.75" customHeight="1" x14ac:dyDescent="0.5">
      <c r="A42" s="435"/>
      <c r="B42" s="273">
        <v>36</v>
      </c>
      <c r="C42" s="337" t="str">
        <f>IF(นักเรียน!C41="","",นักเรียน!C41)</f>
        <v/>
      </c>
      <c r="D42" s="337" t="str">
        <f>IF(นักเรียน!D41="","",นักเรียน!D41)</f>
        <v/>
      </c>
      <c r="E42" s="274" t="str">
        <f>IF(นักเรียน!E41="","",นักเรียน!E41)</f>
        <v/>
      </c>
      <c r="F42" s="273" t="str">
        <f>IF(นักเรียน!E41="","",นักเรียน!B41)</f>
        <v/>
      </c>
      <c r="G42" s="308"/>
      <c r="H42" s="309"/>
      <c r="I42" s="309"/>
      <c r="J42" s="309"/>
      <c r="K42" s="309"/>
      <c r="L42" s="310"/>
      <c r="M42" s="310"/>
      <c r="N42" s="308"/>
      <c r="O42" s="309"/>
      <c r="P42" s="309"/>
      <c r="Q42" s="309"/>
      <c r="R42" s="309"/>
      <c r="S42" s="310"/>
      <c r="T42" s="311"/>
      <c r="U42" s="308"/>
      <c r="V42" s="309"/>
      <c r="W42" s="309"/>
      <c r="X42" s="309"/>
      <c r="Y42" s="309"/>
      <c r="Z42" s="310"/>
      <c r="AA42" s="311"/>
      <c r="AB42" s="308"/>
      <c r="AC42" s="309"/>
      <c r="AD42" s="309"/>
      <c r="AE42" s="309"/>
      <c r="AF42" s="309"/>
      <c r="AG42" s="310"/>
      <c r="AH42" s="311"/>
      <c r="AI42" s="308"/>
      <c r="AJ42" s="309"/>
      <c r="AK42" s="309"/>
      <c r="AL42" s="309"/>
      <c r="AM42" s="309"/>
      <c r="AN42" s="310"/>
      <c r="AO42" s="311"/>
      <c r="AP42" s="308"/>
      <c r="AQ42" s="309"/>
      <c r="AR42" s="309"/>
      <c r="AS42" s="309"/>
      <c r="AT42" s="309"/>
      <c r="AU42" s="310"/>
      <c r="AV42" s="311"/>
      <c r="AW42" s="312"/>
      <c r="AX42" s="309"/>
      <c r="AY42" s="309"/>
      <c r="AZ42" s="309"/>
      <c r="BA42" s="309"/>
      <c r="BB42" s="310"/>
      <c r="BC42" s="310"/>
      <c r="BD42" s="308"/>
      <c r="BE42" s="309"/>
      <c r="BF42" s="309"/>
      <c r="BG42" s="309"/>
      <c r="BH42" s="309"/>
      <c r="BI42" s="310"/>
      <c r="BJ42" s="311"/>
      <c r="BK42" s="308"/>
      <c r="BL42" s="309"/>
      <c r="BM42" s="309"/>
      <c r="BN42" s="309"/>
      <c r="BO42" s="309"/>
      <c r="BP42" s="310"/>
      <c r="BQ42" s="311"/>
      <c r="BR42" s="308"/>
      <c r="BS42" s="309"/>
      <c r="BT42" s="309"/>
      <c r="BU42" s="309"/>
      <c r="BV42" s="309"/>
      <c r="BW42" s="310"/>
      <c r="BX42" s="311"/>
      <c r="BY42" s="312"/>
      <c r="BZ42" s="309"/>
      <c r="CA42" s="309"/>
      <c r="CB42" s="309"/>
      <c r="CC42" s="309"/>
      <c r="CD42" s="310"/>
      <c r="CE42" s="310"/>
      <c r="CF42" s="308"/>
      <c r="CG42" s="309"/>
      <c r="CH42" s="309"/>
      <c r="CI42" s="309"/>
      <c r="CJ42" s="309"/>
      <c r="CK42" s="310"/>
      <c r="CL42" s="311"/>
      <c r="CM42" s="308"/>
      <c r="CN42" s="309"/>
      <c r="CO42" s="309"/>
      <c r="CP42" s="309"/>
      <c r="CQ42" s="309"/>
      <c r="CR42" s="310"/>
      <c r="CS42" s="311"/>
      <c r="CT42" s="308"/>
      <c r="CU42" s="309"/>
      <c r="CV42" s="309"/>
      <c r="CW42" s="309"/>
      <c r="CX42" s="309"/>
      <c r="CY42" s="310"/>
      <c r="CZ42" s="311"/>
      <c r="DA42" s="312"/>
      <c r="DB42" s="309"/>
      <c r="DC42" s="309"/>
      <c r="DD42" s="309"/>
      <c r="DE42" s="309"/>
      <c r="DF42" s="310"/>
      <c r="DG42" s="311"/>
      <c r="DH42" s="308"/>
      <c r="DI42" s="309"/>
      <c r="DJ42" s="309"/>
      <c r="DK42" s="309"/>
      <c r="DL42" s="309"/>
      <c r="DM42" s="310"/>
      <c r="DN42" s="311"/>
      <c r="DO42" s="308"/>
      <c r="DP42" s="309"/>
      <c r="DQ42" s="309"/>
      <c r="DR42" s="309"/>
      <c r="DS42" s="309"/>
      <c r="DT42" s="310"/>
      <c r="DU42" s="311"/>
      <c r="DV42" s="308"/>
      <c r="DW42" s="309"/>
      <c r="DX42" s="309"/>
      <c r="DY42" s="309"/>
      <c r="DZ42" s="309"/>
      <c r="EA42" s="310"/>
      <c r="EB42" s="311"/>
      <c r="EC42" s="312"/>
      <c r="ED42" s="309"/>
      <c r="EE42" s="309"/>
      <c r="EF42" s="309"/>
      <c r="EG42" s="309"/>
      <c r="EH42" s="310"/>
      <c r="EI42" s="310"/>
      <c r="EJ42" s="308"/>
      <c r="EK42" s="309"/>
      <c r="EL42" s="309"/>
      <c r="EM42" s="309"/>
      <c r="EN42" s="309"/>
      <c r="EO42" s="310"/>
      <c r="EP42" s="311"/>
      <c r="EQ42" s="308"/>
      <c r="ER42" s="309"/>
      <c r="ES42" s="309"/>
      <c r="ET42" s="309"/>
      <c r="EU42" s="309"/>
      <c r="EV42" s="310"/>
      <c r="EW42" s="311"/>
      <c r="EX42" s="308"/>
      <c r="EY42" s="309"/>
      <c r="EZ42" s="309"/>
      <c r="FA42" s="309"/>
      <c r="FB42" s="309"/>
      <c r="FC42" s="310"/>
      <c r="FD42" s="311"/>
      <c r="FE42" s="312"/>
      <c r="FF42" s="309"/>
      <c r="FG42" s="309"/>
      <c r="FH42" s="309"/>
      <c r="FI42" s="309"/>
      <c r="FJ42" s="310"/>
      <c r="FK42" s="310"/>
      <c r="FL42" s="308"/>
      <c r="FM42" s="309"/>
      <c r="FN42" s="309"/>
      <c r="FO42" s="309"/>
      <c r="FP42" s="309"/>
      <c r="FQ42" s="310"/>
      <c r="FR42" s="311"/>
      <c r="FS42" s="308"/>
      <c r="FT42" s="309"/>
      <c r="FU42" s="309"/>
      <c r="FV42" s="309"/>
      <c r="FW42" s="309"/>
      <c r="FX42" s="310"/>
      <c r="FY42" s="311"/>
      <c r="FZ42" s="308"/>
      <c r="GA42" s="309"/>
      <c r="GB42" s="309"/>
      <c r="GC42" s="309"/>
      <c r="GD42" s="309"/>
      <c r="GE42" s="310"/>
      <c r="GF42" s="311"/>
      <c r="GG42" s="312"/>
      <c r="GH42" s="309"/>
      <c r="GI42" s="309"/>
      <c r="GJ42" s="309"/>
      <c r="GK42" s="309"/>
      <c r="GL42" s="310"/>
      <c r="GM42" s="311"/>
      <c r="GN42" s="308"/>
      <c r="GO42" s="309"/>
      <c r="GP42" s="309"/>
      <c r="GQ42" s="309"/>
      <c r="GR42" s="309"/>
      <c r="GS42" s="310"/>
      <c r="GT42" s="311"/>
      <c r="GU42" s="308"/>
      <c r="GV42" s="309"/>
      <c r="GW42" s="309"/>
      <c r="GX42" s="309"/>
      <c r="GY42" s="309"/>
      <c r="GZ42" s="310"/>
      <c r="HA42" s="311"/>
      <c r="HB42" s="308"/>
      <c r="HC42" s="309"/>
      <c r="HD42" s="309"/>
      <c r="HE42" s="309"/>
      <c r="HF42" s="309"/>
      <c r="HG42" s="310"/>
      <c r="HH42" s="311"/>
      <c r="HI42" s="308"/>
      <c r="HJ42" s="309"/>
      <c r="HK42" s="309"/>
      <c r="HL42" s="309"/>
      <c r="HM42" s="309"/>
      <c r="HN42" s="310"/>
      <c r="HO42" s="311"/>
      <c r="HP42" s="308"/>
      <c r="HQ42" s="309"/>
      <c r="HR42" s="309"/>
      <c r="HS42" s="309"/>
      <c r="HT42" s="309"/>
      <c r="HU42" s="310"/>
      <c r="HV42" s="311"/>
      <c r="HW42" s="308"/>
      <c r="HX42" s="309"/>
      <c r="HY42" s="309"/>
      <c r="HZ42" s="309"/>
      <c r="IA42" s="309"/>
      <c r="IB42" s="310"/>
      <c r="IC42" s="311"/>
      <c r="ID42" s="308"/>
      <c r="IE42" s="309"/>
      <c r="IF42" s="309"/>
      <c r="IG42" s="309"/>
      <c r="IH42" s="309"/>
      <c r="II42" s="310"/>
      <c r="IJ42" s="311"/>
      <c r="IK42" s="312"/>
      <c r="IL42" s="309"/>
      <c r="IM42" s="309"/>
      <c r="IN42" s="309"/>
      <c r="IO42" s="309"/>
      <c r="IP42" s="310"/>
      <c r="IQ42" s="310"/>
      <c r="IR42" s="308"/>
      <c r="IS42" s="309"/>
      <c r="IT42" s="309"/>
      <c r="IU42" s="309"/>
      <c r="IV42" s="309"/>
      <c r="IW42" s="310"/>
      <c r="IX42" s="311"/>
      <c r="IY42" s="308"/>
      <c r="IZ42" s="309"/>
      <c r="JA42" s="309"/>
      <c r="JB42" s="309"/>
      <c r="JC42" s="309"/>
      <c r="JD42" s="310"/>
      <c r="JE42" s="311"/>
      <c r="JF42" s="308"/>
      <c r="JG42" s="309"/>
      <c r="JH42" s="309"/>
      <c r="JI42" s="309"/>
      <c r="JJ42" s="309"/>
      <c r="JK42" s="310"/>
      <c r="JL42" s="311"/>
      <c r="JM42" s="308"/>
      <c r="JN42" s="309"/>
      <c r="JO42" s="309"/>
      <c r="JP42" s="309"/>
      <c r="JQ42" s="309"/>
      <c r="JR42" s="310"/>
      <c r="JS42" s="311"/>
      <c r="JT42" s="308"/>
      <c r="JU42" s="309"/>
      <c r="JV42" s="309"/>
      <c r="JW42" s="309"/>
      <c r="JX42" s="309"/>
      <c r="JY42" s="310"/>
      <c r="JZ42" s="311"/>
      <c r="KA42" s="308"/>
      <c r="KB42" s="309"/>
      <c r="KC42" s="309"/>
      <c r="KD42" s="309"/>
      <c r="KE42" s="309"/>
      <c r="KF42" s="310"/>
      <c r="KG42" s="311"/>
      <c r="KH42" s="312"/>
      <c r="KI42" s="309"/>
      <c r="KJ42" s="309"/>
      <c r="KK42" s="309"/>
      <c r="KL42" s="309"/>
      <c r="KM42" s="310"/>
      <c r="KN42" s="311"/>
      <c r="KO42" s="308"/>
      <c r="KP42" s="309"/>
      <c r="KQ42" s="309"/>
      <c r="KR42" s="309"/>
      <c r="KS42" s="309"/>
      <c r="KT42" s="310"/>
      <c r="KU42" s="311"/>
      <c r="KV42" s="308"/>
      <c r="KW42" s="309"/>
      <c r="KX42" s="309"/>
      <c r="KY42" s="309"/>
      <c r="KZ42" s="309"/>
      <c r="LA42" s="310"/>
      <c r="LB42" s="311"/>
      <c r="LC42" s="308"/>
      <c r="LD42" s="309"/>
      <c r="LE42" s="309"/>
      <c r="LF42" s="309"/>
      <c r="LG42" s="309"/>
      <c r="LH42" s="310"/>
      <c r="LI42" s="311"/>
      <c r="LJ42" s="308"/>
      <c r="LK42" s="309"/>
      <c r="LL42" s="309"/>
      <c r="LM42" s="309"/>
      <c r="LN42" s="309"/>
      <c r="LO42" s="310"/>
      <c r="LP42" s="311"/>
      <c r="LQ42" s="308"/>
      <c r="LR42" s="309"/>
      <c r="LS42" s="309"/>
      <c r="LT42" s="309"/>
      <c r="LU42" s="309"/>
      <c r="LV42" s="310"/>
      <c r="LW42" s="310"/>
      <c r="LX42" s="282" t="str">
        <f t="shared" si="3"/>
        <v/>
      </c>
      <c r="LY42" s="273" t="str">
        <f t="shared" si="5"/>
        <v/>
      </c>
      <c r="LZ42" s="273" t="str">
        <f t="shared" si="6"/>
        <v/>
      </c>
      <c r="MA42" s="273" t="str">
        <f t="shared" si="7"/>
        <v/>
      </c>
      <c r="MB42" s="283" t="str">
        <f t="shared" si="4"/>
        <v/>
      </c>
      <c r="MC42" s="284"/>
      <c r="MD42" s="435"/>
      <c r="ME42" s="435"/>
      <c r="MF42" s="455" t="str">
        <f>IF(MB42="","",IF(นักเรียน!Q41="ออก","--ย้าย--",VLOOKUP(MB42,gradetime,5)))</f>
        <v/>
      </c>
      <c r="MG42" s="435"/>
      <c r="MH42" s="435"/>
      <c r="MI42" s="435"/>
      <c r="MJ42" s="435"/>
      <c r="MK42" s="435"/>
      <c r="ML42" s="435"/>
      <c r="MM42" s="435"/>
      <c r="MN42" s="435"/>
      <c r="MO42" s="435"/>
      <c r="MP42" s="435"/>
      <c r="MQ42" s="435"/>
      <c r="MR42" s="435"/>
      <c r="MS42" s="435"/>
      <c r="MT42" s="435"/>
      <c r="MU42" s="435"/>
      <c r="MV42" s="435"/>
      <c r="MW42" s="435"/>
      <c r="MX42" s="435"/>
      <c r="MY42" s="435"/>
      <c r="MZ42" s="435"/>
      <c r="NA42" s="435"/>
      <c r="NB42" s="435"/>
      <c r="NC42" s="435"/>
      <c r="ND42" s="435"/>
      <c r="NE42" s="435"/>
      <c r="NF42" s="435"/>
      <c r="NG42" s="435"/>
      <c r="NH42" s="435"/>
      <c r="NI42" s="435"/>
      <c r="NJ42" s="435"/>
      <c r="NK42" s="435"/>
      <c r="NL42" s="435"/>
      <c r="NM42" s="435"/>
      <c r="NN42" s="435"/>
      <c r="NO42" s="435"/>
      <c r="NP42" s="435"/>
      <c r="NQ42" s="435"/>
      <c r="NR42" s="435"/>
      <c r="NS42" s="435"/>
      <c r="NT42" s="435"/>
      <c r="NU42" s="435"/>
      <c r="NV42" s="435"/>
      <c r="NW42" s="435"/>
      <c r="NX42" s="435"/>
      <c r="NY42" s="435"/>
      <c r="NZ42" s="435"/>
      <c r="OA42" s="435"/>
      <c r="OB42" s="435"/>
      <c r="OC42" s="435"/>
    </row>
    <row r="43" spans="1:393" ht="15.75" customHeight="1" x14ac:dyDescent="0.5">
      <c r="A43" s="435"/>
      <c r="B43" s="273">
        <v>37</v>
      </c>
      <c r="C43" s="337" t="str">
        <f>IF(นักเรียน!C42="","",นักเรียน!C42)</f>
        <v/>
      </c>
      <c r="D43" s="337" t="str">
        <f>IF(นักเรียน!D42="","",นักเรียน!D42)</f>
        <v/>
      </c>
      <c r="E43" s="274" t="str">
        <f>IF(นักเรียน!E42="","",นักเรียน!E42)</f>
        <v/>
      </c>
      <c r="F43" s="273" t="str">
        <f>IF(นักเรียน!E42="","",นักเรียน!B42)</f>
        <v/>
      </c>
      <c r="G43" s="308"/>
      <c r="H43" s="309"/>
      <c r="I43" s="309"/>
      <c r="J43" s="309"/>
      <c r="K43" s="309"/>
      <c r="L43" s="310"/>
      <c r="M43" s="310"/>
      <c r="N43" s="308"/>
      <c r="O43" s="309"/>
      <c r="P43" s="309"/>
      <c r="Q43" s="309"/>
      <c r="R43" s="309"/>
      <c r="S43" s="310"/>
      <c r="T43" s="311"/>
      <c r="U43" s="308"/>
      <c r="V43" s="309"/>
      <c r="W43" s="309"/>
      <c r="X43" s="309"/>
      <c r="Y43" s="309"/>
      <c r="Z43" s="310"/>
      <c r="AA43" s="311"/>
      <c r="AB43" s="308"/>
      <c r="AC43" s="309"/>
      <c r="AD43" s="309"/>
      <c r="AE43" s="309"/>
      <c r="AF43" s="309"/>
      <c r="AG43" s="310"/>
      <c r="AH43" s="311"/>
      <c r="AI43" s="308"/>
      <c r="AJ43" s="309"/>
      <c r="AK43" s="309"/>
      <c r="AL43" s="309"/>
      <c r="AM43" s="309"/>
      <c r="AN43" s="310"/>
      <c r="AO43" s="311"/>
      <c r="AP43" s="308"/>
      <c r="AQ43" s="309"/>
      <c r="AR43" s="309"/>
      <c r="AS43" s="309"/>
      <c r="AT43" s="309"/>
      <c r="AU43" s="310"/>
      <c r="AV43" s="311"/>
      <c r="AW43" s="312"/>
      <c r="AX43" s="309"/>
      <c r="AY43" s="309"/>
      <c r="AZ43" s="309"/>
      <c r="BA43" s="309"/>
      <c r="BB43" s="310"/>
      <c r="BC43" s="310"/>
      <c r="BD43" s="308"/>
      <c r="BE43" s="309"/>
      <c r="BF43" s="309"/>
      <c r="BG43" s="309"/>
      <c r="BH43" s="309"/>
      <c r="BI43" s="310"/>
      <c r="BJ43" s="311"/>
      <c r="BK43" s="308"/>
      <c r="BL43" s="309"/>
      <c r="BM43" s="309"/>
      <c r="BN43" s="309"/>
      <c r="BO43" s="309"/>
      <c r="BP43" s="310"/>
      <c r="BQ43" s="311"/>
      <c r="BR43" s="308"/>
      <c r="BS43" s="309"/>
      <c r="BT43" s="309"/>
      <c r="BU43" s="309"/>
      <c r="BV43" s="309"/>
      <c r="BW43" s="310"/>
      <c r="BX43" s="311"/>
      <c r="BY43" s="312"/>
      <c r="BZ43" s="309"/>
      <c r="CA43" s="309"/>
      <c r="CB43" s="309"/>
      <c r="CC43" s="309"/>
      <c r="CD43" s="310"/>
      <c r="CE43" s="310"/>
      <c r="CF43" s="308"/>
      <c r="CG43" s="309"/>
      <c r="CH43" s="309"/>
      <c r="CI43" s="309"/>
      <c r="CJ43" s="309"/>
      <c r="CK43" s="310"/>
      <c r="CL43" s="311"/>
      <c r="CM43" s="308"/>
      <c r="CN43" s="309"/>
      <c r="CO43" s="309"/>
      <c r="CP43" s="309"/>
      <c r="CQ43" s="309"/>
      <c r="CR43" s="310"/>
      <c r="CS43" s="311"/>
      <c r="CT43" s="308"/>
      <c r="CU43" s="309"/>
      <c r="CV43" s="309"/>
      <c r="CW43" s="309"/>
      <c r="CX43" s="309"/>
      <c r="CY43" s="310"/>
      <c r="CZ43" s="311"/>
      <c r="DA43" s="312"/>
      <c r="DB43" s="309"/>
      <c r="DC43" s="309"/>
      <c r="DD43" s="309"/>
      <c r="DE43" s="309"/>
      <c r="DF43" s="310"/>
      <c r="DG43" s="311"/>
      <c r="DH43" s="308"/>
      <c r="DI43" s="309"/>
      <c r="DJ43" s="309"/>
      <c r="DK43" s="309"/>
      <c r="DL43" s="309"/>
      <c r="DM43" s="310"/>
      <c r="DN43" s="311"/>
      <c r="DO43" s="308"/>
      <c r="DP43" s="309"/>
      <c r="DQ43" s="309"/>
      <c r="DR43" s="309"/>
      <c r="DS43" s="309"/>
      <c r="DT43" s="310"/>
      <c r="DU43" s="311"/>
      <c r="DV43" s="308"/>
      <c r="DW43" s="309"/>
      <c r="DX43" s="309"/>
      <c r="DY43" s="309"/>
      <c r="DZ43" s="309"/>
      <c r="EA43" s="310"/>
      <c r="EB43" s="311"/>
      <c r="EC43" s="312"/>
      <c r="ED43" s="309"/>
      <c r="EE43" s="309"/>
      <c r="EF43" s="309"/>
      <c r="EG43" s="309"/>
      <c r="EH43" s="310"/>
      <c r="EI43" s="310"/>
      <c r="EJ43" s="308"/>
      <c r="EK43" s="309"/>
      <c r="EL43" s="309"/>
      <c r="EM43" s="309"/>
      <c r="EN43" s="309"/>
      <c r="EO43" s="310"/>
      <c r="EP43" s="311"/>
      <c r="EQ43" s="308"/>
      <c r="ER43" s="309"/>
      <c r="ES43" s="309"/>
      <c r="ET43" s="309"/>
      <c r="EU43" s="309"/>
      <c r="EV43" s="310"/>
      <c r="EW43" s="311"/>
      <c r="EX43" s="308"/>
      <c r="EY43" s="309"/>
      <c r="EZ43" s="309"/>
      <c r="FA43" s="309"/>
      <c r="FB43" s="309"/>
      <c r="FC43" s="310"/>
      <c r="FD43" s="311"/>
      <c r="FE43" s="312"/>
      <c r="FF43" s="309"/>
      <c r="FG43" s="309"/>
      <c r="FH43" s="309"/>
      <c r="FI43" s="309"/>
      <c r="FJ43" s="310"/>
      <c r="FK43" s="310"/>
      <c r="FL43" s="308"/>
      <c r="FM43" s="309"/>
      <c r="FN43" s="309"/>
      <c r="FO43" s="309"/>
      <c r="FP43" s="309"/>
      <c r="FQ43" s="310"/>
      <c r="FR43" s="311"/>
      <c r="FS43" s="308"/>
      <c r="FT43" s="309"/>
      <c r="FU43" s="309"/>
      <c r="FV43" s="309"/>
      <c r="FW43" s="309"/>
      <c r="FX43" s="310"/>
      <c r="FY43" s="311"/>
      <c r="FZ43" s="308"/>
      <c r="GA43" s="309"/>
      <c r="GB43" s="309"/>
      <c r="GC43" s="309"/>
      <c r="GD43" s="309"/>
      <c r="GE43" s="310"/>
      <c r="GF43" s="311"/>
      <c r="GG43" s="312"/>
      <c r="GH43" s="309"/>
      <c r="GI43" s="309"/>
      <c r="GJ43" s="309"/>
      <c r="GK43" s="309"/>
      <c r="GL43" s="310"/>
      <c r="GM43" s="311"/>
      <c r="GN43" s="308"/>
      <c r="GO43" s="309"/>
      <c r="GP43" s="309"/>
      <c r="GQ43" s="309"/>
      <c r="GR43" s="309"/>
      <c r="GS43" s="310"/>
      <c r="GT43" s="311"/>
      <c r="GU43" s="308"/>
      <c r="GV43" s="309"/>
      <c r="GW43" s="309"/>
      <c r="GX43" s="309"/>
      <c r="GY43" s="309"/>
      <c r="GZ43" s="310"/>
      <c r="HA43" s="311"/>
      <c r="HB43" s="308"/>
      <c r="HC43" s="309"/>
      <c r="HD43" s="309"/>
      <c r="HE43" s="309"/>
      <c r="HF43" s="309"/>
      <c r="HG43" s="310"/>
      <c r="HH43" s="311"/>
      <c r="HI43" s="308"/>
      <c r="HJ43" s="309"/>
      <c r="HK43" s="309"/>
      <c r="HL43" s="309"/>
      <c r="HM43" s="309"/>
      <c r="HN43" s="310"/>
      <c r="HO43" s="311"/>
      <c r="HP43" s="308"/>
      <c r="HQ43" s="309"/>
      <c r="HR43" s="309"/>
      <c r="HS43" s="309"/>
      <c r="HT43" s="309"/>
      <c r="HU43" s="310"/>
      <c r="HV43" s="311"/>
      <c r="HW43" s="308"/>
      <c r="HX43" s="309"/>
      <c r="HY43" s="309"/>
      <c r="HZ43" s="309"/>
      <c r="IA43" s="309"/>
      <c r="IB43" s="310"/>
      <c r="IC43" s="311"/>
      <c r="ID43" s="308"/>
      <c r="IE43" s="309"/>
      <c r="IF43" s="309"/>
      <c r="IG43" s="309"/>
      <c r="IH43" s="309"/>
      <c r="II43" s="310"/>
      <c r="IJ43" s="311"/>
      <c r="IK43" s="312"/>
      <c r="IL43" s="309"/>
      <c r="IM43" s="309"/>
      <c r="IN43" s="309"/>
      <c r="IO43" s="309"/>
      <c r="IP43" s="310"/>
      <c r="IQ43" s="310"/>
      <c r="IR43" s="308"/>
      <c r="IS43" s="309"/>
      <c r="IT43" s="309"/>
      <c r="IU43" s="309"/>
      <c r="IV43" s="309"/>
      <c r="IW43" s="310"/>
      <c r="IX43" s="311"/>
      <c r="IY43" s="308"/>
      <c r="IZ43" s="309"/>
      <c r="JA43" s="309"/>
      <c r="JB43" s="309"/>
      <c r="JC43" s="309"/>
      <c r="JD43" s="310"/>
      <c r="JE43" s="311"/>
      <c r="JF43" s="308"/>
      <c r="JG43" s="309"/>
      <c r="JH43" s="309"/>
      <c r="JI43" s="309"/>
      <c r="JJ43" s="309"/>
      <c r="JK43" s="310"/>
      <c r="JL43" s="311"/>
      <c r="JM43" s="308"/>
      <c r="JN43" s="309"/>
      <c r="JO43" s="309"/>
      <c r="JP43" s="309"/>
      <c r="JQ43" s="309"/>
      <c r="JR43" s="310"/>
      <c r="JS43" s="311"/>
      <c r="JT43" s="308"/>
      <c r="JU43" s="309"/>
      <c r="JV43" s="309"/>
      <c r="JW43" s="309"/>
      <c r="JX43" s="309"/>
      <c r="JY43" s="310"/>
      <c r="JZ43" s="311"/>
      <c r="KA43" s="308"/>
      <c r="KB43" s="309"/>
      <c r="KC43" s="309"/>
      <c r="KD43" s="309"/>
      <c r="KE43" s="309"/>
      <c r="KF43" s="310"/>
      <c r="KG43" s="311"/>
      <c r="KH43" s="312"/>
      <c r="KI43" s="309"/>
      <c r="KJ43" s="309"/>
      <c r="KK43" s="309"/>
      <c r="KL43" s="309"/>
      <c r="KM43" s="310"/>
      <c r="KN43" s="311"/>
      <c r="KO43" s="308"/>
      <c r="KP43" s="309"/>
      <c r="KQ43" s="309"/>
      <c r="KR43" s="309"/>
      <c r="KS43" s="309"/>
      <c r="KT43" s="310"/>
      <c r="KU43" s="311"/>
      <c r="KV43" s="308"/>
      <c r="KW43" s="309"/>
      <c r="KX43" s="309"/>
      <c r="KY43" s="309"/>
      <c r="KZ43" s="309"/>
      <c r="LA43" s="310"/>
      <c r="LB43" s="311"/>
      <c r="LC43" s="308"/>
      <c r="LD43" s="309"/>
      <c r="LE43" s="309"/>
      <c r="LF43" s="309"/>
      <c r="LG43" s="309"/>
      <c r="LH43" s="310"/>
      <c r="LI43" s="311"/>
      <c r="LJ43" s="308"/>
      <c r="LK43" s="309"/>
      <c r="LL43" s="309"/>
      <c r="LM43" s="309"/>
      <c r="LN43" s="309"/>
      <c r="LO43" s="310"/>
      <c r="LP43" s="311"/>
      <c r="LQ43" s="308"/>
      <c r="LR43" s="309"/>
      <c r="LS43" s="309"/>
      <c r="LT43" s="309"/>
      <c r="LU43" s="309"/>
      <c r="LV43" s="310"/>
      <c r="LW43" s="310"/>
      <c r="LX43" s="282" t="str">
        <f t="shared" si="3"/>
        <v/>
      </c>
      <c r="LY43" s="273" t="str">
        <f t="shared" si="5"/>
        <v/>
      </c>
      <c r="LZ43" s="273" t="str">
        <f t="shared" si="6"/>
        <v/>
      </c>
      <c r="MA43" s="273" t="str">
        <f t="shared" si="7"/>
        <v/>
      </c>
      <c r="MB43" s="283" t="str">
        <f t="shared" si="4"/>
        <v/>
      </c>
      <c r="MC43" s="284"/>
      <c r="MD43" s="435"/>
      <c r="ME43" s="435"/>
      <c r="MF43" s="455" t="str">
        <f>IF(MB43="","",IF(นักเรียน!Q42="ออก","--ย้าย--",VLOOKUP(MB43,gradetime,5)))</f>
        <v/>
      </c>
      <c r="MG43" s="435"/>
      <c r="MH43" s="435"/>
      <c r="MI43" s="435"/>
      <c r="MJ43" s="435"/>
      <c r="MK43" s="435"/>
      <c r="ML43" s="435"/>
      <c r="MM43" s="435"/>
      <c r="MN43" s="435"/>
      <c r="MO43" s="435"/>
      <c r="MP43" s="435"/>
      <c r="MQ43" s="435"/>
      <c r="MR43" s="435"/>
      <c r="MS43" s="435"/>
      <c r="MT43" s="435"/>
      <c r="MU43" s="435"/>
      <c r="MV43" s="435"/>
      <c r="MW43" s="435"/>
      <c r="MX43" s="435"/>
      <c r="MY43" s="435"/>
      <c r="MZ43" s="435"/>
      <c r="NA43" s="435"/>
      <c r="NB43" s="435"/>
      <c r="NC43" s="435"/>
      <c r="ND43" s="435"/>
      <c r="NE43" s="435"/>
      <c r="NF43" s="435"/>
      <c r="NG43" s="435"/>
      <c r="NH43" s="435"/>
      <c r="NI43" s="435"/>
      <c r="NJ43" s="435"/>
      <c r="NK43" s="435"/>
      <c r="NL43" s="435"/>
      <c r="NM43" s="435"/>
      <c r="NN43" s="435"/>
      <c r="NO43" s="435"/>
      <c r="NP43" s="435"/>
      <c r="NQ43" s="435"/>
      <c r="NR43" s="435"/>
      <c r="NS43" s="435"/>
      <c r="NT43" s="435"/>
      <c r="NU43" s="435"/>
      <c r="NV43" s="435"/>
      <c r="NW43" s="435"/>
      <c r="NX43" s="435"/>
      <c r="NY43" s="435"/>
      <c r="NZ43" s="435"/>
      <c r="OA43" s="435"/>
      <c r="OB43" s="435"/>
      <c r="OC43" s="435"/>
    </row>
    <row r="44" spans="1:393" ht="15.75" customHeight="1" x14ac:dyDescent="0.5">
      <c r="A44" s="435"/>
      <c r="B44" s="273">
        <v>38</v>
      </c>
      <c r="C44" s="337" t="str">
        <f>IF(นักเรียน!C43="","",นักเรียน!C43)</f>
        <v/>
      </c>
      <c r="D44" s="337" t="str">
        <f>IF(นักเรียน!D43="","",นักเรียน!D43)</f>
        <v/>
      </c>
      <c r="E44" s="274" t="str">
        <f>IF(นักเรียน!E43="","",นักเรียน!E43)</f>
        <v/>
      </c>
      <c r="F44" s="273" t="str">
        <f>IF(นักเรียน!E43="","",นักเรียน!B43)</f>
        <v/>
      </c>
      <c r="G44" s="308"/>
      <c r="H44" s="309"/>
      <c r="I44" s="309"/>
      <c r="J44" s="309"/>
      <c r="K44" s="309"/>
      <c r="L44" s="310"/>
      <c r="M44" s="310"/>
      <c r="N44" s="308"/>
      <c r="O44" s="309"/>
      <c r="P44" s="309"/>
      <c r="Q44" s="309"/>
      <c r="R44" s="309"/>
      <c r="S44" s="310"/>
      <c r="T44" s="311"/>
      <c r="U44" s="308"/>
      <c r="V44" s="309"/>
      <c r="W44" s="309"/>
      <c r="X44" s="309"/>
      <c r="Y44" s="309"/>
      <c r="Z44" s="310"/>
      <c r="AA44" s="311"/>
      <c r="AB44" s="308"/>
      <c r="AC44" s="309"/>
      <c r="AD44" s="309"/>
      <c r="AE44" s="309"/>
      <c r="AF44" s="309"/>
      <c r="AG44" s="310"/>
      <c r="AH44" s="311"/>
      <c r="AI44" s="308"/>
      <c r="AJ44" s="309"/>
      <c r="AK44" s="309"/>
      <c r="AL44" s="309"/>
      <c r="AM44" s="309"/>
      <c r="AN44" s="310"/>
      <c r="AO44" s="311"/>
      <c r="AP44" s="308"/>
      <c r="AQ44" s="309"/>
      <c r="AR44" s="309"/>
      <c r="AS44" s="309"/>
      <c r="AT44" s="309"/>
      <c r="AU44" s="310"/>
      <c r="AV44" s="311"/>
      <c r="AW44" s="312"/>
      <c r="AX44" s="309"/>
      <c r="AY44" s="309"/>
      <c r="AZ44" s="309"/>
      <c r="BA44" s="309"/>
      <c r="BB44" s="310"/>
      <c r="BC44" s="310"/>
      <c r="BD44" s="308"/>
      <c r="BE44" s="309"/>
      <c r="BF44" s="309"/>
      <c r="BG44" s="309"/>
      <c r="BH44" s="309"/>
      <c r="BI44" s="310"/>
      <c r="BJ44" s="311"/>
      <c r="BK44" s="308"/>
      <c r="BL44" s="309"/>
      <c r="BM44" s="309"/>
      <c r="BN44" s="309"/>
      <c r="BO44" s="309"/>
      <c r="BP44" s="310"/>
      <c r="BQ44" s="311"/>
      <c r="BR44" s="308"/>
      <c r="BS44" s="309"/>
      <c r="BT44" s="309"/>
      <c r="BU44" s="309"/>
      <c r="BV44" s="309"/>
      <c r="BW44" s="310"/>
      <c r="BX44" s="311"/>
      <c r="BY44" s="312"/>
      <c r="BZ44" s="309"/>
      <c r="CA44" s="309"/>
      <c r="CB44" s="309"/>
      <c r="CC44" s="309"/>
      <c r="CD44" s="310"/>
      <c r="CE44" s="310"/>
      <c r="CF44" s="308"/>
      <c r="CG44" s="309"/>
      <c r="CH44" s="309"/>
      <c r="CI44" s="309"/>
      <c r="CJ44" s="309"/>
      <c r="CK44" s="310"/>
      <c r="CL44" s="311"/>
      <c r="CM44" s="308"/>
      <c r="CN44" s="309"/>
      <c r="CO44" s="309"/>
      <c r="CP44" s="309"/>
      <c r="CQ44" s="309"/>
      <c r="CR44" s="310"/>
      <c r="CS44" s="311"/>
      <c r="CT44" s="308"/>
      <c r="CU44" s="309"/>
      <c r="CV44" s="309"/>
      <c r="CW44" s="309"/>
      <c r="CX44" s="309"/>
      <c r="CY44" s="310"/>
      <c r="CZ44" s="311"/>
      <c r="DA44" s="312"/>
      <c r="DB44" s="309"/>
      <c r="DC44" s="309"/>
      <c r="DD44" s="309"/>
      <c r="DE44" s="309"/>
      <c r="DF44" s="310"/>
      <c r="DG44" s="311"/>
      <c r="DH44" s="308"/>
      <c r="DI44" s="309"/>
      <c r="DJ44" s="309"/>
      <c r="DK44" s="309"/>
      <c r="DL44" s="309"/>
      <c r="DM44" s="310"/>
      <c r="DN44" s="311"/>
      <c r="DO44" s="308"/>
      <c r="DP44" s="309"/>
      <c r="DQ44" s="309"/>
      <c r="DR44" s="309"/>
      <c r="DS44" s="309"/>
      <c r="DT44" s="310"/>
      <c r="DU44" s="311"/>
      <c r="DV44" s="308"/>
      <c r="DW44" s="309"/>
      <c r="DX44" s="309"/>
      <c r="DY44" s="309"/>
      <c r="DZ44" s="309"/>
      <c r="EA44" s="310"/>
      <c r="EB44" s="311"/>
      <c r="EC44" s="312"/>
      <c r="ED44" s="309"/>
      <c r="EE44" s="309"/>
      <c r="EF44" s="309"/>
      <c r="EG44" s="309"/>
      <c r="EH44" s="310"/>
      <c r="EI44" s="310"/>
      <c r="EJ44" s="308"/>
      <c r="EK44" s="309"/>
      <c r="EL44" s="309"/>
      <c r="EM44" s="309"/>
      <c r="EN44" s="309"/>
      <c r="EO44" s="310"/>
      <c r="EP44" s="311"/>
      <c r="EQ44" s="308"/>
      <c r="ER44" s="309"/>
      <c r="ES44" s="309"/>
      <c r="ET44" s="309"/>
      <c r="EU44" s="309"/>
      <c r="EV44" s="310"/>
      <c r="EW44" s="311"/>
      <c r="EX44" s="308"/>
      <c r="EY44" s="309"/>
      <c r="EZ44" s="309"/>
      <c r="FA44" s="309"/>
      <c r="FB44" s="309"/>
      <c r="FC44" s="310"/>
      <c r="FD44" s="311"/>
      <c r="FE44" s="312"/>
      <c r="FF44" s="309"/>
      <c r="FG44" s="309"/>
      <c r="FH44" s="309"/>
      <c r="FI44" s="309"/>
      <c r="FJ44" s="310"/>
      <c r="FK44" s="310"/>
      <c r="FL44" s="308"/>
      <c r="FM44" s="309"/>
      <c r="FN44" s="309"/>
      <c r="FO44" s="309"/>
      <c r="FP44" s="309"/>
      <c r="FQ44" s="310"/>
      <c r="FR44" s="311"/>
      <c r="FS44" s="308"/>
      <c r="FT44" s="309"/>
      <c r="FU44" s="309"/>
      <c r="FV44" s="309"/>
      <c r="FW44" s="309"/>
      <c r="FX44" s="310"/>
      <c r="FY44" s="311"/>
      <c r="FZ44" s="308"/>
      <c r="GA44" s="309"/>
      <c r="GB44" s="309"/>
      <c r="GC44" s="309"/>
      <c r="GD44" s="309"/>
      <c r="GE44" s="310"/>
      <c r="GF44" s="311"/>
      <c r="GG44" s="312"/>
      <c r="GH44" s="309"/>
      <c r="GI44" s="309"/>
      <c r="GJ44" s="309"/>
      <c r="GK44" s="309"/>
      <c r="GL44" s="310"/>
      <c r="GM44" s="311"/>
      <c r="GN44" s="308"/>
      <c r="GO44" s="309"/>
      <c r="GP44" s="309"/>
      <c r="GQ44" s="309"/>
      <c r="GR44" s="309"/>
      <c r="GS44" s="310"/>
      <c r="GT44" s="311"/>
      <c r="GU44" s="308"/>
      <c r="GV44" s="309"/>
      <c r="GW44" s="309"/>
      <c r="GX44" s="309"/>
      <c r="GY44" s="309"/>
      <c r="GZ44" s="310"/>
      <c r="HA44" s="311"/>
      <c r="HB44" s="308"/>
      <c r="HC44" s="309"/>
      <c r="HD44" s="309"/>
      <c r="HE44" s="309"/>
      <c r="HF44" s="309"/>
      <c r="HG44" s="310"/>
      <c r="HH44" s="311"/>
      <c r="HI44" s="308"/>
      <c r="HJ44" s="309"/>
      <c r="HK44" s="309"/>
      <c r="HL44" s="309"/>
      <c r="HM44" s="309"/>
      <c r="HN44" s="310"/>
      <c r="HO44" s="311"/>
      <c r="HP44" s="308"/>
      <c r="HQ44" s="309"/>
      <c r="HR44" s="309"/>
      <c r="HS44" s="309"/>
      <c r="HT44" s="309"/>
      <c r="HU44" s="310"/>
      <c r="HV44" s="311"/>
      <c r="HW44" s="308"/>
      <c r="HX44" s="309"/>
      <c r="HY44" s="309"/>
      <c r="HZ44" s="309"/>
      <c r="IA44" s="309"/>
      <c r="IB44" s="310"/>
      <c r="IC44" s="311"/>
      <c r="ID44" s="308"/>
      <c r="IE44" s="309"/>
      <c r="IF44" s="309"/>
      <c r="IG44" s="309"/>
      <c r="IH44" s="309"/>
      <c r="II44" s="310"/>
      <c r="IJ44" s="311"/>
      <c r="IK44" s="312"/>
      <c r="IL44" s="309"/>
      <c r="IM44" s="309"/>
      <c r="IN44" s="309"/>
      <c r="IO44" s="309"/>
      <c r="IP44" s="310"/>
      <c r="IQ44" s="310"/>
      <c r="IR44" s="308"/>
      <c r="IS44" s="309"/>
      <c r="IT44" s="309"/>
      <c r="IU44" s="309"/>
      <c r="IV44" s="309"/>
      <c r="IW44" s="310"/>
      <c r="IX44" s="311"/>
      <c r="IY44" s="308"/>
      <c r="IZ44" s="309"/>
      <c r="JA44" s="309"/>
      <c r="JB44" s="309"/>
      <c r="JC44" s="309"/>
      <c r="JD44" s="310"/>
      <c r="JE44" s="311"/>
      <c r="JF44" s="308"/>
      <c r="JG44" s="309"/>
      <c r="JH44" s="309"/>
      <c r="JI44" s="309"/>
      <c r="JJ44" s="309"/>
      <c r="JK44" s="310"/>
      <c r="JL44" s="311"/>
      <c r="JM44" s="308"/>
      <c r="JN44" s="309"/>
      <c r="JO44" s="309"/>
      <c r="JP44" s="309"/>
      <c r="JQ44" s="309"/>
      <c r="JR44" s="310"/>
      <c r="JS44" s="311"/>
      <c r="JT44" s="308"/>
      <c r="JU44" s="309"/>
      <c r="JV44" s="309"/>
      <c r="JW44" s="309"/>
      <c r="JX44" s="309"/>
      <c r="JY44" s="310"/>
      <c r="JZ44" s="311"/>
      <c r="KA44" s="308"/>
      <c r="KB44" s="309"/>
      <c r="KC44" s="309"/>
      <c r="KD44" s="309"/>
      <c r="KE44" s="309"/>
      <c r="KF44" s="310"/>
      <c r="KG44" s="311"/>
      <c r="KH44" s="312"/>
      <c r="KI44" s="309"/>
      <c r="KJ44" s="309"/>
      <c r="KK44" s="309"/>
      <c r="KL44" s="309"/>
      <c r="KM44" s="310"/>
      <c r="KN44" s="311"/>
      <c r="KO44" s="308"/>
      <c r="KP44" s="309"/>
      <c r="KQ44" s="309"/>
      <c r="KR44" s="309"/>
      <c r="KS44" s="309"/>
      <c r="KT44" s="310"/>
      <c r="KU44" s="311"/>
      <c r="KV44" s="308"/>
      <c r="KW44" s="309"/>
      <c r="KX44" s="309"/>
      <c r="KY44" s="309"/>
      <c r="KZ44" s="309"/>
      <c r="LA44" s="310"/>
      <c r="LB44" s="311"/>
      <c r="LC44" s="308"/>
      <c r="LD44" s="309"/>
      <c r="LE44" s="309"/>
      <c r="LF44" s="309"/>
      <c r="LG44" s="309"/>
      <c r="LH44" s="310"/>
      <c r="LI44" s="311"/>
      <c r="LJ44" s="308"/>
      <c r="LK44" s="309"/>
      <c r="LL44" s="309"/>
      <c r="LM44" s="309"/>
      <c r="LN44" s="309"/>
      <c r="LO44" s="310"/>
      <c r="LP44" s="311"/>
      <c r="LQ44" s="308"/>
      <c r="LR44" s="309"/>
      <c r="LS44" s="309"/>
      <c r="LT44" s="309"/>
      <c r="LU44" s="309"/>
      <c r="LV44" s="310"/>
      <c r="LW44" s="310"/>
      <c r="LX44" s="282" t="str">
        <f t="shared" si="3"/>
        <v/>
      </c>
      <c r="LY44" s="273" t="str">
        <f t="shared" si="5"/>
        <v/>
      </c>
      <c r="LZ44" s="273" t="str">
        <f t="shared" si="6"/>
        <v/>
      </c>
      <c r="MA44" s="273" t="str">
        <f t="shared" si="7"/>
        <v/>
      </c>
      <c r="MB44" s="283" t="str">
        <f t="shared" si="4"/>
        <v/>
      </c>
      <c r="MC44" s="284"/>
      <c r="MD44" s="435"/>
      <c r="ME44" s="435"/>
      <c r="MF44" s="455" t="str">
        <f>IF(MB44="","",IF(นักเรียน!Q43="ออก","--ย้าย--",VLOOKUP(MB44,gradetime,5)))</f>
        <v/>
      </c>
      <c r="MG44" s="435"/>
      <c r="MH44" s="435"/>
      <c r="MI44" s="435"/>
      <c r="MJ44" s="435"/>
      <c r="MK44" s="435"/>
      <c r="ML44" s="435"/>
      <c r="MM44" s="435"/>
      <c r="MN44" s="435"/>
      <c r="MO44" s="435"/>
      <c r="MP44" s="435"/>
      <c r="MQ44" s="435"/>
      <c r="MR44" s="435"/>
      <c r="MS44" s="435"/>
      <c r="MT44" s="435"/>
      <c r="MU44" s="435"/>
      <c r="MV44" s="435"/>
      <c r="MW44" s="435"/>
      <c r="MX44" s="435"/>
      <c r="MY44" s="435"/>
      <c r="MZ44" s="435"/>
      <c r="NA44" s="435"/>
      <c r="NB44" s="435"/>
      <c r="NC44" s="435"/>
      <c r="ND44" s="435"/>
      <c r="NE44" s="435"/>
      <c r="NF44" s="435"/>
      <c r="NG44" s="435"/>
      <c r="NH44" s="435"/>
      <c r="NI44" s="435"/>
      <c r="NJ44" s="435"/>
      <c r="NK44" s="435"/>
      <c r="NL44" s="435"/>
      <c r="NM44" s="435"/>
      <c r="NN44" s="435"/>
      <c r="NO44" s="435"/>
      <c r="NP44" s="435"/>
      <c r="NQ44" s="435"/>
      <c r="NR44" s="435"/>
      <c r="NS44" s="435"/>
      <c r="NT44" s="435"/>
      <c r="NU44" s="435"/>
      <c r="NV44" s="435"/>
      <c r="NW44" s="435"/>
      <c r="NX44" s="435"/>
      <c r="NY44" s="435"/>
      <c r="NZ44" s="435"/>
      <c r="OA44" s="435"/>
      <c r="OB44" s="435"/>
      <c r="OC44" s="435"/>
    </row>
    <row r="45" spans="1:393" ht="15.75" customHeight="1" x14ac:dyDescent="0.5">
      <c r="A45" s="435"/>
      <c r="B45" s="273">
        <v>39</v>
      </c>
      <c r="C45" s="337" t="str">
        <f>IF(นักเรียน!C44="","",นักเรียน!C44)</f>
        <v/>
      </c>
      <c r="D45" s="337" t="str">
        <f>IF(นักเรียน!D44="","",นักเรียน!D44)</f>
        <v/>
      </c>
      <c r="E45" s="274" t="str">
        <f>IF(นักเรียน!E44="","",นักเรียน!E44)</f>
        <v/>
      </c>
      <c r="F45" s="273" t="str">
        <f>IF(นักเรียน!E44="","",นักเรียน!B44)</f>
        <v/>
      </c>
      <c r="G45" s="308"/>
      <c r="H45" s="309"/>
      <c r="I45" s="309"/>
      <c r="J45" s="309"/>
      <c r="K45" s="309"/>
      <c r="L45" s="310"/>
      <c r="M45" s="310"/>
      <c r="N45" s="308"/>
      <c r="O45" s="309"/>
      <c r="P45" s="309"/>
      <c r="Q45" s="309"/>
      <c r="R45" s="309"/>
      <c r="S45" s="310"/>
      <c r="T45" s="311"/>
      <c r="U45" s="308"/>
      <c r="V45" s="309"/>
      <c r="W45" s="309"/>
      <c r="X45" s="309"/>
      <c r="Y45" s="309"/>
      <c r="Z45" s="310"/>
      <c r="AA45" s="311"/>
      <c r="AB45" s="308"/>
      <c r="AC45" s="309"/>
      <c r="AD45" s="309"/>
      <c r="AE45" s="309"/>
      <c r="AF45" s="309"/>
      <c r="AG45" s="310"/>
      <c r="AH45" s="311"/>
      <c r="AI45" s="308"/>
      <c r="AJ45" s="309"/>
      <c r="AK45" s="309"/>
      <c r="AL45" s="309"/>
      <c r="AM45" s="309"/>
      <c r="AN45" s="310"/>
      <c r="AO45" s="311"/>
      <c r="AP45" s="308"/>
      <c r="AQ45" s="309"/>
      <c r="AR45" s="309"/>
      <c r="AS45" s="309"/>
      <c r="AT45" s="309"/>
      <c r="AU45" s="310"/>
      <c r="AV45" s="311"/>
      <c r="AW45" s="312"/>
      <c r="AX45" s="309"/>
      <c r="AY45" s="309"/>
      <c r="AZ45" s="309"/>
      <c r="BA45" s="309"/>
      <c r="BB45" s="310"/>
      <c r="BC45" s="310"/>
      <c r="BD45" s="308"/>
      <c r="BE45" s="309"/>
      <c r="BF45" s="309"/>
      <c r="BG45" s="309"/>
      <c r="BH45" s="309"/>
      <c r="BI45" s="310"/>
      <c r="BJ45" s="311"/>
      <c r="BK45" s="308"/>
      <c r="BL45" s="309"/>
      <c r="BM45" s="309"/>
      <c r="BN45" s="309"/>
      <c r="BO45" s="309"/>
      <c r="BP45" s="310"/>
      <c r="BQ45" s="311"/>
      <c r="BR45" s="308"/>
      <c r="BS45" s="309"/>
      <c r="BT45" s="309"/>
      <c r="BU45" s="309"/>
      <c r="BV45" s="309"/>
      <c r="BW45" s="310"/>
      <c r="BX45" s="311"/>
      <c r="BY45" s="312"/>
      <c r="BZ45" s="309"/>
      <c r="CA45" s="309"/>
      <c r="CB45" s="309"/>
      <c r="CC45" s="309"/>
      <c r="CD45" s="310"/>
      <c r="CE45" s="310"/>
      <c r="CF45" s="308"/>
      <c r="CG45" s="309"/>
      <c r="CH45" s="309"/>
      <c r="CI45" s="309"/>
      <c r="CJ45" s="309"/>
      <c r="CK45" s="310"/>
      <c r="CL45" s="311"/>
      <c r="CM45" s="308"/>
      <c r="CN45" s="309"/>
      <c r="CO45" s="309"/>
      <c r="CP45" s="309"/>
      <c r="CQ45" s="309"/>
      <c r="CR45" s="310"/>
      <c r="CS45" s="311"/>
      <c r="CT45" s="308"/>
      <c r="CU45" s="309"/>
      <c r="CV45" s="309"/>
      <c r="CW45" s="309"/>
      <c r="CX45" s="309"/>
      <c r="CY45" s="310"/>
      <c r="CZ45" s="311"/>
      <c r="DA45" s="312"/>
      <c r="DB45" s="309"/>
      <c r="DC45" s="309"/>
      <c r="DD45" s="309"/>
      <c r="DE45" s="309"/>
      <c r="DF45" s="310"/>
      <c r="DG45" s="311"/>
      <c r="DH45" s="308"/>
      <c r="DI45" s="309"/>
      <c r="DJ45" s="309"/>
      <c r="DK45" s="309"/>
      <c r="DL45" s="309"/>
      <c r="DM45" s="310"/>
      <c r="DN45" s="311"/>
      <c r="DO45" s="308"/>
      <c r="DP45" s="309"/>
      <c r="DQ45" s="309"/>
      <c r="DR45" s="309"/>
      <c r="DS45" s="309"/>
      <c r="DT45" s="310"/>
      <c r="DU45" s="311"/>
      <c r="DV45" s="308"/>
      <c r="DW45" s="309"/>
      <c r="DX45" s="309"/>
      <c r="DY45" s="309"/>
      <c r="DZ45" s="309"/>
      <c r="EA45" s="310"/>
      <c r="EB45" s="311"/>
      <c r="EC45" s="312"/>
      <c r="ED45" s="309"/>
      <c r="EE45" s="309"/>
      <c r="EF45" s="309"/>
      <c r="EG45" s="309"/>
      <c r="EH45" s="310"/>
      <c r="EI45" s="310"/>
      <c r="EJ45" s="308"/>
      <c r="EK45" s="309"/>
      <c r="EL45" s="309"/>
      <c r="EM45" s="309"/>
      <c r="EN45" s="309"/>
      <c r="EO45" s="310"/>
      <c r="EP45" s="311"/>
      <c r="EQ45" s="308"/>
      <c r="ER45" s="309"/>
      <c r="ES45" s="309"/>
      <c r="ET45" s="309"/>
      <c r="EU45" s="309"/>
      <c r="EV45" s="310"/>
      <c r="EW45" s="311"/>
      <c r="EX45" s="308"/>
      <c r="EY45" s="309"/>
      <c r="EZ45" s="309"/>
      <c r="FA45" s="309"/>
      <c r="FB45" s="309"/>
      <c r="FC45" s="310"/>
      <c r="FD45" s="311"/>
      <c r="FE45" s="312"/>
      <c r="FF45" s="309"/>
      <c r="FG45" s="309"/>
      <c r="FH45" s="309"/>
      <c r="FI45" s="309"/>
      <c r="FJ45" s="310"/>
      <c r="FK45" s="310"/>
      <c r="FL45" s="308"/>
      <c r="FM45" s="309"/>
      <c r="FN45" s="309"/>
      <c r="FO45" s="309"/>
      <c r="FP45" s="309"/>
      <c r="FQ45" s="310"/>
      <c r="FR45" s="311"/>
      <c r="FS45" s="308"/>
      <c r="FT45" s="309"/>
      <c r="FU45" s="309"/>
      <c r="FV45" s="309"/>
      <c r="FW45" s="309"/>
      <c r="FX45" s="310"/>
      <c r="FY45" s="311"/>
      <c r="FZ45" s="308"/>
      <c r="GA45" s="309"/>
      <c r="GB45" s="309"/>
      <c r="GC45" s="309"/>
      <c r="GD45" s="309"/>
      <c r="GE45" s="310"/>
      <c r="GF45" s="311"/>
      <c r="GG45" s="312"/>
      <c r="GH45" s="309"/>
      <c r="GI45" s="309"/>
      <c r="GJ45" s="309"/>
      <c r="GK45" s="309"/>
      <c r="GL45" s="310"/>
      <c r="GM45" s="311"/>
      <c r="GN45" s="308"/>
      <c r="GO45" s="309"/>
      <c r="GP45" s="309"/>
      <c r="GQ45" s="309"/>
      <c r="GR45" s="309"/>
      <c r="GS45" s="310"/>
      <c r="GT45" s="311"/>
      <c r="GU45" s="308"/>
      <c r="GV45" s="309"/>
      <c r="GW45" s="309"/>
      <c r="GX45" s="309"/>
      <c r="GY45" s="309"/>
      <c r="GZ45" s="310"/>
      <c r="HA45" s="311"/>
      <c r="HB45" s="308"/>
      <c r="HC45" s="309"/>
      <c r="HD45" s="309"/>
      <c r="HE45" s="309"/>
      <c r="HF45" s="309"/>
      <c r="HG45" s="310"/>
      <c r="HH45" s="311"/>
      <c r="HI45" s="308"/>
      <c r="HJ45" s="309"/>
      <c r="HK45" s="309"/>
      <c r="HL45" s="309"/>
      <c r="HM45" s="309"/>
      <c r="HN45" s="310"/>
      <c r="HO45" s="311"/>
      <c r="HP45" s="308"/>
      <c r="HQ45" s="309"/>
      <c r="HR45" s="309"/>
      <c r="HS45" s="309"/>
      <c r="HT45" s="309"/>
      <c r="HU45" s="310"/>
      <c r="HV45" s="311"/>
      <c r="HW45" s="308"/>
      <c r="HX45" s="309"/>
      <c r="HY45" s="309"/>
      <c r="HZ45" s="309"/>
      <c r="IA45" s="309"/>
      <c r="IB45" s="310"/>
      <c r="IC45" s="311"/>
      <c r="ID45" s="308"/>
      <c r="IE45" s="309"/>
      <c r="IF45" s="309"/>
      <c r="IG45" s="309"/>
      <c r="IH45" s="309"/>
      <c r="II45" s="310"/>
      <c r="IJ45" s="311"/>
      <c r="IK45" s="312"/>
      <c r="IL45" s="309"/>
      <c r="IM45" s="309"/>
      <c r="IN45" s="309"/>
      <c r="IO45" s="309"/>
      <c r="IP45" s="310"/>
      <c r="IQ45" s="310"/>
      <c r="IR45" s="308"/>
      <c r="IS45" s="309"/>
      <c r="IT45" s="309"/>
      <c r="IU45" s="309"/>
      <c r="IV45" s="309"/>
      <c r="IW45" s="310"/>
      <c r="IX45" s="311"/>
      <c r="IY45" s="308"/>
      <c r="IZ45" s="309"/>
      <c r="JA45" s="309"/>
      <c r="JB45" s="309"/>
      <c r="JC45" s="309"/>
      <c r="JD45" s="310"/>
      <c r="JE45" s="311"/>
      <c r="JF45" s="308"/>
      <c r="JG45" s="309"/>
      <c r="JH45" s="309"/>
      <c r="JI45" s="309"/>
      <c r="JJ45" s="309"/>
      <c r="JK45" s="310"/>
      <c r="JL45" s="311"/>
      <c r="JM45" s="308"/>
      <c r="JN45" s="309"/>
      <c r="JO45" s="309"/>
      <c r="JP45" s="309"/>
      <c r="JQ45" s="309"/>
      <c r="JR45" s="310"/>
      <c r="JS45" s="311"/>
      <c r="JT45" s="308"/>
      <c r="JU45" s="309"/>
      <c r="JV45" s="309"/>
      <c r="JW45" s="309"/>
      <c r="JX45" s="309"/>
      <c r="JY45" s="310"/>
      <c r="JZ45" s="311"/>
      <c r="KA45" s="308"/>
      <c r="KB45" s="309"/>
      <c r="KC45" s="309"/>
      <c r="KD45" s="309"/>
      <c r="KE45" s="309"/>
      <c r="KF45" s="310"/>
      <c r="KG45" s="311"/>
      <c r="KH45" s="312"/>
      <c r="KI45" s="309"/>
      <c r="KJ45" s="309"/>
      <c r="KK45" s="309"/>
      <c r="KL45" s="309"/>
      <c r="KM45" s="310"/>
      <c r="KN45" s="311"/>
      <c r="KO45" s="308"/>
      <c r="KP45" s="309"/>
      <c r="KQ45" s="309"/>
      <c r="KR45" s="309"/>
      <c r="KS45" s="309"/>
      <c r="KT45" s="310"/>
      <c r="KU45" s="311"/>
      <c r="KV45" s="308"/>
      <c r="KW45" s="309"/>
      <c r="KX45" s="309"/>
      <c r="KY45" s="309"/>
      <c r="KZ45" s="309"/>
      <c r="LA45" s="310"/>
      <c r="LB45" s="311"/>
      <c r="LC45" s="308"/>
      <c r="LD45" s="309"/>
      <c r="LE45" s="309"/>
      <c r="LF45" s="309"/>
      <c r="LG45" s="309"/>
      <c r="LH45" s="310"/>
      <c r="LI45" s="311"/>
      <c r="LJ45" s="308"/>
      <c r="LK45" s="309"/>
      <c r="LL45" s="309"/>
      <c r="LM45" s="309"/>
      <c r="LN45" s="309"/>
      <c r="LO45" s="310"/>
      <c r="LP45" s="311"/>
      <c r="LQ45" s="308"/>
      <c r="LR45" s="309"/>
      <c r="LS45" s="309"/>
      <c r="LT45" s="309"/>
      <c r="LU45" s="309"/>
      <c r="LV45" s="310"/>
      <c r="LW45" s="310"/>
      <c r="LX45" s="282" t="str">
        <f t="shared" si="3"/>
        <v/>
      </c>
      <c r="LY45" s="273" t="str">
        <f t="shared" si="5"/>
        <v/>
      </c>
      <c r="LZ45" s="273" t="str">
        <f t="shared" si="6"/>
        <v/>
      </c>
      <c r="MA45" s="273" t="str">
        <f t="shared" si="7"/>
        <v/>
      </c>
      <c r="MB45" s="283" t="str">
        <f t="shared" si="4"/>
        <v/>
      </c>
      <c r="MC45" s="284"/>
      <c r="MD45" s="435"/>
      <c r="ME45" s="435"/>
      <c r="MF45" s="455" t="str">
        <f>IF(MB45="","",IF(นักเรียน!Q44="ออก","--ย้าย--",VLOOKUP(MB45,gradetime,5)))</f>
        <v/>
      </c>
      <c r="MG45" s="435"/>
      <c r="MH45" s="435"/>
      <c r="MI45" s="435"/>
      <c r="MJ45" s="435"/>
      <c r="MK45" s="435"/>
      <c r="ML45" s="435"/>
      <c r="MM45" s="435"/>
      <c r="MN45" s="435"/>
      <c r="MO45" s="435"/>
      <c r="MP45" s="435"/>
      <c r="MQ45" s="435"/>
      <c r="MR45" s="435"/>
      <c r="MS45" s="435"/>
      <c r="MT45" s="435"/>
      <c r="MU45" s="435"/>
      <c r="MV45" s="435"/>
      <c r="MW45" s="435"/>
      <c r="MX45" s="435"/>
      <c r="MY45" s="435"/>
      <c r="MZ45" s="435"/>
      <c r="NA45" s="435"/>
      <c r="NB45" s="435"/>
      <c r="NC45" s="435"/>
      <c r="ND45" s="435"/>
      <c r="NE45" s="435"/>
      <c r="NF45" s="435"/>
      <c r="NG45" s="435"/>
      <c r="NH45" s="435"/>
      <c r="NI45" s="435"/>
      <c r="NJ45" s="435"/>
      <c r="NK45" s="435"/>
      <c r="NL45" s="435"/>
      <c r="NM45" s="435"/>
      <c r="NN45" s="435"/>
      <c r="NO45" s="435"/>
      <c r="NP45" s="435"/>
      <c r="NQ45" s="435"/>
      <c r="NR45" s="435"/>
      <c r="NS45" s="435"/>
      <c r="NT45" s="435"/>
      <c r="NU45" s="435"/>
      <c r="NV45" s="435"/>
      <c r="NW45" s="435"/>
      <c r="NX45" s="435"/>
      <c r="NY45" s="435"/>
      <c r="NZ45" s="435"/>
      <c r="OA45" s="435"/>
      <c r="OB45" s="435"/>
      <c r="OC45" s="435"/>
    </row>
    <row r="46" spans="1:393" ht="15.75" customHeight="1" x14ac:dyDescent="0.5">
      <c r="A46" s="435"/>
      <c r="B46" s="273">
        <v>40</v>
      </c>
      <c r="C46" s="337" t="str">
        <f>IF(นักเรียน!C45="","",นักเรียน!C45)</f>
        <v/>
      </c>
      <c r="D46" s="337" t="str">
        <f>IF(นักเรียน!D45="","",นักเรียน!D45)</f>
        <v/>
      </c>
      <c r="E46" s="274" t="str">
        <f>IF(นักเรียน!E45="","",นักเรียน!E45)</f>
        <v/>
      </c>
      <c r="F46" s="273" t="str">
        <f>IF(นักเรียน!E45="","",นักเรียน!B45)</f>
        <v/>
      </c>
      <c r="G46" s="308"/>
      <c r="H46" s="309"/>
      <c r="I46" s="309"/>
      <c r="J46" s="309"/>
      <c r="K46" s="309"/>
      <c r="L46" s="310"/>
      <c r="M46" s="310"/>
      <c r="N46" s="308"/>
      <c r="O46" s="309"/>
      <c r="P46" s="309"/>
      <c r="Q46" s="309"/>
      <c r="R46" s="309"/>
      <c r="S46" s="310"/>
      <c r="T46" s="311"/>
      <c r="U46" s="308"/>
      <c r="V46" s="309"/>
      <c r="W46" s="309"/>
      <c r="X46" s="309"/>
      <c r="Y46" s="309"/>
      <c r="Z46" s="310"/>
      <c r="AA46" s="311"/>
      <c r="AB46" s="308"/>
      <c r="AC46" s="309"/>
      <c r="AD46" s="309"/>
      <c r="AE46" s="309"/>
      <c r="AF46" s="309"/>
      <c r="AG46" s="310"/>
      <c r="AH46" s="311"/>
      <c r="AI46" s="308"/>
      <c r="AJ46" s="309"/>
      <c r="AK46" s="309"/>
      <c r="AL46" s="309"/>
      <c r="AM46" s="309"/>
      <c r="AN46" s="310"/>
      <c r="AO46" s="311"/>
      <c r="AP46" s="308"/>
      <c r="AQ46" s="309"/>
      <c r="AR46" s="309"/>
      <c r="AS46" s="309"/>
      <c r="AT46" s="309"/>
      <c r="AU46" s="310"/>
      <c r="AV46" s="311"/>
      <c r="AW46" s="312"/>
      <c r="AX46" s="309"/>
      <c r="AY46" s="309"/>
      <c r="AZ46" s="309"/>
      <c r="BA46" s="309"/>
      <c r="BB46" s="310"/>
      <c r="BC46" s="310"/>
      <c r="BD46" s="308"/>
      <c r="BE46" s="309"/>
      <c r="BF46" s="309"/>
      <c r="BG46" s="309"/>
      <c r="BH46" s="309"/>
      <c r="BI46" s="310"/>
      <c r="BJ46" s="311"/>
      <c r="BK46" s="308"/>
      <c r="BL46" s="309"/>
      <c r="BM46" s="309"/>
      <c r="BN46" s="309"/>
      <c r="BO46" s="309"/>
      <c r="BP46" s="310"/>
      <c r="BQ46" s="311"/>
      <c r="BR46" s="308"/>
      <c r="BS46" s="309"/>
      <c r="BT46" s="309"/>
      <c r="BU46" s="309"/>
      <c r="BV46" s="309"/>
      <c r="BW46" s="310"/>
      <c r="BX46" s="311"/>
      <c r="BY46" s="312"/>
      <c r="BZ46" s="309"/>
      <c r="CA46" s="309"/>
      <c r="CB46" s="309"/>
      <c r="CC46" s="309"/>
      <c r="CD46" s="310"/>
      <c r="CE46" s="310"/>
      <c r="CF46" s="308"/>
      <c r="CG46" s="309"/>
      <c r="CH46" s="309"/>
      <c r="CI46" s="309"/>
      <c r="CJ46" s="309"/>
      <c r="CK46" s="310"/>
      <c r="CL46" s="311"/>
      <c r="CM46" s="308"/>
      <c r="CN46" s="309"/>
      <c r="CO46" s="309"/>
      <c r="CP46" s="309"/>
      <c r="CQ46" s="309"/>
      <c r="CR46" s="310"/>
      <c r="CS46" s="311"/>
      <c r="CT46" s="308"/>
      <c r="CU46" s="309"/>
      <c r="CV46" s="309"/>
      <c r="CW46" s="309"/>
      <c r="CX46" s="309"/>
      <c r="CY46" s="310"/>
      <c r="CZ46" s="311"/>
      <c r="DA46" s="312"/>
      <c r="DB46" s="309"/>
      <c r="DC46" s="309"/>
      <c r="DD46" s="309"/>
      <c r="DE46" s="309"/>
      <c r="DF46" s="310"/>
      <c r="DG46" s="311"/>
      <c r="DH46" s="308"/>
      <c r="DI46" s="309"/>
      <c r="DJ46" s="309"/>
      <c r="DK46" s="309"/>
      <c r="DL46" s="309"/>
      <c r="DM46" s="310"/>
      <c r="DN46" s="311"/>
      <c r="DO46" s="308"/>
      <c r="DP46" s="309"/>
      <c r="DQ46" s="309"/>
      <c r="DR46" s="309"/>
      <c r="DS46" s="309"/>
      <c r="DT46" s="310"/>
      <c r="DU46" s="311"/>
      <c r="DV46" s="308"/>
      <c r="DW46" s="309"/>
      <c r="DX46" s="309"/>
      <c r="DY46" s="309"/>
      <c r="DZ46" s="309"/>
      <c r="EA46" s="310"/>
      <c r="EB46" s="311"/>
      <c r="EC46" s="312"/>
      <c r="ED46" s="309"/>
      <c r="EE46" s="309"/>
      <c r="EF46" s="309"/>
      <c r="EG46" s="309"/>
      <c r="EH46" s="310"/>
      <c r="EI46" s="310"/>
      <c r="EJ46" s="308"/>
      <c r="EK46" s="309"/>
      <c r="EL46" s="309"/>
      <c r="EM46" s="309"/>
      <c r="EN46" s="309"/>
      <c r="EO46" s="310"/>
      <c r="EP46" s="311"/>
      <c r="EQ46" s="308"/>
      <c r="ER46" s="309"/>
      <c r="ES46" s="309"/>
      <c r="ET46" s="309"/>
      <c r="EU46" s="309"/>
      <c r="EV46" s="310"/>
      <c r="EW46" s="311"/>
      <c r="EX46" s="308"/>
      <c r="EY46" s="309"/>
      <c r="EZ46" s="309"/>
      <c r="FA46" s="309"/>
      <c r="FB46" s="309"/>
      <c r="FC46" s="310"/>
      <c r="FD46" s="311"/>
      <c r="FE46" s="312"/>
      <c r="FF46" s="309"/>
      <c r="FG46" s="309"/>
      <c r="FH46" s="309"/>
      <c r="FI46" s="309"/>
      <c r="FJ46" s="310"/>
      <c r="FK46" s="310"/>
      <c r="FL46" s="308"/>
      <c r="FM46" s="309"/>
      <c r="FN46" s="309"/>
      <c r="FO46" s="309"/>
      <c r="FP46" s="309"/>
      <c r="FQ46" s="310"/>
      <c r="FR46" s="311"/>
      <c r="FS46" s="308"/>
      <c r="FT46" s="309"/>
      <c r="FU46" s="309"/>
      <c r="FV46" s="309"/>
      <c r="FW46" s="309"/>
      <c r="FX46" s="310"/>
      <c r="FY46" s="311"/>
      <c r="FZ46" s="308"/>
      <c r="GA46" s="309"/>
      <c r="GB46" s="309"/>
      <c r="GC46" s="309"/>
      <c r="GD46" s="309"/>
      <c r="GE46" s="310"/>
      <c r="GF46" s="311"/>
      <c r="GG46" s="312"/>
      <c r="GH46" s="309"/>
      <c r="GI46" s="309"/>
      <c r="GJ46" s="309"/>
      <c r="GK46" s="309"/>
      <c r="GL46" s="310"/>
      <c r="GM46" s="311"/>
      <c r="GN46" s="308"/>
      <c r="GO46" s="309"/>
      <c r="GP46" s="309"/>
      <c r="GQ46" s="309"/>
      <c r="GR46" s="309"/>
      <c r="GS46" s="310"/>
      <c r="GT46" s="311"/>
      <c r="GU46" s="308"/>
      <c r="GV46" s="309"/>
      <c r="GW46" s="309"/>
      <c r="GX46" s="309"/>
      <c r="GY46" s="309"/>
      <c r="GZ46" s="310"/>
      <c r="HA46" s="311"/>
      <c r="HB46" s="308"/>
      <c r="HC46" s="309"/>
      <c r="HD46" s="309"/>
      <c r="HE46" s="309"/>
      <c r="HF46" s="309"/>
      <c r="HG46" s="310"/>
      <c r="HH46" s="311"/>
      <c r="HI46" s="308"/>
      <c r="HJ46" s="309"/>
      <c r="HK46" s="309"/>
      <c r="HL46" s="309"/>
      <c r="HM46" s="309"/>
      <c r="HN46" s="310"/>
      <c r="HO46" s="311"/>
      <c r="HP46" s="308"/>
      <c r="HQ46" s="309"/>
      <c r="HR46" s="309"/>
      <c r="HS46" s="309"/>
      <c r="HT46" s="309"/>
      <c r="HU46" s="310"/>
      <c r="HV46" s="311"/>
      <c r="HW46" s="308"/>
      <c r="HX46" s="309"/>
      <c r="HY46" s="309"/>
      <c r="HZ46" s="309"/>
      <c r="IA46" s="309"/>
      <c r="IB46" s="310"/>
      <c r="IC46" s="311"/>
      <c r="ID46" s="308"/>
      <c r="IE46" s="309"/>
      <c r="IF46" s="309"/>
      <c r="IG46" s="309"/>
      <c r="IH46" s="309"/>
      <c r="II46" s="310"/>
      <c r="IJ46" s="311"/>
      <c r="IK46" s="312"/>
      <c r="IL46" s="309"/>
      <c r="IM46" s="309"/>
      <c r="IN46" s="309"/>
      <c r="IO46" s="309"/>
      <c r="IP46" s="310"/>
      <c r="IQ46" s="310"/>
      <c r="IR46" s="308"/>
      <c r="IS46" s="309"/>
      <c r="IT46" s="309"/>
      <c r="IU46" s="309"/>
      <c r="IV46" s="309"/>
      <c r="IW46" s="310"/>
      <c r="IX46" s="311"/>
      <c r="IY46" s="308"/>
      <c r="IZ46" s="309"/>
      <c r="JA46" s="309"/>
      <c r="JB46" s="309"/>
      <c r="JC46" s="309"/>
      <c r="JD46" s="310"/>
      <c r="JE46" s="311"/>
      <c r="JF46" s="308"/>
      <c r="JG46" s="309"/>
      <c r="JH46" s="309"/>
      <c r="JI46" s="309"/>
      <c r="JJ46" s="309"/>
      <c r="JK46" s="310"/>
      <c r="JL46" s="311"/>
      <c r="JM46" s="308"/>
      <c r="JN46" s="309"/>
      <c r="JO46" s="309"/>
      <c r="JP46" s="309"/>
      <c r="JQ46" s="309"/>
      <c r="JR46" s="310"/>
      <c r="JS46" s="311"/>
      <c r="JT46" s="308"/>
      <c r="JU46" s="309"/>
      <c r="JV46" s="309"/>
      <c r="JW46" s="309"/>
      <c r="JX46" s="309"/>
      <c r="JY46" s="310"/>
      <c r="JZ46" s="311"/>
      <c r="KA46" s="308"/>
      <c r="KB46" s="309"/>
      <c r="KC46" s="309"/>
      <c r="KD46" s="309"/>
      <c r="KE46" s="309"/>
      <c r="KF46" s="310"/>
      <c r="KG46" s="311"/>
      <c r="KH46" s="312"/>
      <c r="KI46" s="309"/>
      <c r="KJ46" s="309"/>
      <c r="KK46" s="309"/>
      <c r="KL46" s="309"/>
      <c r="KM46" s="310"/>
      <c r="KN46" s="311"/>
      <c r="KO46" s="308"/>
      <c r="KP46" s="309"/>
      <c r="KQ46" s="309"/>
      <c r="KR46" s="309"/>
      <c r="KS46" s="309"/>
      <c r="KT46" s="310"/>
      <c r="KU46" s="311"/>
      <c r="KV46" s="308"/>
      <c r="KW46" s="309"/>
      <c r="KX46" s="309"/>
      <c r="KY46" s="309"/>
      <c r="KZ46" s="309"/>
      <c r="LA46" s="310"/>
      <c r="LB46" s="311"/>
      <c r="LC46" s="308"/>
      <c r="LD46" s="309"/>
      <c r="LE46" s="309"/>
      <c r="LF46" s="309"/>
      <c r="LG46" s="309"/>
      <c r="LH46" s="310"/>
      <c r="LI46" s="311"/>
      <c r="LJ46" s="308"/>
      <c r="LK46" s="309"/>
      <c r="LL46" s="309"/>
      <c r="LM46" s="309"/>
      <c r="LN46" s="309"/>
      <c r="LO46" s="310"/>
      <c r="LP46" s="311"/>
      <c r="LQ46" s="308"/>
      <c r="LR46" s="309"/>
      <c r="LS46" s="309"/>
      <c r="LT46" s="309"/>
      <c r="LU46" s="309"/>
      <c r="LV46" s="310"/>
      <c r="LW46" s="310"/>
      <c r="LX46" s="282" t="str">
        <f t="shared" si="3"/>
        <v/>
      </c>
      <c r="LY46" s="273" t="str">
        <f t="shared" si="5"/>
        <v/>
      </c>
      <c r="LZ46" s="273" t="str">
        <f t="shared" si="6"/>
        <v/>
      </c>
      <c r="MA46" s="273" t="str">
        <f t="shared" si="7"/>
        <v/>
      </c>
      <c r="MB46" s="283" t="str">
        <f t="shared" si="4"/>
        <v/>
      </c>
      <c r="MC46" s="284"/>
      <c r="MD46" s="435"/>
      <c r="ME46" s="435"/>
      <c r="MF46" s="455" t="str">
        <f>IF(MB46="","",IF(นักเรียน!Q45="ออก","--ย้าย--",VLOOKUP(MB46,gradetime,5)))</f>
        <v/>
      </c>
      <c r="MG46" s="435"/>
      <c r="MH46" s="435"/>
      <c r="MI46" s="435"/>
      <c r="MJ46" s="435"/>
      <c r="MK46" s="435"/>
      <c r="ML46" s="435"/>
      <c r="MM46" s="435"/>
      <c r="MN46" s="435"/>
      <c r="MO46" s="435"/>
      <c r="MP46" s="435"/>
      <c r="MQ46" s="435"/>
      <c r="MR46" s="435"/>
      <c r="MS46" s="435"/>
      <c r="MT46" s="435"/>
      <c r="MU46" s="435"/>
      <c r="MV46" s="435"/>
      <c r="MW46" s="435"/>
      <c r="MX46" s="435"/>
      <c r="MY46" s="435"/>
      <c r="MZ46" s="435"/>
      <c r="NA46" s="435"/>
      <c r="NB46" s="435"/>
      <c r="NC46" s="435"/>
      <c r="ND46" s="435"/>
      <c r="NE46" s="435"/>
      <c r="NF46" s="435"/>
      <c r="NG46" s="435"/>
      <c r="NH46" s="435"/>
      <c r="NI46" s="435"/>
      <c r="NJ46" s="435"/>
      <c r="NK46" s="435"/>
      <c r="NL46" s="435"/>
      <c r="NM46" s="435"/>
      <c r="NN46" s="435"/>
      <c r="NO46" s="435"/>
      <c r="NP46" s="435"/>
      <c r="NQ46" s="435"/>
      <c r="NR46" s="435"/>
      <c r="NS46" s="435"/>
      <c r="NT46" s="435"/>
      <c r="NU46" s="435"/>
      <c r="NV46" s="435"/>
      <c r="NW46" s="435"/>
      <c r="NX46" s="435"/>
      <c r="NY46" s="435"/>
      <c r="NZ46" s="435"/>
      <c r="OA46" s="435"/>
      <c r="OB46" s="435"/>
      <c r="OC46" s="435"/>
    </row>
    <row r="47" spans="1:393" ht="15.75" customHeight="1" x14ac:dyDescent="0.5">
      <c r="A47" s="435"/>
      <c r="B47" s="273">
        <v>41</v>
      </c>
      <c r="C47" s="337" t="str">
        <f>IF(นักเรียน!C46="","",นักเรียน!C46)</f>
        <v/>
      </c>
      <c r="D47" s="337" t="str">
        <f>IF(นักเรียน!D46="","",นักเรียน!D46)</f>
        <v/>
      </c>
      <c r="E47" s="274" t="str">
        <f>IF(นักเรียน!E46="","",นักเรียน!E46)</f>
        <v/>
      </c>
      <c r="F47" s="273" t="str">
        <f>IF(นักเรียน!E46="","",นักเรียน!B46)</f>
        <v/>
      </c>
      <c r="G47" s="308"/>
      <c r="H47" s="309"/>
      <c r="I47" s="309"/>
      <c r="J47" s="309"/>
      <c r="K47" s="309"/>
      <c r="L47" s="310"/>
      <c r="M47" s="310"/>
      <c r="N47" s="308"/>
      <c r="O47" s="309"/>
      <c r="P47" s="309"/>
      <c r="Q47" s="309"/>
      <c r="R47" s="309"/>
      <c r="S47" s="310"/>
      <c r="T47" s="311"/>
      <c r="U47" s="308"/>
      <c r="V47" s="309"/>
      <c r="W47" s="309"/>
      <c r="X47" s="309"/>
      <c r="Y47" s="309"/>
      <c r="Z47" s="310"/>
      <c r="AA47" s="311"/>
      <c r="AB47" s="308"/>
      <c r="AC47" s="309"/>
      <c r="AD47" s="309"/>
      <c r="AE47" s="309"/>
      <c r="AF47" s="309"/>
      <c r="AG47" s="310"/>
      <c r="AH47" s="311"/>
      <c r="AI47" s="308"/>
      <c r="AJ47" s="309"/>
      <c r="AK47" s="309"/>
      <c r="AL47" s="309"/>
      <c r="AM47" s="309"/>
      <c r="AN47" s="310"/>
      <c r="AO47" s="311"/>
      <c r="AP47" s="308"/>
      <c r="AQ47" s="309"/>
      <c r="AR47" s="309"/>
      <c r="AS47" s="309"/>
      <c r="AT47" s="309"/>
      <c r="AU47" s="310"/>
      <c r="AV47" s="311"/>
      <c r="AW47" s="312"/>
      <c r="AX47" s="309"/>
      <c r="AY47" s="309"/>
      <c r="AZ47" s="309"/>
      <c r="BA47" s="309"/>
      <c r="BB47" s="310"/>
      <c r="BC47" s="310"/>
      <c r="BD47" s="308"/>
      <c r="BE47" s="309"/>
      <c r="BF47" s="309"/>
      <c r="BG47" s="309"/>
      <c r="BH47" s="309"/>
      <c r="BI47" s="310"/>
      <c r="BJ47" s="311"/>
      <c r="BK47" s="308"/>
      <c r="BL47" s="309"/>
      <c r="BM47" s="309"/>
      <c r="BN47" s="309"/>
      <c r="BO47" s="309"/>
      <c r="BP47" s="310"/>
      <c r="BQ47" s="311"/>
      <c r="BR47" s="308"/>
      <c r="BS47" s="309"/>
      <c r="BT47" s="309"/>
      <c r="BU47" s="309"/>
      <c r="BV47" s="309"/>
      <c r="BW47" s="310"/>
      <c r="BX47" s="311"/>
      <c r="BY47" s="312"/>
      <c r="BZ47" s="309"/>
      <c r="CA47" s="309"/>
      <c r="CB47" s="309"/>
      <c r="CC47" s="309"/>
      <c r="CD47" s="310"/>
      <c r="CE47" s="310"/>
      <c r="CF47" s="308"/>
      <c r="CG47" s="309"/>
      <c r="CH47" s="309"/>
      <c r="CI47" s="309"/>
      <c r="CJ47" s="309"/>
      <c r="CK47" s="310"/>
      <c r="CL47" s="311"/>
      <c r="CM47" s="308"/>
      <c r="CN47" s="309"/>
      <c r="CO47" s="309"/>
      <c r="CP47" s="309"/>
      <c r="CQ47" s="309"/>
      <c r="CR47" s="310"/>
      <c r="CS47" s="311"/>
      <c r="CT47" s="308"/>
      <c r="CU47" s="309"/>
      <c r="CV47" s="309"/>
      <c r="CW47" s="309"/>
      <c r="CX47" s="309"/>
      <c r="CY47" s="310"/>
      <c r="CZ47" s="311"/>
      <c r="DA47" s="312"/>
      <c r="DB47" s="309"/>
      <c r="DC47" s="309"/>
      <c r="DD47" s="309"/>
      <c r="DE47" s="309"/>
      <c r="DF47" s="310"/>
      <c r="DG47" s="311"/>
      <c r="DH47" s="308"/>
      <c r="DI47" s="309"/>
      <c r="DJ47" s="309"/>
      <c r="DK47" s="309"/>
      <c r="DL47" s="309"/>
      <c r="DM47" s="310"/>
      <c r="DN47" s="311"/>
      <c r="DO47" s="308"/>
      <c r="DP47" s="309"/>
      <c r="DQ47" s="309"/>
      <c r="DR47" s="309"/>
      <c r="DS47" s="309"/>
      <c r="DT47" s="310"/>
      <c r="DU47" s="311"/>
      <c r="DV47" s="308"/>
      <c r="DW47" s="309"/>
      <c r="DX47" s="309"/>
      <c r="DY47" s="309"/>
      <c r="DZ47" s="309"/>
      <c r="EA47" s="310"/>
      <c r="EB47" s="311"/>
      <c r="EC47" s="312"/>
      <c r="ED47" s="309"/>
      <c r="EE47" s="309"/>
      <c r="EF47" s="309"/>
      <c r="EG47" s="309"/>
      <c r="EH47" s="310"/>
      <c r="EI47" s="310"/>
      <c r="EJ47" s="308"/>
      <c r="EK47" s="309"/>
      <c r="EL47" s="309"/>
      <c r="EM47" s="309"/>
      <c r="EN47" s="309"/>
      <c r="EO47" s="310"/>
      <c r="EP47" s="311"/>
      <c r="EQ47" s="308"/>
      <c r="ER47" s="309"/>
      <c r="ES47" s="309"/>
      <c r="ET47" s="309"/>
      <c r="EU47" s="309"/>
      <c r="EV47" s="310"/>
      <c r="EW47" s="311"/>
      <c r="EX47" s="308"/>
      <c r="EY47" s="309"/>
      <c r="EZ47" s="309"/>
      <c r="FA47" s="309"/>
      <c r="FB47" s="309"/>
      <c r="FC47" s="310"/>
      <c r="FD47" s="311"/>
      <c r="FE47" s="312"/>
      <c r="FF47" s="309"/>
      <c r="FG47" s="309"/>
      <c r="FH47" s="309"/>
      <c r="FI47" s="309"/>
      <c r="FJ47" s="310"/>
      <c r="FK47" s="310"/>
      <c r="FL47" s="308"/>
      <c r="FM47" s="309"/>
      <c r="FN47" s="309"/>
      <c r="FO47" s="309"/>
      <c r="FP47" s="309"/>
      <c r="FQ47" s="310"/>
      <c r="FR47" s="311"/>
      <c r="FS47" s="308"/>
      <c r="FT47" s="309"/>
      <c r="FU47" s="309"/>
      <c r="FV47" s="309"/>
      <c r="FW47" s="309"/>
      <c r="FX47" s="310"/>
      <c r="FY47" s="311"/>
      <c r="FZ47" s="308"/>
      <c r="GA47" s="309"/>
      <c r="GB47" s="309"/>
      <c r="GC47" s="309"/>
      <c r="GD47" s="309"/>
      <c r="GE47" s="310"/>
      <c r="GF47" s="311"/>
      <c r="GG47" s="312"/>
      <c r="GH47" s="309"/>
      <c r="GI47" s="309"/>
      <c r="GJ47" s="309"/>
      <c r="GK47" s="309"/>
      <c r="GL47" s="310"/>
      <c r="GM47" s="311"/>
      <c r="GN47" s="308"/>
      <c r="GO47" s="309"/>
      <c r="GP47" s="309"/>
      <c r="GQ47" s="309"/>
      <c r="GR47" s="309"/>
      <c r="GS47" s="310"/>
      <c r="GT47" s="311"/>
      <c r="GU47" s="308"/>
      <c r="GV47" s="309"/>
      <c r="GW47" s="309"/>
      <c r="GX47" s="309"/>
      <c r="GY47" s="309"/>
      <c r="GZ47" s="310"/>
      <c r="HA47" s="311"/>
      <c r="HB47" s="308"/>
      <c r="HC47" s="309"/>
      <c r="HD47" s="309"/>
      <c r="HE47" s="309"/>
      <c r="HF47" s="309"/>
      <c r="HG47" s="310"/>
      <c r="HH47" s="311"/>
      <c r="HI47" s="308"/>
      <c r="HJ47" s="309"/>
      <c r="HK47" s="309"/>
      <c r="HL47" s="309"/>
      <c r="HM47" s="309"/>
      <c r="HN47" s="310"/>
      <c r="HO47" s="311"/>
      <c r="HP47" s="308"/>
      <c r="HQ47" s="309"/>
      <c r="HR47" s="309"/>
      <c r="HS47" s="309"/>
      <c r="HT47" s="309"/>
      <c r="HU47" s="310"/>
      <c r="HV47" s="311"/>
      <c r="HW47" s="308"/>
      <c r="HX47" s="309"/>
      <c r="HY47" s="309"/>
      <c r="HZ47" s="309"/>
      <c r="IA47" s="309"/>
      <c r="IB47" s="310"/>
      <c r="IC47" s="311"/>
      <c r="ID47" s="308"/>
      <c r="IE47" s="309"/>
      <c r="IF47" s="309"/>
      <c r="IG47" s="309"/>
      <c r="IH47" s="309"/>
      <c r="II47" s="310"/>
      <c r="IJ47" s="311"/>
      <c r="IK47" s="312"/>
      <c r="IL47" s="309"/>
      <c r="IM47" s="309"/>
      <c r="IN47" s="309"/>
      <c r="IO47" s="309"/>
      <c r="IP47" s="310"/>
      <c r="IQ47" s="310"/>
      <c r="IR47" s="308"/>
      <c r="IS47" s="309"/>
      <c r="IT47" s="309"/>
      <c r="IU47" s="309"/>
      <c r="IV47" s="309"/>
      <c r="IW47" s="310"/>
      <c r="IX47" s="311"/>
      <c r="IY47" s="308"/>
      <c r="IZ47" s="309"/>
      <c r="JA47" s="309"/>
      <c r="JB47" s="309"/>
      <c r="JC47" s="309"/>
      <c r="JD47" s="310"/>
      <c r="JE47" s="311"/>
      <c r="JF47" s="308"/>
      <c r="JG47" s="309"/>
      <c r="JH47" s="309"/>
      <c r="JI47" s="309"/>
      <c r="JJ47" s="309"/>
      <c r="JK47" s="310"/>
      <c r="JL47" s="311"/>
      <c r="JM47" s="308"/>
      <c r="JN47" s="309"/>
      <c r="JO47" s="309"/>
      <c r="JP47" s="309"/>
      <c r="JQ47" s="309"/>
      <c r="JR47" s="310"/>
      <c r="JS47" s="311"/>
      <c r="JT47" s="308"/>
      <c r="JU47" s="309"/>
      <c r="JV47" s="309"/>
      <c r="JW47" s="309"/>
      <c r="JX47" s="309"/>
      <c r="JY47" s="310"/>
      <c r="JZ47" s="311"/>
      <c r="KA47" s="308"/>
      <c r="KB47" s="309"/>
      <c r="KC47" s="309"/>
      <c r="KD47" s="309"/>
      <c r="KE47" s="309"/>
      <c r="KF47" s="310"/>
      <c r="KG47" s="311"/>
      <c r="KH47" s="312"/>
      <c r="KI47" s="309"/>
      <c r="KJ47" s="309"/>
      <c r="KK47" s="309"/>
      <c r="KL47" s="309"/>
      <c r="KM47" s="310"/>
      <c r="KN47" s="311"/>
      <c r="KO47" s="308"/>
      <c r="KP47" s="309"/>
      <c r="KQ47" s="309"/>
      <c r="KR47" s="309"/>
      <c r="KS47" s="309"/>
      <c r="KT47" s="310"/>
      <c r="KU47" s="311"/>
      <c r="KV47" s="308"/>
      <c r="KW47" s="309"/>
      <c r="KX47" s="309"/>
      <c r="KY47" s="309"/>
      <c r="KZ47" s="309"/>
      <c r="LA47" s="310"/>
      <c r="LB47" s="311"/>
      <c r="LC47" s="308"/>
      <c r="LD47" s="309"/>
      <c r="LE47" s="309"/>
      <c r="LF47" s="309"/>
      <c r="LG47" s="309"/>
      <c r="LH47" s="310"/>
      <c r="LI47" s="311"/>
      <c r="LJ47" s="308"/>
      <c r="LK47" s="309"/>
      <c r="LL47" s="309"/>
      <c r="LM47" s="309"/>
      <c r="LN47" s="309"/>
      <c r="LO47" s="310"/>
      <c r="LP47" s="311"/>
      <c r="LQ47" s="308"/>
      <c r="LR47" s="309"/>
      <c r="LS47" s="309"/>
      <c r="LT47" s="309"/>
      <c r="LU47" s="309"/>
      <c r="LV47" s="310"/>
      <c r="LW47" s="310"/>
      <c r="LX47" s="282" t="str">
        <f t="shared" si="3"/>
        <v/>
      </c>
      <c r="LY47" s="273" t="str">
        <f t="shared" si="5"/>
        <v/>
      </c>
      <c r="LZ47" s="273" t="str">
        <f t="shared" si="6"/>
        <v/>
      </c>
      <c r="MA47" s="273" t="str">
        <f t="shared" si="7"/>
        <v/>
      </c>
      <c r="MB47" s="283" t="str">
        <f t="shared" si="4"/>
        <v/>
      </c>
      <c r="MC47" s="284"/>
      <c r="MD47" s="435"/>
      <c r="ME47" s="435"/>
      <c r="MF47" s="455" t="str">
        <f>IF(MB47="","",IF(นักเรียน!Q46="ออก","--ย้าย--",VLOOKUP(MB47,gradetime,5)))</f>
        <v/>
      </c>
      <c r="MG47" s="435"/>
      <c r="MH47" s="435"/>
      <c r="MI47" s="435"/>
      <c r="MJ47" s="435"/>
      <c r="MK47" s="435"/>
      <c r="ML47" s="435"/>
      <c r="MM47" s="435"/>
      <c r="MN47" s="435"/>
      <c r="MO47" s="435"/>
      <c r="MP47" s="435"/>
      <c r="MQ47" s="435"/>
      <c r="MR47" s="435"/>
      <c r="MS47" s="435"/>
      <c r="MT47" s="435"/>
      <c r="MU47" s="435"/>
      <c r="MV47" s="435"/>
      <c r="MW47" s="435"/>
      <c r="MX47" s="435"/>
      <c r="MY47" s="435"/>
      <c r="MZ47" s="435"/>
      <c r="NA47" s="435"/>
      <c r="NB47" s="435"/>
      <c r="NC47" s="435"/>
      <c r="ND47" s="435"/>
      <c r="NE47" s="435"/>
      <c r="NF47" s="435"/>
      <c r="NG47" s="435"/>
      <c r="NH47" s="435"/>
      <c r="NI47" s="435"/>
      <c r="NJ47" s="435"/>
      <c r="NK47" s="435"/>
      <c r="NL47" s="435"/>
      <c r="NM47" s="435"/>
      <c r="NN47" s="435"/>
      <c r="NO47" s="435"/>
      <c r="NP47" s="435"/>
      <c r="NQ47" s="435"/>
      <c r="NR47" s="435"/>
      <c r="NS47" s="435"/>
      <c r="NT47" s="435"/>
      <c r="NU47" s="435"/>
      <c r="NV47" s="435"/>
      <c r="NW47" s="435"/>
      <c r="NX47" s="435"/>
      <c r="NY47" s="435"/>
      <c r="NZ47" s="435"/>
      <c r="OA47" s="435"/>
      <c r="OB47" s="435"/>
      <c r="OC47" s="435"/>
    </row>
    <row r="48" spans="1:393" ht="15.75" customHeight="1" x14ac:dyDescent="0.5">
      <c r="A48" s="435"/>
      <c r="B48" s="273">
        <v>42</v>
      </c>
      <c r="C48" s="337" t="str">
        <f>IF(นักเรียน!C47="","",นักเรียน!C47)</f>
        <v/>
      </c>
      <c r="D48" s="337" t="str">
        <f>IF(นักเรียน!D47="","",นักเรียน!D47)</f>
        <v/>
      </c>
      <c r="E48" s="274" t="str">
        <f>IF(นักเรียน!E47="","",นักเรียน!E47)</f>
        <v/>
      </c>
      <c r="F48" s="273" t="str">
        <f>IF(นักเรียน!E47="","",นักเรียน!B47)</f>
        <v/>
      </c>
      <c r="G48" s="308"/>
      <c r="H48" s="309"/>
      <c r="I48" s="309"/>
      <c r="J48" s="309"/>
      <c r="K48" s="309"/>
      <c r="L48" s="310"/>
      <c r="M48" s="310"/>
      <c r="N48" s="308"/>
      <c r="O48" s="309"/>
      <c r="P48" s="309"/>
      <c r="Q48" s="309"/>
      <c r="R48" s="309"/>
      <c r="S48" s="310"/>
      <c r="T48" s="311"/>
      <c r="U48" s="308"/>
      <c r="V48" s="309"/>
      <c r="W48" s="309"/>
      <c r="X48" s="309"/>
      <c r="Y48" s="309"/>
      <c r="Z48" s="310"/>
      <c r="AA48" s="311"/>
      <c r="AB48" s="308"/>
      <c r="AC48" s="309"/>
      <c r="AD48" s="309"/>
      <c r="AE48" s="309"/>
      <c r="AF48" s="309"/>
      <c r="AG48" s="310"/>
      <c r="AH48" s="311"/>
      <c r="AI48" s="308"/>
      <c r="AJ48" s="309"/>
      <c r="AK48" s="309"/>
      <c r="AL48" s="309"/>
      <c r="AM48" s="309"/>
      <c r="AN48" s="310"/>
      <c r="AO48" s="311"/>
      <c r="AP48" s="308"/>
      <c r="AQ48" s="309"/>
      <c r="AR48" s="309"/>
      <c r="AS48" s="309"/>
      <c r="AT48" s="309"/>
      <c r="AU48" s="310"/>
      <c r="AV48" s="311"/>
      <c r="AW48" s="312"/>
      <c r="AX48" s="309"/>
      <c r="AY48" s="309"/>
      <c r="AZ48" s="309"/>
      <c r="BA48" s="309"/>
      <c r="BB48" s="310"/>
      <c r="BC48" s="310"/>
      <c r="BD48" s="308"/>
      <c r="BE48" s="309"/>
      <c r="BF48" s="309"/>
      <c r="BG48" s="309"/>
      <c r="BH48" s="309"/>
      <c r="BI48" s="310"/>
      <c r="BJ48" s="311"/>
      <c r="BK48" s="308"/>
      <c r="BL48" s="309"/>
      <c r="BM48" s="309"/>
      <c r="BN48" s="309"/>
      <c r="BO48" s="309"/>
      <c r="BP48" s="310"/>
      <c r="BQ48" s="311"/>
      <c r="BR48" s="308"/>
      <c r="BS48" s="309"/>
      <c r="BT48" s="309"/>
      <c r="BU48" s="309"/>
      <c r="BV48" s="309"/>
      <c r="BW48" s="310"/>
      <c r="BX48" s="311"/>
      <c r="BY48" s="312"/>
      <c r="BZ48" s="309"/>
      <c r="CA48" s="309"/>
      <c r="CB48" s="309"/>
      <c r="CC48" s="309"/>
      <c r="CD48" s="310"/>
      <c r="CE48" s="310"/>
      <c r="CF48" s="308"/>
      <c r="CG48" s="309"/>
      <c r="CH48" s="309"/>
      <c r="CI48" s="309"/>
      <c r="CJ48" s="309"/>
      <c r="CK48" s="310"/>
      <c r="CL48" s="311"/>
      <c r="CM48" s="308"/>
      <c r="CN48" s="309"/>
      <c r="CO48" s="309"/>
      <c r="CP48" s="309"/>
      <c r="CQ48" s="309"/>
      <c r="CR48" s="310"/>
      <c r="CS48" s="311"/>
      <c r="CT48" s="308"/>
      <c r="CU48" s="309"/>
      <c r="CV48" s="309"/>
      <c r="CW48" s="309"/>
      <c r="CX48" s="309"/>
      <c r="CY48" s="310"/>
      <c r="CZ48" s="311"/>
      <c r="DA48" s="312"/>
      <c r="DB48" s="309"/>
      <c r="DC48" s="309"/>
      <c r="DD48" s="309"/>
      <c r="DE48" s="309"/>
      <c r="DF48" s="310"/>
      <c r="DG48" s="311"/>
      <c r="DH48" s="308"/>
      <c r="DI48" s="309"/>
      <c r="DJ48" s="309"/>
      <c r="DK48" s="309"/>
      <c r="DL48" s="309"/>
      <c r="DM48" s="310"/>
      <c r="DN48" s="311"/>
      <c r="DO48" s="308"/>
      <c r="DP48" s="309"/>
      <c r="DQ48" s="309"/>
      <c r="DR48" s="309"/>
      <c r="DS48" s="309"/>
      <c r="DT48" s="310"/>
      <c r="DU48" s="311"/>
      <c r="DV48" s="308"/>
      <c r="DW48" s="309"/>
      <c r="DX48" s="309"/>
      <c r="DY48" s="309"/>
      <c r="DZ48" s="309"/>
      <c r="EA48" s="310"/>
      <c r="EB48" s="311"/>
      <c r="EC48" s="312"/>
      <c r="ED48" s="309"/>
      <c r="EE48" s="309"/>
      <c r="EF48" s="309"/>
      <c r="EG48" s="309"/>
      <c r="EH48" s="310"/>
      <c r="EI48" s="310"/>
      <c r="EJ48" s="308"/>
      <c r="EK48" s="309"/>
      <c r="EL48" s="309"/>
      <c r="EM48" s="309"/>
      <c r="EN48" s="309"/>
      <c r="EO48" s="310"/>
      <c r="EP48" s="311"/>
      <c r="EQ48" s="308"/>
      <c r="ER48" s="309"/>
      <c r="ES48" s="309"/>
      <c r="ET48" s="309"/>
      <c r="EU48" s="309"/>
      <c r="EV48" s="310"/>
      <c r="EW48" s="311"/>
      <c r="EX48" s="308"/>
      <c r="EY48" s="309"/>
      <c r="EZ48" s="309"/>
      <c r="FA48" s="309"/>
      <c r="FB48" s="309"/>
      <c r="FC48" s="310"/>
      <c r="FD48" s="311"/>
      <c r="FE48" s="312"/>
      <c r="FF48" s="309"/>
      <c r="FG48" s="309"/>
      <c r="FH48" s="309"/>
      <c r="FI48" s="309"/>
      <c r="FJ48" s="310"/>
      <c r="FK48" s="310"/>
      <c r="FL48" s="308"/>
      <c r="FM48" s="309"/>
      <c r="FN48" s="309"/>
      <c r="FO48" s="309"/>
      <c r="FP48" s="309"/>
      <c r="FQ48" s="310"/>
      <c r="FR48" s="311"/>
      <c r="FS48" s="308"/>
      <c r="FT48" s="309"/>
      <c r="FU48" s="309"/>
      <c r="FV48" s="309"/>
      <c r="FW48" s="309"/>
      <c r="FX48" s="310"/>
      <c r="FY48" s="311"/>
      <c r="FZ48" s="308"/>
      <c r="GA48" s="309"/>
      <c r="GB48" s="309"/>
      <c r="GC48" s="309"/>
      <c r="GD48" s="309"/>
      <c r="GE48" s="310"/>
      <c r="GF48" s="311"/>
      <c r="GG48" s="312"/>
      <c r="GH48" s="309"/>
      <c r="GI48" s="309"/>
      <c r="GJ48" s="309"/>
      <c r="GK48" s="309"/>
      <c r="GL48" s="310"/>
      <c r="GM48" s="311"/>
      <c r="GN48" s="308"/>
      <c r="GO48" s="309"/>
      <c r="GP48" s="309"/>
      <c r="GQ48" s="309"/>
      <c r="GR48" s="309"/>
      <c r="GS48" s="310"/>
      <c r="GT48" s="311"/>
      <c r="GU48" s="308"/>
      <c r="GV48" s="309"/>
      <c r="GW48" s="309"/>
      <c r="GX48" s="309"/>
      <c r="GY48" s="309"/>
      <c r="GZ48" s="310"/>
      <c r="HA48" s="311"/>
      <c r="HB48" s="308"/>
      <c r="HC48" s="309"/>
      <c r="HD48" s="309"/>
      <c r="HE48" s="309"/>
      <c r="HF48" s="309"/>
      <c r="HG48" s="310"/>
      <c r="HH48" s="311"/>
      <c r="HI48" s="308"/>
      <c r="HJ48" s="309"/>
      <c r="HK48" s="309"/>
      <c r="HL48" s="309"/>
      <c r="HM48" s="309"/>
      <c r="HN48" s="310"/>
      <c r="HO48" s="311"/>
      <c r="HP48" s="308"/>
      <c r="HQ48" s="309"/>
      <c r="HR48" s="309"/>
      <c r="HS48" s="309"/>
      <c r="HT48" s="309"/>
      <c r="HU48" s="310"/>
      <c r="HV48" s="311"/>
      <c r="HW48" s="308"/>
      <c r="HX48" s="309"/>
      <c r="HY48" s="309"/>
      <c r="HZ48" s="309"/>
      <c r="IA48" s="309"/>
      <c r="IB48" s="310"/>
      <c r="IC48" s="311"/>
      <c r="ID48" s="308"/>
      <c r="IE48" s="309"/>
      <c r="IF48" s="309"/>
      <c r="IG48" s="309"/>
      <c r="IH48" s="309"/>
      <c r="II48" s="310"/>
      <c r="IJ48" s="311"/>
      <c r="IK48" s="312"/>
      <c r="IL48" s="309"/>
      <c r="IM48" s="309"/>
      <c r="IN48" s="309"/>
      <c r="IO48" s="309"/>
      <c r="IP48" s="310"/>
      <c r="IQ48" s="310"/>
      <c r="IR48" s="308"/>
      <c r="IS48" s="309"/>
      <c r="IT48" s="309"/>
      <c r="IU48" s="309"/>
      <c r="IV48" s="309"/>
      <c r="IW48" s="310"/>
      <c r="IX48" s="311"/>
      <c r="IY48" s="308"/>
      <c r="IZ48" s="309"/>
      <c r="JA48" s="309"/>
      <c r="JB48" s="309"/>
      <c r="JC48" s="309"/>
      <c r="JD48" s="310"/>
      <c r="JE48" s="311"/>
      <c r="JF48" s="308"/>
      <c r="JG48" s="309"/>
      <c r="JH48" s="309"/>
      <c r="JI48" s="309"/>
      <c r="JJ48" s="309"/>
      <c r="JK48" s="310"/>
      <c r="JL48" s="311"/>
      <c r="JM48" s="308"/>
      <c r="JN48" s="309"/>
      <c r="JO48" s="309"/>
      <c r="JP48" s="309"/>
      <c r="JQ48" s="309"/>
      <c r="JR48" s="310"/>
      <c r="JS48" s="311"/>
      <c r="JT48" s="308"/>
      <c r="JU48" s="309"/>
      <c r="JV48" s="309"/>
      <c r="JW48" s="309"/>
      <c r="JX48" s="309"/>
      <c r="JY48" s="310"/>
      <c r="JZ48" s="311"/>
      <c r="KA48" s="308"/>
      <c r="KB48" s="309"/>
      <c r="KC48" s="309"/>
      <c r="KD48" s="309"/>
      <c r="KE48" s="309"/>
      <c r="KF48" s="310"/>
      <c r="KG48" s="311"/>
      <c r="KH48" s="312"/>
      <c r="KI48" s="309"/>
      <c r="KJ48" s="309"/>
      <c r="KK48" s="309"/>
      <c r="KL48" s="309"/>
      <c r="KM48" s="310"/>
      <c r="KN48" s="311"/>
      <c r="KO48" s="308"/>
      <c r="KP48" s="309"/>
      <c r="KQ48" s="309"/>
      <c r="KR48" s="309"/>
      <c r="KS48" s="309"/>
      <c r="KT48" s="310"/>
      <c r="KU48" s="311"/>
      <c r="KV48" s="308"/>
      <c r="KW48" s="309"/>
      <c r="KX48" s="309"/>
      <c r="KY48" s="309"/>
      <c r="KZ48" s="309"/>
      <c r="LA48" s="310"/>
      <c r="LB48" s="311"/>
      <c r="LC48" s="308"/>
      <c r="LD48" s="309"/>
      <c r="LE48" s="309"/>
      <c r="LF48" s="309"/>
      <c r="LG48" s="309"/>
      <c r="LH48" s="310"/>
      <c r="LI48" s="311"/>
      <c r="LJ48" s="308"/>
      <c r="LK48" s="309"/>
      <c r="LL48" s="309"/>
      <c r="LM48" s="309"/>
      <c r="LN48" s="309"/>
      <c r="LO48" s="310"/>
      <c r="LP48" s="311"/>
      <c r="LQ48" s="308"/>
      <c r="LR48" s="309"/>
      <c r="LS48" s="309"/>
      <c r="LT48" s="309"/>
      <c r="LU48" s="309"/>
      <c r="LV48" s="310"/>
      <c r="LW48" s="310"/>
      <c r="LX48" s="282" t="str">
        <f t="shared" si="3"/>
        <v/>
      </c>
      <c r="LY48" s="273" t="str">
        <f t="shared" si="5"/>
        <v/>
      </c>
      <c r="LZ48" s="273" t="str">
        <f t="shared" si="6"/>
        <v/>
      </c>
      <c r="MA48" s="273" t="str">
        <f t="shared" si="7"/>
        <v/>
      </c>
      <c r="MB48" s="283" t="str">
        <f t="shared" si="4"/>
        <v/>
      </c>
      <c r="MC48" s="284"/>
      <c r="MD48" s="435"/>
      <c r="ME48" s="435"/>
      <c r="MF48" s="455" t="str">
        <f>IF(MB48="","",IF(นักเรียน!Q47="ออก","--ย้าย--",VLOOKUP(MB48,gradetime,5)))</f>
        <v/>
      </c>
      <c r="MG48" s="435"/>
      <c r="MH48" s="435"/>
      <c r="MI48" s="435"/>
      <c r="MJ48" s="435"/>
      <c r="MK48" s="435"/>
      <c r="ML48" s="435"/>
      <c r="MM48" s="435"/>
      <c r="MN48" s="435"/>
      <c r="MO48" s="435"/>
      <c r="MP48" s="435"/>
      <c r="MQ48" s="435"/>
      <c r="MR48" s="435"/>
      <c r="MS48" s="435"/>
      <c r="MT48" s="435"/>
      <c r="MU48" s="435"/>
      <c r="MV48" s="435"/>
      <c r="MW48" s="435"/>
      <c r="MX48" s="435"/>
      <c r="MY48" s="435"/>
      <c r="MZ48" s="435"/>
      <c r="NA48" s="435"/>
      <c r="NB48" s="435"/>
      <c r="NC48" s="435"/>
      <c r="ND48" s="435"/>
      <c r="NE48" s="435"/>
      <c r="NF48" s="435"/>
      <c r="NG48" s="435"/>
      <c r="NH48" s="435"/>
      <c r="NI48" s="435"/>
      <c r="NJ48" s="435"/>
      <c r="NK48" s="435"/>
      <c r="NL48" s="435"/>
      <c r="NM48" s="435"/>
      <c r="NN48" s="435"/>
      <c r="NO48" s="435"/>
      <c r="NP48" s="435"/>
      <c r="NQ48" s="435"/>
      <c r="NR48" s="435"/>
      <c r="NS48" s="435"/>
      <c r="NT48" s="435"/>
      <c r="NU48" s="435"/>
      <c r="NV48" s="435"/>
      <c r="NW48" s="435"/>
      <c r="NX48" s="435"/>
      <c r="NY48" s="435"/>
      <c r="NZ48" s="435"/>
      <c r="OA48" s="435"/>
      <c r="OB48" s="435"/>
      <c r="OC48" s="435"/>
    </row>
    <row r="49" spans="1:393" ht="15.75" customHeight="1" x14ac:dyDescent="0.5">
      <c r="A49" s="435"/>
      <c r="B49" s="273">
        <v>43</v>
      </c>
      <c r="C49" s="337" t="str">
        <f>IF(นักเรียน!C48="","",นักเรียน!C48)</f>
        <v/>
      </c>
      <c r="D49" s="337" t="str">
        <f>IF(นักเรียน!D48="","",นักเรียน!D48)</f>
        <v/>
      </c>
      <c r="E49" s="274" t="str">
        <f>IF(นักเรียน!E48="","",นักเรียน!E48)</f>
        <v/>
      </c>
      <c r="F49" s="273" t="str">
        <f>IF(นักเรียน!E48="","",นักเรียน!B48)</f>
        <v/>
      </c>
      <c r="G49" s="308"/>
      <c r="H49" s="309"/>
      <c r="I49" s="309"/>
      <c r="J49" s="309"/>
      <c r="K49" s="309"/>
      <c r="L49" s="310"/>
      <c r="M49" s="310"/>
      <c r="N49" s="308"/>
      <c r="O49" s="309"/>
      <c r="P49" s="309"/>
      <c r="Q49" s="309"/>
      <c r="R49" s="309"/>
      <c r="S49" s="310"/>
      <c r="T49" s="311"/>
      <c r="U49" s="308"/>
      <c r="V49" s="309"/>
      <c r="W49" s="309"/>
      <c r="X49" s="309"/>
      <c r="Y49" s="309"/>
      <c r="Z49" s="310"/>
      <c r="AA49" s="311"/>
      <c r="AB49" s="308"/>
      <c r="AC49" s="309"/>
      <c r="AD49" s="309"/>
      <c r="AE49" s="309"/>
      <c r="AF49" s="309"/>
      <c r="AG49" s="310"/>
      <c r="AH49" s="311"/>
      <c r="AI49" s="308"/>
      <c r="AJ49" s="309"/>
      <c r="AK49" s="309"/>
      <c r="AL49" s="309"/>
      <c r="AM49" s="309"/>
      <c r="AN49" s="310"/>
      <c r="AO49" s="311"/>
      <c r="AP49" s="308"/>
      <c r="AQ49" s="309"/>
      <c r="AR49" s="309"/>
      <c r="AS49" s="309"/>
      <c r="AT49" s="309"/>
      <c r="AU49" s="310"/>
      <c r="AV49" s="311"/>
      <c r="AW49" s="312"/>
      <c r="AX49" s="309"/>
      <c r="AY49" s="309"/>
      <c r="AZ49" s="309"/>
      <c r="BA49" s="309"/>
      <c r="BB49" s="310"/>
      <c r="BC49" s="310"/>
      <c r="BD49" s="308"/>
      <c r="BE49" s="309"/>
      <c r="BF49" s="309"/>
      <c r="BG49" s="309"/>
      <c r="BH49" s="309"/>
      <c r="BI49" s="310"/>
      <c r="BJ49" s="311"/>
      <c r="BK49" s="308"/>
      <c r="BL49" s="309"/>
      <c r="BM49" s="309"/>
      <c r="BN49" s="309"/>
      <c r="BO49" s="309"/>
      <c r="BP49" s="310"/>
      <c r="BQ49" s="311"/>
      <c r="BR49" s="308"/>
      <c r="BS49" s="309"/>
      <c r="BT49" s="309"/>
      <c r="BU49" s="309"/>
      <c r="BV49" s="309"/>
      <c r="BW49" s="310"/>
      <c r="BX49" s="311"/>
      <c r="BY49" s="312"/>
      <c r="BZ49" s="309"/>
      <c r="CA49" s="309"/>
      <c r="CB49" s="309"/>
      <c r="CC49" s="309"/>
      <c r="CD49" s="310"/>
      <c r="CE49" s="310"/>
      <c r="CF49" s="308"/>
      <c r="CG49" s="309"/>
      <c r="CH49" s="309"/>
      <c r="CI49" s="309"/>
      <c r="CJ49" s="309"/>
      <c r="CK49" s="310"/>
      <c r="CL49" s="311"/>
      <c r="CM49" s="308"/>
      <c r="CN49" s="309"/>
      <c r="CO49" s="309"/>
      <c r="CP49" s="309"/>
      <c r="CQ49" s="309"/>
      <c r="CR49" s="310"/>
      <c r="CS49" s="311"/>
      <c r="CT49" s="308"/>
      <c r="CU49" s="309"/>
      <c r="CV49" s="309"/>
      <c r="CW49" s="309"/>
      <c r="CX49" s="309"/>
      <c r="CY49" s="310"/>
      <c r="CZ49" s="311"/>
      <c r="DA49" s="312"/>
      <c r="DB49" s="309"/>
      <c r="DC49" s="309"/>
      <c r="DD49" s="309"/>
      <c r="DE49" s="309"/>
      <c r="DF49" s="310"/>
      <c r="DG49" s="311"/>
      <c r="DH49" s="308"/>
      <c r="DI49" s="309"/>
      <c r="DJ49" s="309"/>
      <c r="DK49" s="309"/>
      <c r="DL49" s="309"/>
      <c r="DM49" s="310"/>
      <c r="DN49" s="311"/>
      <c r="DO49" s="308"/>
      <c r="DP49" s="309"/>
      <c r="DQ49" s="309"/>
      <c r="DR49" s="309"/>
      <c r="DS49" s="309"/>
      <c r="DT49" s="310"/>
      <c r="DU49" s="311"/>
      <c r="DV49" s="308"/>
      <c r="DW49" s="309"/>
      <c r="DX49" s="309"/>
      <c r="DY49" s="309"/>
      <c r="DZ49" s="309"/>
      <c r="EA49" s="310"/>
      <c r="EB49" s="311"/>
      <c r="EC49" s="312"/>
      <c r="ED49" s="309"/>
      <c r="EE49" s="309"/>
      <c r="EF49" s="309"/>
      <c r="EG49" s="309"/>
      <c r="EH49" s="310"/>
      <c r="EI49" s="310"/>
      <c r="EJ49" s="308"/>
      <c r="EK49" s="309"/>
      <c r="EL49" s="309"/>
      <c r="EM49" s="309"/>
      <c r="EN49" s="309"/>
      <c r="EO49" s="310"/>
      <c r="EP49" s="311"/>
      <c r="EQ49" s="308"/>
      <c r="ER49" s="309"/>
      <c r="ES49" s="309"/>
      <c r="ET49" s="309"/>
      <c r="EU49" s="309"/>
      <c r="EV49" s="310"/>
      <c r="EW49" s="311"/>
      <c r="EX49" s="308"/>
      <c r="EY49" s="309"/>
      <c r="EZ49" s="309"/>
      <c r="FA49" s="309"/>
      <c r="FB49" s="309"/>
      <c r="FC49" s="310"/>
      <c r="FD49" s="311"/>
      <c r="FE49" s="312"/>
      <c r="FF49" s="309"/>
      <c r="FG49" s="309"/>
      <c r="FH49" s="309"/>
      <c r="FI49" s="309"/>
      <c r="FJ49" s="310"/>
      <c r="FK49" s="310"/>
      <c r="FL49" s="308"/>
      <c r="FM49" s="309"/>
      <c r="FN49" s="309"/>
      <c r="FO49" s="309"/>
      <c r="FP49" s="309"/>
      <c r="FQ49" s="310"/>
      <c r="FR49" s="311"/>
      <c r="FS49" s="308"/>
      <c r="FT49" s="309"/>
      <c r="FU49" s="309"/>
      <c r="FV49" s="309"/>
      <c r="FW49" s="309"/>
      <c r="FX49" s="310"/>
      <c r="FY49" s="311"/>
      <c r="FZ49" s="308"/>
      <c r="GA49" s="309"/>
      <c r="GB49" s="309"/>
      <c r="GC49" s="309"/>
      <c r="GD49" s="309"/>
      <c r="GE49" s="310"/>
      <c r="GF49" s="311"/>
      <c r="GG49" s="312"/>
      <c r="GH49" s="309"/>
      <c r="GI49" s="309"/>
      <c r="GJ49" s="309"/>
      <c r="GK49" s="309"/>
      <c r="GL49" s="310"/>
      <c r="GM49" s="311"/>
      <c r="GN49" s="308"/>
      <c r="GO49" s="309"/>
      <c r="GP49" s="309"/>
      <c r="GQ49" s="309"/>
      <c r="GR49" s="309"/>
      <c r="GS49" s="310"/>
      <c r="GT49" s="311"/>
      <c r="GU49" s="308"/>
      <c r="GV49" s="309"/>
      <c r="GW49" s="309"/>
      <c r="GX49" s="309"/>
      <c r="GY49" s="309"/>
      <c r="GZ49" s="310"/>
      <c r="HA49" s="311"/>
      <c r="HB49" s="308"/>
      <c r="HC49" s="309"/>
      <c r="HD49" s="309"/>
      <c r="HE49" s="309"/>
      <c r="HF49" s="309"/>
      <c r="HG49" s="310"/>
      <c r="HH49" s="311"/>
      <c r="HI49" s="308"/>
      <c r="HJ49" s="309"/>
      <c r="HK49" s="309"/>
      <c r="HL49" s="309"/>
      <c r="HM49" s="309"/>
      <c r="HN49" s="310"/>
      <c r="HO49" s="311"/>
      <c r="HP49" s="308"/>
      <c r="HQ49" s="309"/>
      <c r="HR49" s="309"/>
      <c r="HS49" s="309"/>
      <c r="HT49" s="309"/>
      <c r="HU49" s="310"/>
      <c r="HV49" s="311"/>
      <c r="HW49" s="308"/>
      <c r="HX49" s="309"/>
      <c r="HY49" s="309"/>
      <c r="HZ49" s="309"/>
      <c r="IA49" s="309"/>
      <c r="IB49" s="310"/>
      <c r="IC49" s="311"/>
      <c r="ID49" s="308"/>
      <c r="IE49" s="309"/>
      <c r="IF49" s="309"/>
      <c r="IG49" s="309"/>
      <c r="IH49" s="309"/>
      <c r="II49" s="310"/>
      <c r="IJ49" s="311"/>
      <c r="IK49" s="312"/>
      <c r="IL49" s="309"/>
      <c r="IM49" s="309"/>
      <c r="IN49" s="309"/>
      <c r="IO49" s="309"/>
      <c r="IP49" s="310"/>
      <c r="IQ49" s="310"/>
      <c r="IR49" s="308"/>
      <c r="IS49" s="309"/>
      <c r="IT49" s="309"/>
      <c r="IU49" s="309"/>
      <c r="IV49" s="309"/>
      <c r="IW49" s="310"/>
      <c r="IX49" s="311"/>
      <c r="IY49" s="308"/>
      <c r="IZ49" s="309"/>
      <c r="JA49" s="309"/>
      <c r="JB49" s="309"/>
      <c r="JC49" s="309"/>
      <c r="JD49" s="310"/>
      <c r="JE49" s="311"/>
      <c r="JF49" s="308"/>
      <c r="JG49" s="309"/>
      <c r="JH49" s="309"/>
      <c r="JI49" s="309"/>
      <c r="JJ49" s="309"/>
      <c r="JK49" s="310"/>
      <c r="JL49" s="311"/>
      <c r="JM49" s="308"/>
      <c r="JN49" s="309"/>
      <c r="JO49" s="309"/>
      <c r="JP49" s="309"/>
      <c r="JQ49" s="309"/>
      <c r="JR49" s="310"/>
      <c r="JS49" s="311"/>
      <c r="JT49" s="308"/>
      <c r="JU49" s="309"/>
      <c r="JV49" s="309"/>
      <c r="JW49" s="309"/>
      <c r="JX49" s="309"/>
      <c r="JY49" s="310"/>
      <c r="JZ49" s="311"/>
      <c r="KA49" s="308"/>
      <c r="KB49" s="309"/>
      <c r="KC49" s="309"/>
      <c r="KD49" s="309"/>
      <c r="KE49" s="309"/>
      <c r="KF49" s="310"/>
      <c r="KG49" s="311"/>
      <c r="KH49" s="312"/>
      <c r="KI49" s="309"/>
      <c r="KJ49" s="309"/>
      <c r="KK49" s="309"/>
      <c r="KL49" s="309"/>
      <c r="KM49" s="310"/>
      <c r="KN49" s="311"/>
      <c r="KO49" s="308"/>
      <c r="KP49" s="309"/>
      <c r="KQ49" s="309"/>
      <c r="KR49" s="309"/>
      <c r="KS49" s="309"/>
      <c r="KT49" s="310"/>
      <c r="KU49" s="311"/>
      <c r="KV49" s="308"/>
      <c r="KW49" s="309"/>
      <c r="KX49" s="309"/>
      <c r="KY49" s="309"/>
      <c r="KZ49" s="309"/>
      <c r="LA49" s="310"/>
      <c r="LB49" s="311"/>
      <c r="LC49" s="308"/>
      <c r="LD49" s="309"/>
      <c r="LE49" s="309"/>
      <c r="LF49" s="309"/>
      <c r="LG49" s="309"/>
      <c r="LH49" s="310"/>
      <c r="LI49" s="311"/>
      <c r="LJ49" s="308"/>
      <c r="LK49" s="309"/>
      <c r="LL49" s="309"/>
      <c r="LM49" s="309"/>
      <c r="LN49" s="309"/>
      <c r="LO49" s="310"/>
      <c r="LP49" s="311"/>
      <c r="LQ49" s="308"/>
      <c r="LR49" s="309"/>
      <c r="LS49" s="309"/>
      <c r="LT49" s="309"/>
      <c r="LU49" s="309"/>
      <c r="LV49" s="310"/>
      <c r="LW49" s="310"/>
      <c r="LX49" s="282" t="str">
        <f t="shared" si="3"/>
        <v/>
      </c>
      <c r="LY49" s="273" t="str">
        <f t="shared" si="5"/>
        <v/>
      </c>
      <c r="LZ49" s="273" t="str">
        <f t="shared" si="6"/>
        <v/>
      </c>
      <c r="MA49" s="273" t="str">
        <f t="shared" si="7"/>
        <v/>
      </c>
      <c r="MB49" s="283" t="str">
        <f t="shared" si="4"/>
        <v/>
      </c>
      <c r="MC49" s="284"/>
      <c r="MD49" s="435"/>
      <c r="ME49" s="435"/>
      <c r="MF49" s="455" t="str">
        <f>IF(MB49="","",IF(นักเรียน!Q48="ออก","--ย้าย--",VLOOKUP(MB49,gradetime,5)))</f>
        <v/>
      </c>
      <c r="MG49" s="435"/>
      <c r="MH49" s="435"/>
      <c r="MI49" s="435"/>
      <c r="MJ49" s="435"/>
      <c r="MK49" s="435"/>
      <c r="ML49" s="435"/>
      <c r="MM49" s="435"/>
      <c r="MN49" s="435"/>
      <c r="MO49" s="435"/>
      <c r="MP49" s="435"/>
      <c r="MQ49" s="435"/>
      <c r="MR49" s="435"/>
      <c r="MS49" s="435"/>
      <c r="MT49" s="435"/>
      <c r="MU49" s="435"/>
      <c r="MV49" s="435"/>
      <c r="MW49" s="435"/>
      <c r="MX49" s="435"/>
      <c r="MY49" s="435"/>
      <c r="MZ49" s="435"/>
      <c r="NA49" s="435"/>
      <c r="NB49" s="435"/>
      <c r="NC49" s="435"/>
      <c r="ND49" s="435"/>
      <c r="NE49" s="435"/>
      <c r="NF49" s="435"/>
      <c r="NG49" s="435"/>
      <c r="NH49" s="435"/>
      <c r="NI49" s="435"/>
      <c r="NJ49" s="435"/>
      <c r="NK49" s="435"/>
      <c r="NL49" s="435"/>
      <c r="NM49" s="435"/>
      <c r="NN49" s="435"/>
      <c r="NO49" s="435"/>
      <c r="NP49" s="435"/>
      <c r="NQ49" s="435"/>
      <c r="NR49" s="435"/>
      <c r="NS49" s="435"/>
      <c r="NT49" s="435"/>
      <c r="NU49" s="435"/>
      <c r="NV49" s="435"/>
      <c r="NW49" s="435"/>
      <c r="NX49" s="435"/>
      <c r="NY49" s="435"/>
      <c r="NZ49" s="435"/>
      <c r="OA49" s="435"/>
      <c r="OB49" s="435"/>
      <c r="OC49" s="435"/>
    </row>
    <row r="50" spans="1:393" ht="15.75" customHeight="1" x14ac:dyDescent="0.5">
      <c r="A50" s="435"/>
      <c r="B50" s="273">
        <v>44</v>
      </c>
      <c r="C50" s="337" t="str">
        <f>IF(นักเรียน!C49="","",นักเรียน!C49)</f>
        <v/>
      </c>
      <c r="D50" s="337" t="str">
        <f>IF(นักเรียน!D49="","",นักเรียน!D49)</f>
        <v/>
      </c>
      <c r="E50" s="274" t="str">
        <f>IF(นักเรียน!E49="","",นักเรียน!E49)</f>
        <v/>
      </c>
      <c r="F50" s="273" t="str">
        <f>IF(นักเรียน!E49="","",นักเรียน!B49)</f>
        <v/>
      </c>
      <c r="G50" s="308"/>
      <c r="H50" s="309"/>
      <c r="I50" s="309"/>
      <c r="J50" s="309"/>
      <c r="K50" s="309"/>
      <c r="L50" s="310"/>
      <c r="M50" s="310"/>
      <c r="N50" s="308"/>
      <c r="O50" s="309"/>
      <c r="P50" s="309"/>
      <c r="Q50" s="309"/>
      <c r="R50" s="309"/>
      <c r="S50" s="310"/>
      <c r="T50" s="311"/>
      <c r="U50" s="308"/>
      <c r="V50" s="309"/>
      <c r="W50" s="309"/>
      <c r="X50" s="309"/>
      <c r="Y50" s="309"/>
      <c r="Z50" s="310"/>
      <c r="AA50" s="311"/>
      <c r="AB50" s="308"/>
      <c r="AC50" s="309"/>
      <c r="AD50" s="309"/>
      <c r="AE50" s="309"/>
      <c r="AF50" s="309"/>
      <c r="AG50" s="310"/>
      <c r="AH50" s="311"/>
      <c r="AI50" s="308"/>
      <c r="AJ50" s="309"/>
      <c r="AK50" s="309"/>
      <c r="AL50" s="309"/>
      <c r="AM50" s="309"/>
      <c r="AN50" s="310"/>
      <c r="AO50" s="311"/>
      <c r="AP50" s="308"/>
      <c r="AQ50" s="309"/>
      <c r="AR50" s="309"/>
      <c r="AS50" s="309"/>
      <c r="AT50" s="309"/>
      <c r="AU50" s="310"/>
      <c r="AV50" s="311"/>
      <c r="AW50" s="312"/>
      <c r="AX50" s="309"/>
      <c r="AY50" s="309"/>
      <c r="AZ50" s="309"/>
      <c r="BA50" s="309"/>
      <c r="BB50" s="310"/>
      <c r="BC50" s="310"/>
      <c r="BD50" s="308"/>
      <c r="BE50" s="309"/>
      <c r="BF50" s="309"/>
      <c r="BG50" s="309"/>
      <c r="BH50" s="309"/>
      <c r="BI50" s="310"/>
      <c r="BJ50" s="311"/>
      <c r="BK50" s="308"/>
      <c r="BL50" s="309"/>
      <c r="BM50" s="309"/>
      <c r="BN50" s="309"/>
      <c r="BO50" s="309"/>
      <c r="BP50" s="310"/>
      <c r="BQ50" s="311"/>
      <c r="BR50" s="308"/>
      <c r="BS50" s="309"/>
      <c r="BT50" s="309"/>
      <c r="BU50" s="309"/>
      <c r="BV50" s="309"/>
      <c r="BW50" s="310"/>
      <c r="BX50" s="311"/>
      <c r="BY50" s="312"/>
      <c r="BZ50" s="309"/>
      <c r="CA50" s="309"/>
      <c r="CB50" s="309"/>
      <c r="CC50" s="309"/>
      <c r="CD50" s="310"/>
      <c r="CE50" s="310"/>
      <c r="CF50" s="308"/>
      <c r="CG50" s="309"/>
      <c r="CH50" s="309"/>
      <c r="CI50" s="309"/>
      <c r="CJ50" s="309"/>
      <c r="CK50" s="310"/>
      <c r="CL50" s="311"/>
      <c r="CM50" s="308"/>
      <c r="CN50" s="309"/>
      <c r="CO50" s="309"/>
      <c r="CP50" s="309"/>
      <c r="CQ50" s="309"/>
      <c r="CR50" s="310"/>
      <c r="CS50" s="311"/>
      <c r="CT50" s="308"/>
      <c r="CU50" s="309"/>
      <c r="CV50" s="309"/>
      <c r="CW50" s="309"/>
      <c r="CX50" s="309"/>
      <c r="CY50" s="310"/>
      <c r="CZ50" s="311"/>
      <c r="DA50" s="312"/>
      <c r="DB50" s="309"/>
      <c r="DC50" s="309"/>
      <c r="DD50" s="309"/>
      <c r="DE50" s="309"/>
      <c r="DF50" s="310"/>
      <c r="DG50" s="311"/>
      <c r="DH50" s="308"/>
      <c r="DI50" s="309"/>
      <c r="DJ50" s="309"/>
      <c r="DK50" s="309"/>
      <c r="DL50" s="309"/>
      <c r="DM50" s="310"/>
      <c r="DN50" s="311"/>
      <c r="DO50" s="308"/>
      <c r="DP50" s="309"/>
      <c r="DQ50" s="309"/>
      <c r="DR50" s="309"/>
      <c r="DS50" s="309"/>
      <c r="DT50" s="310"/>
      <c r="DU50" s="311"/>
      <c r="DV50" s="308"/>
      <c r="DW50" s="309"/>
      <c r="DX50" s="309"/>
      <c r="DY50" s="309"/>
      <c r="DZ50" s="309"/>
      <c r="EA50" s="310"/>
      <c r="EB50" s="311"/>
      <c r="EC50" s="312"/>
      <c r="ED50" s="309"/>
      <c r="EE50" s="309"/>
      <c r="EF50" s="309"/>
      <c r="EG50" s="309"/>
      <c r="EH50" s="310"/>
      <c r="EI50" s="310"/>
      <c r="EJ50" s="308"/>
      <c r="EK50" s="309"/>
      <c r="EL50" s="309"/>
      <c r="EM50" s="309"/>
      <c r="EN50" s="309"/>
      <c r="EO50" s="310"/>
      <c r="EP50" s="311"/>
      <c r="EQ50" s="308"/>
      <c r="ER50" s="309"/>
      <c r="ES50" s="309"/>
      <c r="ET50" s="309"/>
      <c r="EU50" s="309"/>
      <c r="EV50" s="310"/>
      <c r="EW50" s="311"/>
      <c r="EX50" s="308"/>
      <c r="EY50" s="309"/>
      <c r="EZ50" s="309"/>
      <c r="FA50" s="309"/>
      <c r="FB50" s="309"/>
      <c r="FC50" s="310"/>
      <c r="FD50" s="311"/>
      <c r="FE50" s="312"/>
      <c r="FF50" s="309"/>
      <c r="FG50" s="309"/>
      <c r="FH50" s="309"/>
      <c r="FI50" s="309"/>
      <c r="FJ50" s="310"/>
      <c r="FK50" s="310"/>
      <c r="FL50" s="308"/>
      <c r="FM50" s="309"/>
      <c r="FN50" s="309"/>
      <c r="FO50" s="309"/>
      <c r="FP50" s="309"/>
      <c r="FQ50" s="310"/>
      <c r="FR50" s="311"/>
      <c r="FS50" s="308"/>
      <c r="FT50" s="309"/>
      <c r="FU50" s="309"/>
      <c r="FV50" s="309"/>
      <c r="FW50" s="309"/>
      <c r="FX50" s="310"/>
      <c r="FY50" s="311"/>
      <c r="FZ50" s="308"/>
      <c r="GA50" s="309"/>
      <c r="GB50" s="309"/>
      <c r="GC50" s="309"/>
      <c r="GD50" s="309"/>
      <c r="GE50" s="310"/>
      <c r="GF50" s="311"/>
      <c r="GG50" s="312"/>
      <c r="GH50" s="309"/>
      <c r="GI50" s="309"/>
      <c r="GJ50" s="309"/>
      <c r="GK50" s="309"/>
      <c r="GL50" s="310"/>
      <c r="GM50" s="311"/>
      <c r="GN50" s="308"/>
      <c r="GO50" s="309"/>
      <c r="GP50" s="309"/>
      <c r="GQ50" s="309"/>
      <c r="GR50" s="309"/>
      <c r="GS50" s="310"/>
      <c r="GT50" s="311"/>
      <c r="GU50" s="308"/>
      <c r="GV50" s="309"/>
      <c r="GW50" s="309"/>
      <c r="GX50" s="309"/>
      <c r="GY50" s="309"/>
      <c r="GZ50" s="310"/>
      <c r="HA50" s="311"/>
      <c r="HB50" s="308"/>
      <c r="HC50" s="309"/>
      <c r="HD50" s="309"/>
      <c r="HE50" s="309"/>
      <c r="HF50" s="309"/>
      <c r="HG50" s="310"/>
      <c r="HH50" s="311"/>
      <c r="HI50" s="308"/>
      <c r="HJ50" s="309"/>
      <c r="HK50" s="309"/>
      <c r="HL50" s="309"/>
      <c r="HM50" s="309"/>
      <c r="HN50" s="310"/>
      <c r="HO50" s="311"/>
      <c r="HP50" s="308"/>
      <c r="HQ50" s="309"/>
      <c r="HR50" s="309"/>
      <c r="HS50" s="309"/>
      <c r="HT50" s="309"/>
      <c r="HU50" s="310"/>
      <c r="HV50" s="311"/>
      <c r="HW50" s="308"/>
      <c r="HX50" s="309"/>
      <c r="HY50" s="309"/>
      <c r="HZ50" s="309"/>
      <c r="IA50" s="309"/>
      <c r="IB50" s="310"/>
      <c r="IC50" s="311"/>
      <c r="ID50" s="308"/>
      <c r="IE50" s="309"/>
      <c r="IF50" s="309"/>
      <c r="IG50" s="309"/>
      <c r="IH50" s="309"/>
      <c r="II50" s="310"/>
      <c r="IJ50" s="311"/>
      <c r="IK50" s="312"/>
      <c r="IL50" s="309"/>
      <c r="IM50" s="309"/>
      <c r="IN50" s="309"/>
      <c r="IO50" s="309"/>
      <c r="IP50" s="310"/>
      <c r="IQ50" s="310"/>
      <c r="IR50" s="308"/>
      <c r="IS50" s="309"/>
      <c r="IT50" s="309"/>
      <c r="IU50" s="309"/>
      <c r="IV50" s="309"/>
      <c r="IW50" s="310"/>
      <c r="IX50" s="311"/>
      <c r="IY50" s="308"/>
      <c r="IZ50" s="309"/>
      <c r="JA50" s="309"/>
      <c r="JB50" s="309"/>
      <c r="JC50" s="309"/>
      <c r="JD50" s="310"/>
      <c r="JE50" s="311"/>
      <c r="JF50" s="308"/>
      <c r="JG50" s="309"/>
      <c r="JH50" s="309"/>
      <c r="JI50" s="309"/>
      <c r="JJ50" s="309"/>
      <c r="JK50" s="310"/>
      <c r="JL50" s="311"/>
      <c r="JM50" s="308"/>
      <c r="JN50" s="309"/>
      <c r="JO50" s="309"/>
      <c r="JP50" s="309"/>
      <c r="JQ50" s="309"/>
      <c r="JR50" s="310"/>
      <c r="JS50" s="311"/>
      <c r="JT50" s="308"/>
      <c r="JU50" s="309"/>
      <c r="JV50" s="309"/>
      <c r="JW50" s="309"/>
      <c r="JX50" s="309"/>
      <c r="JY50" s="310"/>
      <c r="JZ50" s="311"/>
      <c r="KA50" s="308"/>
      <c r="KB50" s="309"/>
      <c r="KC50" s="309"/>
      <c r="KD50" s="309"/>
      <c r="KE50" s="309"/>
      <c r="KF50" s="310"/>
      <c r="KG50" s="311"/>
      <c r="KH50" s="312"/>
      <c r="KI50" s="309"/>
      <c r="KJ50" s="309"/>
      <c r="KK50" s="309"/>
      <c r="KL50" s="309"/>
      <c r="KM50" s="310"/>
      <c r="KN50" s="311"/>
      <c r="KO50" s="308"/>
      <c r="KP50" s="309"/>
      <c r="KQ50" s="309"/>
      <c r="KR50" s="309"/>
      <c r="KS50" s="309"/>
      <c r="KT50" s="310"/>
      <c r="KU50" s="311"/>
      <c r="KV50" s="308"/>
      <c r="KW50" s="309"/>
      <c r="KX50" s="309"/>
      <c r="KY50" s="309"/>
      <c r="KZ50" s="309"/>
      <c r="LA50" s="310"/>
      <c r="LB50" s="311"/>
      <c r="LC50" s="308"/>
      <c r="LD50" s="309"/>
      <c r="LE50" s="309"/>
      <c r="LF50" s="309"/>
      <c r="LG50" s="309"/>
      <c r="LH50" s="310"/>
      <c r="LI50" s="311"/>
      <c r="LJ50" s="308"/>
      <c r="LK50" s="309"/>
      <c r="LL50" s="309"/>
      <c r="LM50" s="309"/>
      <c r="LN50" s="309"/>
      <c r="LO50" s="310"/>
      <c r="LP50" s="311"/>
      <c r="LQ50" s="308"/>
      <c r="LR50" s="309"/>
      <c r="LS50" s="309"/>
      <c r="LT50" s="309"/>
      <c r="LU50" s="309"/>
      <c r="LV50" s="310"/>
      <c r="LW50" s="310"/>
      <c r="LX50" s="282" t="str">
        <f t="shared" si="3"/>
        <v/>
      </c>
      <c r="LY50" s="273" t="str">
        <f t="shared" si="5"/>
        <v/>
      </c>
      <c r="LZ50" s="273" t="str">
        <f t="shared" si="6"/>
        <v/>
      </c>
      <c r="MA50" s="273" t="str">
        <f t="shared" si="7"/>
        <v/>
      </c>
      <c r="MB50" s="283" t="str">
        <f t="shared" si="4"/>
        <v/>
      </c>
      <c r="MC50" s="284"/>
      <c r="MD50" s="435"/>
      <c r="ME50" s="435"/>
      <c r="MF50" s="455" t="str">
        <f>IF(MB50="","",IF(นักเรียน!Q49="ออก","--ย้าย--",VLOOKUP(MB50,gradetime,5)))</f>
        <v/>
      </c>
      <c r="MG50" s="435"/>
      <c r="MH50" s="435"/>
      <c r="MI50" s="435"/>
      <c r="MJ50" s="435"/>
      <c r="MK50" s="435"/>
      <c r="ML50" s="435"/>
      <c r="MM50" s="435"/>
      <c r="MN50" s="435"/>
      <c r="MO50" s="435"/>
      <c r="MP50" s="435"/>
      <c r="MQ50" s="435"/>
      <c r="MR50" s="435"/>
      <c r="MS50" s="435"/>
      <c r="MT50" s="435"/>
      <c r="MU50" s="435"/>
      <c r="MV50" s="435"/>
      <c r="MW50" s="435"/>
      <c r="MX50" s="435"/>
      <c r="MY50" s="435"/>
      <c r="MZ50" s="435"/>
      <c r="NA50" s="435"/>
      <c r="NB50" s="435"/>
      <c r="NC50" s="435"/>
      <c r="ND50" s="435"/>
      <c r="NE50" s="435"/>
      <c r="NF50" s="435"/>
      <c r="NG50" s="435"/>
      <c r="NH50" s="435"/>
      <c r="NI50" s="435"/>
      <c r="NJ50" s="435"/>
      <c r="NK50" s="435"/>
      <c r="NL50" s="435"/>
      <c r="NM50" s="435"/>
      <c r="NN50" s="435"/>
      <c r="NO50" s="435"/>
      <c r="NP50" s="435"/>
      <c r="NQ50" s="435"/>
      <c r="NR50" s="435"/>
      <c r="NS50" s="435"/>
      <c r="NT50" s="435"/>
      <c r="NU50" s="435"/>
      <c r="NV50" s="435"/>
      <c r="NW50" s="435"/>
      <c r="NX50" s="435"/>
      <c r="NY50" s="435"/>
      <c r="NZ50" s="435"/>
      <c r="OA50" s="435"/>
      <c r="OB50" s="435"/>
      <c r="OC50" s="435"/>
    </row>
    <row r="51" spans="1:393" ht="15.75" customHeight="1" x14ac:dyDescent="0.5">
      <c r="A51" s="435"/>
      <c r="B51" s="273">
        <v>45</v>
      </c>
      <c r="C51" s="337" t="str">
        <f>IF(นักเรียน!C50="","",นักเรียน!C50)</f>
        <v/>
      </c>
      <c r="D51" s="337" t="str">
        <f>IF(นักเรียน!D50="","",นักเรียน!D50)</f>
        <v/>
      </c>
      <c r="E51" s="274" t="str">
        <f>IF(นักเรียน!E50="","",นักเรียน!E50)</f>
        <v/>
      </c>
      <c r="F51" s="273" t="str">
        <f>IF(นักเรียน!E50="","",นักเรียน!B50)</f>
        <v/>
      </c>
      <c r="G51" s="308"/>
      <c r="H51" s="309"/>
      <c r="I51" s="309"/>
      <c r="J51" s="309"/>
      <c r="K51" s="309"/>
      <c r="L51" s="310"/>
      <c r="M51" s="310"/>
      <c r="N51" s="308"/>
      <c r="O51" s="309"/>
      <c r="P51" s="309"/>
      <c r="Q51" s="309"/>
      <c r="R51" s="309"/>
      <c r="S51" s="310"/>
      <c r="T51" s="311"/>
      <c r="U51" s="308"/>
      <c r="V51" s="309"/>
      <c r="W51" s="309"/>
      <c r="X51" s="309"/>
      <c r="Y51" s="309"/>
      <c r="Z51" s="310"/>
      <c r="AA51" s="311"/>
      <c r="AB51" s="308"/>
      <c r="AC51" s="309"/>
      <c r="AD51" s="309"/>
      <c r="AE51" s="309"/>
      <c r="AF51" s="309"/>
      <c r="AG51" s="310"/>
      <c r="AH51" s="311"/>
      <c r="AI51" s="308"/>
      <c r="AJ51" s="309"/>
      <c r="AK51" s="309"/>
      <c r="AL51" s="309"/>
      <c r="AM51" s="309"/>
      <c r="AN51" s="310"/>
      <c r="AO51" s="311"/>
      <c r="AP51" s="308"/>
      <c r="AQ51" s="309"/>
      <c r="AR51" s="309"/>
      <c r="AS51" s="309"/>
      <c r="AT51" s="309"/>
      <c r="AU51" s="310"/>
      <c r="AV51" s="311"/>
      <c r="AW51" s="312"/>
      <c r="AX51" s="309"/>
      <c r="AY51" s="309"/>
      <c r="AZ51" s="309"/>
      <c r="BA51" s="309"/>
      <c r="BB51" s="310"/>
      <c r="BC51" s="310"/>
      <c r="BD51" s="308"/>
      <c r="BE51" s="309"/>
      <c r="BF51" s="309"/>
      <c r="BG51" s="309"/>
      <c r="BH51" s="309"/>
      <c r="BI51" s="310"/>
      <c r="BJ51" s="311"/>
      <c r="BK51" s="308"/>
      <c r="BL51" s="309"/>
      <c r="BM51" s="309"/>
      <c r="BN51" s="309"/>
      <c r="BO51" s="309"/>
      <c r="BP51" s="310"/>
      <c r="BQ51" s="311"/>
      <c r="BR51" s="308"/>
      <c r="BS51" s="309"/>
      <c r="BT51" s="309"/>
      <c r="BU51" s="309"/>
      <c r="BV51" s="309"/>
      <c r="BW51" s="310"/>
      <c r="BX51" s="311"/>
      <c r="BY51" s="312"/>
      <c r="BZ51" s="309"/>
      <c r="CA51" s="309"/>
      <c r="CB51" s="309"/>
      <c r="CC51" s="309"/>
      <c r="CD51" s="310"/>
      <c r="CE51" s="310"/>
      <c r="CF51" s="308"/>
      <c r="CG51" s="309"/>
      <c r="CH51" s="309"/>
      <c r="CI51" s="309"/>
      <c r="CJ51" s="309"/>
      <c r="CK51" s="310"/>
      <c r="CL51" s="311"/>
      <c r="CM51" s="308"/>
      <c r="CN51" s="309"/>
      <c r="CO51" s="309"/>
      <c r="CP51" s="309"/>
      <c r="CQ51" s="309"/>
      <c r="CR51" s="310"/>
      <c r="CS51" s="311"/>
      <c r="CT51" s="308"/>
      <c r="CU51" s="309"/>
      <c r="CV51" s="309"/>
      <c r="CW51" s="309"/>
      <c r="CX51" s="309"/>
      <c r="CY51" s="310"/>
      <c r="CZ51" s="311"/>
      <c r="DA51" s="312"/>
      <c r="DB51" s="309"/>
      <c r="DC51" s="309"/>
      <c r="DD51" s="309"/>
      <c r="DE51" s="309"/>
      <c r="DF51" s="310"/>
      <c r="DG51" s="311"/>
      <c r="DH51" s="308"/>
      <c r="DI51" s="309"/>
      <c r="DJ51" s="309"/>
      <c r="DK51" s="309"/>
      <c r="DL51" s="309"/>
      <c r="DM51" s="310"/>
      <c r="DN51" s="311"/>
      <c r="DO51" s="308"/>
      <c r="DP51" s="309"/>
      <c r="DQ51" s="309"/>
      <c r="DR51" s="309"/>
      <c r="DS51" s="309"/>
      <c r="DT51" s="310"/>
      <c r="DU51" s="311"/>
      <c r="DV51" s="308"/>
      <c r="DW51" s="309"/>
      <c r="DX51" s="309"/>
      <c r="DY51" s="309"/>
      <c r="DZ51" s="309"/>
      <c r="EA51" s="310"/>
      <c r="EB51" s="311"/>
      <c r="EC51" s="312"/>
      <c r="ED51" s="309"/>
      <c r="EE51" s="309"/>
      <c r="EF51" s="309"/>
      <c r="EG51" s="309"/>
      <c r="EH51" s="310"/>
      <c r="EI51" s="310"/>
      <c r="EJ51" s="308"/>
      <c r="EK51" s="309"/>
      <c r="EL51" s="309"/>
      <c r="EM51" s="309"/>
      <c r="EN51" s="309"/>
      <c r="EO51" s="310"/>
      <c r="EP51" s="311"/>
      <c r="EQ51" s="308"/>
      <c r="ER51" s="309"/>
      <c r="ES51" s="309"/>
      <c r="ET51" s="309"/>
      <c r="EU51" s="309"/>
      <c r="EV51" s="310"/>
      <c r="EW51" s="311"/>
      <c r="EX51" s="308"/>
      <c r="EY51" s="309"/>
      <c r="EZ51" s="309"/>
      <c r="FA51" s="309"/>
      <c r="FB51" s="309"/>
      <c r="FC51" s="310"/>
      <c r="FD51" s="311"/>
      <c r="FE51" s="312"/>
      <c r="FF51" s="309"/>
      <c r="FG51" s="309"/>
      <c r="FH51" s="309"/>
      <c r="FI51" s="309"/>
      <c r="FJ51" s="310"/>
      <c r="FK51" s="310"/>
      <c r="FL51" s="308"/>
      <c r="FM51" s="309"/>
      <c r="FN51" s="309"/>
      <c r="FO51" s="309"/>
      <c r="FP51" s="309"/>
      <c r="FQ51" s="310"/>
      <c r="FR51" s="311"/>
      <c r="FS51" s="308"/>
      <c r="FT51" s="309"/>
      <c r="FU51" s="309"/>
      <c r="FV51" s="309"/>
      <c r="FW51" s="309"/>
      <c r="FX51" s="310"/>
      <c r="FY51" s="311"/>
      <c r="FZ51" s="308"/>
      <c r="GA51" s="309"/>
      <c r="GB51" s="309"/>
      <c r="GC51" s="309"/>
      <c r="GD51" s="309"/>
      <c r="GE51" s="310"/>
      <c r="GF51" s="311"/>
      <c r="GG51" s="312"/>
      <c r="GH51" s="309"/>
      <c r="GI51" s="309"/>
      <c r="GJ51" s="309"/>
      <c r="GK51" s="309"/>
      <c r="GL51" s="310"/>
      <c r="GM51" s="311"/>
      <c r="GN51" s="308"/>
      <c r="GO51" s="309"/>
      <c r="GP51" s="309"/>
      <c r="GQ51" s="309"/>
      <c r="GR51" s="309"/>
      <c r="GS51" s="310"/>
      <c r="GT51" s="311"/>
      <c r="GU51" s="308"/>
      <c r="GV51" s="309"/>
      <c r="GW51" s="309"/>
      <c r="GX51" s="309"/>
      <c r="GY51" s="309"/>
      <c r="GZ51" s="310"/>
      <c r="HA51" s="311"/>
      <c r="HB51" s="308"/>
      <c r="HC51" s="309"/>
      <c r="HD51" s="309"/>
      <c r="HE51" s="309"/>
      <c r="HF51" s="309"/>
      <c r="HG51" s="310"/>
      <c r="HH51" s="311"/>
      <c r="HI51" s="308"/>
      <c r="HJ51" s="309"/>
      <c r="HK51" s="309"/>
      <c r="HL51" s="309"/>
      <c r="HM51" s="309"/>
      <c r="HN51" s="310"/>
      <c r="HO51" s="311"/>
      <c r="HP51" s="308"/>
      <c r="HQ51" s="309"/>
      <c r="HR51" s="309"/>
      <c r="HS51" s="309"/>
      <c r="HT51" s="309"/>
      <c r="HU51" s="310"/>
      <c r="HV51" s="311"/>
      <c r="HW51" s="308"/>
      <c r="HX51" s="309"/>
      <c r="HY51" s="309"/>
      <c r="HZ51" s="309"/>
      <c r="IA51" s="309"/>
      <c r="IB51" s="310"/>
      <c r="IC51" s="311"/>
      <c r="ID51" s="308"/>
      <c r="IE51" s="309"/>
      <c r="IF51" s="309"/>
      <c r="IG51" s="309"/>
      <c r="IH51" s="309"/>
      <c r="II51" s="310"/>
      <c r="IJ51" s="311"/>
      <c r="IK51" s="312"/>
      <c r="IL51" s="309"/>
      <c r="IM51" s="309"/>
      <c r="IN51" s="309"/>
      <c r="IO51" s="309"/>
      <c r="IP51" s="310"/>
      <c r="IQ51" s="310"/>
      <c r="IR51" s="308"/>
      <c r="IS51" s="309"/>
      <c r="IT51" s="309"/>
      <c r="IU51" s="309"/>
      <c r="IV51" s="309"/>
      <c r="IW51" s="310"/>
      <c r="IX51" s="311"/>
      <c r="IY51" s="308"/>
      <c r="IZ51" s="309"/>
      <c r="JA51" s="309"/>
      <c r="JB51" s="309"/>
      <c r="JC51" s="309"/>
      <c r="JD51" s="310"/>
      <c r="JE51" s="311"/>
      <c r="JF51" s="308"/>
      <c r="JG51" s="309"/>
      <c r="JH51" s="309"/>
      <c r="JI51" s="309"/>
      <c r="JJ51" s="309"/>
      <c r="JK51" s="310"/>
      <c r="JL51" s="311"/>
      <c r="JM51" s="308"/>
      <c r="JN51" s="309"/>
      <c r="JO51" s="309"/>
      <c r="JP51" s="309"/>
      <c r="JQ51" s="309"/>
      <c r="JR51" s="310"/>
      <c r="JS51" s="311"/>
      <c r="JT51" s="308"/>
      <c r="JU51" s="309"/>
      <c r="JV51" s="309"/>
      <c r="JW51" s="309"/>
      <c r="JX51" s="309"/>
      <c r="JY51" s="310"/>
      <c r="JZ51" s="311"/>
      <c r="KA51" s="308"/>
      <c r="KB51" s="309"/>
      <c r="KC51" s="309"/>
      <c r="KD51" s="309"/>
      <c r="KE51" s="309"/>
      <c r="KF51" s="310"/>
      <c r="KG51" s="311"/>
      <c r="KH51" s="312"/>
      <c r="KI51" s="309"/>
      <c r="KJ51" s="309"/>
      <c r="KK51" s="309"/>
      <c r="KL51" s="309"/>
      <c r="KM51" s="310"/>
      <c r="KN51" s="311"/>
      <c r="KO51" s="308"/>
      <c r="KP51" s="309"/>
      <c r="KQ51" s="309"/>
      <c r="KR51" s="309"/>
      <c r="KS51" s="309"/>
      <c r="KT51" s="310"/>
      <c r="KU51" s="311"/>
      <c r="KV51" s="308"/>
      <c r="KW51" s="309"/>
      <c r="KX51" s="309"/>
      <c r="KY51" s="309"/>
      <c r="KZ51" s="309"/>
      <c r="LA51" s="310"/>
      <c r="LB51" s="311"/>
      <c r="LC51" s="308"/>
      <c r="LD51" s="309"/>
      <c r="LE51" s="309"/>
      <c r="LF51" s="309"/>
      <c r="LG51" s="309"/>
      <c r="LH51" s="310"/>
      <c r="LI51" s="311"/>
      <c r="LJ51" s="308"/>
      <c r="LK51" s="309"/>
      <c r="LL51" s="309"/>
      <c r="LM51" s="309"/>
      <c r="LN51" s="309"/>
      <c r="LO51" s="310"/>
      <c r="LP51" s="311"/>
      <c r="LQ51" s="308"/>
      <c r="LR51" s="309"/>
      <c r="LS51" s="309"/>
      <c r="LT51" s="309"/>
      <c r="LU51" s="309"/>
      <c r="LV51" s="310"/>
      <c r="LW51" s="310"/>
      <c r="LX51" s="282" t="str">
        <f t="shared" si="3"/>
        <v/>
      </c>
      <c r="LY51" s="273" t="str">
        <f t="shared" si="5"/>
        <v/>
      </c>
      <c r="LZ51" s="273" t="str">
        <f t="shared" si="6"/>
        <v/>
      </c>
      <c r="MA51" s="273" t="str">
        <f t="shared" si="7"/>
        <v/>
      </c>
      <c r="MB51" s="283" t="str">
        <f t="shared" si="4"/>
        <v/>
      </c>
      <c r="MC51" s="284"/>
      <c r="MD51" s="435"/>
      <c r="ME51" s="435"/>
      <c r="MF51" s="455" t="str">
        <f>IF(MB51="","",IF(นักเรียน!Q50="ออก","--ย้าย--",VLOOKUP(MB51,gradetime,5)))</f>
        <v/>
      </c>
      <c r="MG51" s="435"/>
      <c r="MH51" s="435"/>
      <c r="MI51" s="435"/>
      <c r="MJ51" s="435"/>
      <c r="MK51" s="435"/>
      <c r="ML51" s="435"/>
      <c r="MM51" s="435"/>
      <c r="MN51" s="435"/>
      <c r="MO51" s="435"/>
      <c r="MP51" s="435"/>
      <c r="MQ51" s="435"/>
      <c r="MR51" s="435"/>
      <c r="MS51" s="435"/>
      <c r="MT51" s="435"/>
      <c r="MU51" s="435"/>
      <c r="MV51" s="435"/>
      <c r="MW51" s="435"/>
      <c r="MX51" s="435"/>
      <c r="MY51" s="435"/>
      <c r="MZ51" s="435"/>
      <c r="NA51" s="435"/>
      <c r="NB51" s="435"/>
      <c r="NC51" s="435"/>
      <c r="ND51" s="435"/>
      <c r="NE51" s="435"/>
      <c r="NF51" s="435"/>
      <c r="NG51" s="435"/>
      <c r="NH51" s="435"/>
      <c r="NI51" s="435"/>
      <c r="NJ51" s="435"/>
      <c r="NK51" s="435"/>
      <c r="NL51" s="435"/>
      <c r="NM51" s="435"/>
      <c r="NN51" s="435"/>
      <c r="NO51" s="435"/>
      <c r="NP51" s="435"/>
      <c r="NQ51" s="435"/>
      <c r="NR51" s="435"/>
      <c r="NS51" s="435"/>
      <c r="NT51" s="435"/>
      <c r="NU51" s="435"/>
      <c r="NV51" s="435"/>
      <c r="NW51" s="435"/>
      <c r="NX51" s="435"/>
      <c r="NY51" s="435"/>
      <c r="NZ51" s="435"/>
      <c r="OA51" s="435"/>
      <c r="OB51" s="435"/>
      <c r="OC51" s="435"/>
    </row>
    <row r="52" spans="1:393" ht="15.75" customHeight="1" x14ac:dyDescent="0.5">
      <c r="A52" s="435"/>
      <c r="B52" s="273">
        <v>46</v>
      </c>
      <c r="C52" s="337" t="str">
        <f>IF(นักเรียน!C51="","",นักเรียน!C51)</f>
        <v/>
      </c>
      <c r="D52" s="337" t="str">
        <f>IF(นักเรียน!D51="","",นักเรียน!D51)</f>
        <v/>
      </c>
      <c r="E52" s="274" t="str">
        <f>IF(นักเรียน!E51="","",นักเรียน!E51)</f>
        <v/>
      </c>
      <c r="F52" s="273" t="str">
        <f>IF(นักเรียน!E51="","",นักเรียน!B51)</f>
        <v/>
      </c>
      <c r="G52" s="308"/>
      <c r="H52" s="309"/>
      <c r="I52" s="309"/>
      <c r="J52" s="309"/>
      <c r="K52" s="309"/>
      <c r="L52" s="310"/>
      <c r="M52" s="310"/>
      <c r="N52" s="308"/>
      <c r="O52" s="309"/>
      <c r="P52" s="309"/>
      <c r="Q52" s="309"/>
      <c r="R52" s="309"/>
      <c r="S52" s="310"/>
      <c r="T52" s="311"/>
      <c r="U52" s="308"/>
      <c r="V52" s="309"/>
      <c r="W52" s="309"/>
      <c r="X52" s="309"/>
      <c r="Y52" s="309"/>
      <c r="Z52" s="310"/>
      <c r="AA52" s="311"/>
      <c r="AB52" s="308"/>
      <c r="AC52" s="309"/>
      <c r="AD52" s="309"/>
      <c r="AE52" s="309"/>
      <c r="AF52" s="309"/>
      <c r="AG52" s="310"/>
      <c r="AH52" s="311"/>
      <c r="AI52" s="308"/>
      <c r="AJ52" s="309"/>
      <c r="AK52" s="309"/>
      <c r="AL52" s="309"/>
      <c r="AM52" s="309"/>
      <c r="AN52" s="310"/>
      <c r="AO52" s="311"/>
      <c r="AP52" s="308"/>
      <c r="AQ52" s="309"/>
      <c r="AR52" s="309"/>
      <c r="AS52" s="309"/>
      <c r="AT52" s="309"/>
      <c r="AU52" s="310"/>
      <c r="AV52" s="311"/>
      <c r="AW52" s="312"/>
      <c r="AX52" s="309"/>
      <c r="AY52" s="309"/>
      <c r="AZ52" s="309"/>
      <c r="BA52" s="309"/>
      <c r="BB52" s="310"/>
      <c r="BC52" s="310"/>
      <c r="BD52" s="308"/>
      <c r="BE52" s="309"/>
      <c r="BF52" s="309"/>
      <c r="BG52" s="309"/>
      <c r="BH52" s="309"/>
      <c r="BI52" s="310"/>
      <c r="BJ52" s="311"/>
      <c r="BK52" s="308"/>
      <c r="BL52" s="309"/>
      <c r="BM52" s="309"/>
      <c r="BN52" s="309"/>
      <c r="BO52" s="309"/>
      <c r="BP52" s="310"/>
      <c r="BQ52" s="311"/>
      <c r="BR52" s="308"/>
      <c r="BS52" s="309"/>
      <c r="BT52" s="309"/>
      <c r="BU52" s="309"/>
      <c r="BV52" s="309"/>
      <c r="BW52" s="310"/>
      <c r="BX52" s="311"/>
      <c r="BY52" s="312"/>
      <c r="BZ52" s="309"/>
      <c r="CA52" s="309"/>
      <c r="CB52" s="309"/>
      <c r="CC52" s="309"/>
      <c r="CD52" s="310"/>
      <c r="CE52" s="310"/>
      <c r="CF52" s="308"/>
      <c r="CG52" s="309"/>
      <c r="CH52" s="309"/>
      <c r="CI52" s="309"/>
      <c r="CJ52" s="309"/>
      <c r="CK52" s="310"/>
      <c r="CL52" s="311"/>
      <c r="CM52" s="308"/>
      <c r="CN52" s="309"/>
      <c r="CO52" s="309"/>
      <c r="CP52" s="309"/>
      <c r="CQ52" s="309"/>
      <c r="CR52" s="310"/>
      <c r="CS52" s="311"/>
      <c r="CT52" s="308"/>
      <c r="CU52" s="309"/>
      <c r="CV52" s="309"/>
      <c r="CW52" s="309"/>
      <c r="CX52" s="309"/>
      <c r="CY52" s="310"/>
      <c r="CZ52" s="311"/>
      <c r="DA52" s="312"/>
      <c r="DB52" s="309"/>
      <c r="DC52" s="309"/>
      <c r="DD52" s="309"/>
      <c r="DE52" s="309"/>
      <c r="DF52" s="310"/>
      <c r="DG52" s="311"/>
      <c r="DH52" s="308"/>
      <c r="DI52" s="309"/>
      <c r="DJ52" s="309"/>
      <c r="DK52" s="309"/>
      <c r="DL52" s="309"/>
      <c r="DM52" s="310"/>
      <c r="DN52" s="311"/>
      <c r="DO52" s="308"/>
      <c r="DP52" s="309"/>
      <c r="DQ52" s="309"/>
      <c r="DR52" s="309"/>
      <c r="DS52" s="309"/>
      <c r="DT52" s="310"/>
      <c r="DU52" s="311"/>
      <c r="DV52" s="308"/>
      <c r="DW52" s="309"/>
      <c r="DX52" s="309"/>
      <c r="DY52" s="309"/>
      <c r="DZ52" s="309"/>
      <c r="EA52" s="310"/>
      <c r="EB52" s="311"/>
      <c r="EC52" s="312"/>
      <c r="ED52" s="309"/>
      <c r="EE52" s="309"/>
      <c r="EF52" s="309"/>
      <c r="EG52" s="309"/>
      <c r="EH52" s="310"/>
      <c r="EI52" s="310"/>
      <c r="EJ52" s="308"/>
      <c r="EK52" s="309"/>
      <c r="EL52" s="309"/>
      <c r="EM52" s="309"/>
      <c r="EN52" s="309"/>
      <c r="EO52" s="310"/>
      <c r="EP52" s="311"/>
      <c r="EQ52" s="308"/>
      <c r="ER52" s="309"/>
      <c r="ES52" s="309"/>
      <c r="ET52" s="309"/>
      <c r="EU52" s="309"/>
      <c r="EV52" s="310"/>
      <c r="EW52" s="311"/>
      <c r="EX52" s="308"/>
      <c r="EY52" s="309"/>
      <c r="EZ52" s="309"/>
      <c r="FA52" s="309"/>
      <c r="FB52" s="309"/>
      <c r="FC52" s="310"/>
      <c r="FD52" s="311"/>
      <c r="FE52" s="312"/>
      <c r="FF52" s="309"/>
      <c r="FG52" s="309"/>
      <c r="FH52" s="309"/>
      <c r="FI52" s="309"/>
      <c r="FJ52" s="310"/>
      <c r="FK52" s="310"/>
      <c r="FL52" s="308"/>
      <c r="FM52" s="309"/>
      <c r="FN52" s="309"/>
      <c r="FO52" s="309"/>
      <c r="FP52" s="309"/>
      <c r="FQ52" s="310"/>
      <c r="FR52" s="311"/>
      <c r="FS52" s="308"/>
      <c r="FT52" s="309"/>
      <c r="FU52" s="309"/>
      <c r="FV52" s="309"/>
      <c r="FW52" s="309"/>
      <c r="FX52" s="310"/>
      <c r="FY52" s="311"/>
      <c r="FZ52" s="308"/>
      <c r="GA52" s="309"/>
      <c r="GB52" s="309"/>
      <c r="GC52" s="309"/>
      <c r="GD52" s="309"/>
      <c r="GE52" s="310"/>
      <c r="GF52" s="311"/>
      <c r="GG52" s="312"/>
      <c r="GH52" s="309"/>
      <c r="GI52" s="309"/>
      <c r="GJ52" s="309"/>
      <c r="GK52" s="309"/>
      <c r="GL52" s="310"/>
      <c r="GM52" s="311"/>
      <c r="GN52" s="308"/>
      <c r="GO52" s="309"/>
      <c r="GP52" s="309"/>
      <c r="GQ52" s="309"/>
      <c r="GR52" s="309"/>
      <c r="GS52" s="310"/>
      <c r="GT52" s="311"/>
      <c r="GU52" s="308"/>
      <c r="GV52" s="309"/>
      <c r="GW52" s="309"/>
      <c r="GX52" s="309"/>
      <c r="GY52" s="309"/>
      <c r="GZ52" s="310"/>
      <c r="HA52" s="311"/>
      <c r="HB52" s="308"/>
      <c r="HC52" s="309"/>
      <c r="HD52" s="309"/>
      <c r="HE52" s="309"/>
      <c r="HF52" s="309"/>
      <c r="HG52" s="310"/>
      <c r="HH52" s="311"/>
      <c r="HI52" s="308"/>
      <c r="HJ52" s="309"/>
      <c r="HK52" s="309"/>
      <c r="HL52" s="309"/>
      <c r="HM52" s="309"/>
      <c r="HN52" s="310"/>
      <c r="HO52" s="311"/>
      <c r="HP52" s="308"/>
      <c r="HQ52" s="309"/>
      <c r="HR52" s="309"/>
      <c r="HS52" s="309"/>
      <c r="HT52" s="309"/>
      <c r="HU52" s="310"/>
      <c r="HV52" s="311"/>
      <c r="HW52" s="308"/>
      <c r="HX52" s="309"/>
      <c r="HY52" s="309"/>
      <c r="HZ52" s="309"/>
      <c r="IA52" s="309"/>
      <c r="IB52" s="310"/>
      <c r="IC52" s="311"/>
      <c r="ID52" s="308"/>
      <c r="IE52" s="309"/>
      <c r="IF52" s="309"/>
      <c r="IG52" s="309"/>
      <c r="IH52" s="309"/>
      <c r="II52" s="310"/>
      <c r="IJ52" s="311"/>
      <c r="IK52" s="312"/>
      <c r="IL52" s="309"/>
      <c r="IM52" s="309"/>
      <c r="IN52" s="309"/>
      <c r="IO52" s="309"/>
      <c r="IP52" s="310"/>
      <c r="IQ52" s="310"/>
      <c r="IR52" s="308"/>
      <c r="IS52" s="309"/>
      <c r="IT52" s="309"/>
      <c r="IU52" s="309"/>
      <c r="IV52" s="309"/>
      <c r="IW52" s="310"/>
      <c r="IX52" s="311"/>
      <c r="IY52" s="308"/>
      <c r="IZ52" s="309"/>
      <c r="JA52" s="309"/>
      <c r="JB52" s="309"/>
      <c r="JC52" s="309"/>
      <c r="JD52" s="310"/>
      <c r="JE52" s="311"/>
      <c r="JF52" s="308"/>
      <c r="JG52" s="309"/>
      <c r="JH52" s="309"/>
      <c r="JI52" s="309"/>
      <c r="JJ52" s="309"/>
      <c r="JK52" s="310"/>
      <c r="JL52" s="311"/>
      <c r="JM52" s="308"/>
      <c r="JN52" s="309"/>
      <c r="JO52" s="309"/>
      <c r="JP52" s="309"/>
      <c r="JQ52" s="309"/>
      <c r="JR52" s="310"/>
      <c r="JS52" s="311"/>
      <c r="JT52" s="308"/>
      <c r="JU52" s="309"/>
      <c r="JV52" s="309"/>
      <c r="JW52" s="309"/>
      <c r="JX52" s="309"/>
      <c r="JY52" s="310"/>
      <c r="JZ52" s="311"/>
      <c r="KA52" s="308"/>
      <c r="KB52" s="309"/>
      <c r="KC52" s="309"/>
      <c r="KD52" s="309"/>
      <c r="KE52" s="309"/>
      <c r="KF52" s="310"/>
      <c r="KG52" s="311"/>
      <c r="KH52" s="312"/>
      <c r="KI52" s="309"/>
      <c r="KJ52" s="309"/>
      <c r="KK52" s="309"/>
      <c r="KL52" s="309"/>
      <c r="KM52" s="310"/>
      <c r="KN52" s="311"/>
      <c r="KO52" s="308"/>
      <c r="KP52" s="309"/>
      <c r="KQ52" s="309"/>
      <c r="KR52" s="309"/>
      <c r="KS52" s="309"/>
      <c r="KT52" s="310"/>
      <c r="KU52" s="311"/>
      <c r="KV52" s="308"/>
      <c r="KW52" s="309"/>
      <c r="KX52" s="309"/>
      <c r="KY52" s="309"/>
      <c r="KZ52" s="309"/>
      <c r="LA52" s="310"/>
      <c r="LB52" s="311"/>
      <c r="LC52" s="308"/>
      <c r="LD52" s="309"/>
      <c r="LE52" s="309"/>
      <c r="LF52" s="309"/>
      <c r="LG52" s="309"/>
      <c r="LH52" s="310"/>
      <c r="LI52" s="311"/>
      <c r="LJ52" s="308"/>
      <c r="LK52" s="309"/>
      <c r="LL52" s="309"/>
      <c r="LM52" s="309"/>
      <c r="LN52" s="309"/>
      <c r="LO52" s="310"/>
      <c r="LP52" s="311"/>
      <c r="LQ52" s="308"/>
      <c r="LR52" s="309"/>
      <c r="LS52" s="309"/>
      <c r="LT52" s="309"/>
      <c r="LU52" s="309"/>
      <c r="LV52" s="310"/>
      <c r="LW52" s="310"/>
      <c r="LX52" s="282" t="str">
        <f t="shared" si="3"/>
        <v/>
      </c>
      <c r="LY52" s="273" t="str">
        <f t="shared" si="5"/>
        <v/>
      </c>
      <c r="LZ52" s="273" t="str">
        <f t="shared" si="6"/>
        <v/>
      </c>
      <c r="MA52" s="273" t="str">
        <f t="shared" si="7"/>
        <v/>
      </c>
      <c r="MB52" s="283" t="str">
        <f t="shared" si="4"/>
        <v/>
      </c>
      <c r="MC52" s="284"/>
      <c r="MD52" s="435"/>
      <c r="ME52" s="435"/>
      <c r="MF52" s="455" t="str">
        <f>IF(MB52="","",IF(นักเรียน!Q51="ออก","--ย้าย--",VLOOKUP(MB52,gradetime,5)))</f>
        <v/>
      </c>
      <c r="MG52" s="435"/>
      <c r="MH52" s="435"/>
      <c r="MI52" s="435"/>
      <c r="MJ52" s="435"/>
      <c r="MK52" s="435"/>
      <c r="ML52" s="435"/>
      <c r="MM52" s="435"/>
      <c r="MN52" s="435"/>
      <c r="MO52" s="435"/>
      <c r="MP52" s="435"/>
      <c r="MQ52" s="435"/>
      <c r="MR52" s="435"/>
      <c r="MS52" s="435"/>
      <c r="MT52" s="435"/>
      <c r="MU52" s="435"/>
      <c r="MV52" s="435"/>
      <c r="MW52" s="435"/>
      <c r="MX52" s="435"/>
      <c r="MY52" s="435"/>
      <c r="MZ52" s="435"/>
      <c r="NA52" s="435"/>
      <c r="NB52" s="435"/>
      <c r="NC52" s="435"/>
      <c r="ND52" s="435"/>
      <c r="NE52" s="435"/>
      <c r="NF52" s="435"/>
      <c r="NG52" s="435"/>
      <c r="NH52" s="435"/>
      <c r="NI52" s="435"/>
      <c r="NJ52" s="435"/>
      <c r="NK52" s="435"/>
      <c r="NL52" s="435"/>
      <c r="NM52" s="435"/>
      <c r="NN52" s="435"/>
      <c r="NO52" s="435"/>
      <c r="NP52" s="435"/>
      <c r="NQ52" s="435"/>
      <c r="NR52" s="435"/>
      <c r="NS52" s="435"/>
      <c r="NT52" s="435"/>
      <c r="NU52" s="435"/>
      <c r="NV52" s="435"/>
      <c r="NW52" s="435"/>
      <c r="NX52" s="435"/>
      <c r="NY52" s="435"/>
      <c r="NZ52" s="435"/>
      <c r="OA52" s="435"/>
      <c r="OB52" s="435"/>
      <c r="OC52" s="435"/>
    </row>
    <row r="53" spans="1:393" ht="15.75" customHeight="1" x14ac:dyDescent="0.5">
      <c r="A53" s="435"/>
      <c r="B53" s="273">
        <v>47</v>
      </c>
      <c r="C53" s="337" t="str">
        <f>IF(นักเรียน!C52="","",นักเรียน!C52)</f>
        <v/>
      </c>
      <c r="D53" s="337" t="str">
        <f>IF(นักเรียน!D52="","",นักเรียน!D52)</f>
        <v/>
      </c>
      <c r="E53" s="274" t="str">
        <f>IF(นักเรียน!E52="","",นักเรียน!E52)</f>
        <v/>
      </c>
      <c r="F53" s="273" t="str">
        <f>IF(นักเรียน!E52="","",นักเรียน!B52)</f>
        <v/>
      </c>
      <c r="G53" s="308"/>
      <c r="H53" s="309"/>
      <c r="I53" s="309"/>
      <c r="J53" s="309"/>
      <c r="K53" s="309"/>
      <c r="L53" s="310"/>
      <c r="M53" s="310"/>
      <c r="N53" s="308"/>
      <c r="O53" s="309"/>
      <c r="P53" s="309"/>
      <c r="Q53" s="309"/>
      <c r="R53" s="309"/>
      <c r="S53" s="310"/>
      <c r="T53" s="311"/>
      <c r="U53" s="308"/>
      <c r="V53" s="309"/>
      <c r="W53" s="309"/>
      <c r="X53" s="309"/>
      <c r="Y53" s="309"/>
      <c r="Z53" s="310"/>
      <c r="AA53" s="311"/>
      <c r="AB53" s="308"/>
      <c r="AC53" s="309"/>
      <c r="AD53" s="309"/>
      <c r="AE53" s="309"/>
      <c r="AF53" s="309"/>
      <c r="AG53" s="310"/>
      <c r="AH53" s="311"/>
      <c r="AI53" s="308"/>
      <c r="AJ53" s="309"/>
      <c r="AK53" s="309"/>
      <c r="AL53" s="309"/>
      <c r="AM53" s="309"/>
      <c r="AN53" s="310"/>
      <c r="AO53" s="311"/>
      <c r="AP53" s="308"/>
      <c r="AQ53" s="309"/>
      <c r="AR53" s="309"/>
      <c r="AS53" s="309"/>
      <c r="AT53" s="309"/>
      <c r="AU53" s="310"/>
      <c r="AV53" s="311"/>
      <c r="AW53" s="312"/>
      <c r="AX53" s="309"/>
      <c r="AY53" s="309"/>
      <c r="AZ53" s="309"/>
      <c r="BA53" s="309"/>
      <c r="BB53" s="310"/>
      <c r="BC53" s="310"/>
      <c r="BD53" s="308"/>
      <c r="BE53" s="309"/>
      <c r="BF53" s="309"/>
      <c r="BG53" s="309"/>
      <c r="BH53" s="309"/>
      <c r="BI53" s="310"/>
      <c r="BJ53" s="311"/>
      <c r="BK53" s="308"/>
      <c r="BL53" s="309"/>
      <c r="BM53" s="309"/>
      <c r="BN53" s="309"/>
      <c r="BO53" s="309"/>
      <c r="BP53" s="310"/>
      <c r="BQ53" s="311"/>
      <c r="BR53" s="308"/>
      <c r="BS53" s="309"/>
      <c r="BT53" s="309"/>
      <c r="BU53" s="309"/>
      <c r="BV53" s="309"/>
      <c r="BW53" s="310"/>
      <c r="BX53" s="311"/>
      <c r="BY53" s="312"/>
      <c r="BZ53" s="309"/>
      <c r="CA53" s="309"/>
      <c r="CB53" s="309"/>
      <c r="CC53" s="309"/>
      <c r="CD53" s="310"/>
      <c r="CE53" s="310"/>
      <c r="CF53" s="308"/>
      <c r="CG53" s="309"/>
      <c r="CH53" s="309"/>
      <c r="CI53" s="309"/>
      <c r="CJ53" s="309"/>
      <c r="CK53" s="310"/>
      <c r="CL53" s="311"/>
      <c r="CM53" s="308"/>
      <c r="CN53" s="309"/>
      <c r="CO53" s="309"/>
      <c r="CP53" s="309"/>
      <c r="CQ53" s="309"/>
      <c r="CR53" s="310"/>
      <c r="CS53" s="311"/>
      <c r="CT53" s="308"/>
      <c r="CU53" s="309"/>
      <c r="CV53" s="309"/>
      <c r="CW53" s="309"/>
      <c r="CX53" s="309"/>
      <c r="CY53" s="310"/>
      <c r="CZ53" s="311"/>
      <c r="DA53" s="312"/>
      <c r="DB53" s="309"/>
      <c r="DC53" s="309"/>
      <c r="DD53" s="309"/>
      <c r="DE53" s="309"/>
      <c r="DF53" s="310"/>
      <c r="DG53" s="311"/>
      <c r="DH53" s="308"/>
      <c r="DI53" s="309"/>
      <c r="DJ53" s="309"/>
      <c r="DK53" s="309"/>
      <c r="DL53" s="309"/>
      <c r="DM53" s="310"/>
      <c r="DN53" s="311"/>
      <c r="DO53" s="308"/>
      <c r="DP53" s="309"/>
      <c r="DQ53" s="309"/>
      <c r="DR53" s="309"/>
      <c r="DS53" s="309"/>
      <c r="DT53" s="310"/>
      <c r="DU53" s="311"/>
      <c r="DV53" s="308"/>
      <c r="DW53" s="309"/>
      <c r="DX53" s="309"/>
      <c r="DY53" s="309"/>
      <c r="DZ53" s="309"/>
      <c r="EA53" s="310"/>
      <c r="EB53" s="311"/>
      <c r="EC53" s="312"/>
      <c r="ED53" s="309"/>
      <c r="EE53" s="309"/>
      <c r="EF53" s="309"/>
      <c r="EG53" s="309"/>
      <c r="EH53" s="310"/>
      <c r="EI53" s="310"/>
      <c r="EJ53" s="308"/>
      <c r="EK53" s="309"/>
      <c r="EL53" s="309"/>
      <c r="EM53" s="309"/>
      <c r="EN53" s="309"/>
      <c r="EO53" s="310"/>
      <c r="EP53" s="311"/>
      <c r="EQ53" s="308"/>
      <c r="ER53" s="309"/>
      <c r="ES53" s="309"/>
      <c r="ET53" s="309"/>
      <c r="EU53" s="309"/>
      <c r="EV53" s="310"/>
      <c r="EW53" s="311"/>
      <c r="EX53" s="308"/>
      <c r="EY53" s="309"/>
      <c r="EZ53" s="309"/>
      <c r="FA53" s="309"/>
      <c r="FB53" s="309"/>
      <c r="FC53" s="310"/>
      <c r="FD53" s="311"/>
      <c r="FE53" s="312"/>
      <c r="FF53" s="309"/>
      <c r="FG53" s="309"/>
      <c r="FH53" s="309"/>
      <c r="FI53" s="309"/>
      <c r="FJ53" s="310"/>
      <c r="FK53" s="310"/>
      <c r="FL53" s="308"/>
      <c r="FM53" s="309"/>
      <c r="FN53" s="309"/>
      <c r="FO53" s="309"/>
      <c r="FP53" s="309"/>
      <c r="FQ53" s="310"/>
      <c r="FR53" s="311"/>
      <c r="FS53" s="308"/>
      <c r="FT53" s="309"/>
      <c r="FU53" s="309"/>
      <c r="FV53" s="309"/>
      <c r="FW53" s="309"/>
      <c r="FX53" s="310"/>
      <c r="FY53" s="311"/>
      <c r="FZ53" s="308"/>
      <c r="GA53" s="309"/>
      <c r="GB53" s="309"/>
      <c r="GC53" s="309"/>
      <c r="GD53" s="309"/>
      <c r="GE53" s="310"/>
      <c r="GF53" s="311"/>
      <c r="GG53" s="312"/>
      <c r="GH53" s="309"/>
      <c r="GI53" s="309"/>
      <c r="GJ53" s="309"/>
      <c r="GK53" s="309"/>
      <c r="GL53" s="310"/>
      <c r="GM53" s="311"/>
      <c r="GN53" s="308"/>
      <c r="GO53" s="309"/>
      <c r="GP53" s="309"/>
      <c r="GQ53" s="309"/>
      <c r="GR53" s="309"/>
      <c r="GS53" s="310"/>
      <c r="GT53" s="311"/>
      <c r="GU53" s="308"/>
      <c r="GV53" s="309"/>
      <c r="GW53" s="309"/>
      <c r="GX53" s="309"/>
      <c r="GY53" s="309"/>
      <c r="GZ53" s="310"/>
      <c r="HA53" s="311"/>
      <c r="HB53" s="308"/>
      <c r="HC53" s="309"/>
      <c r="HD53" s="309"/>
      <c r="HE53" s="309"/>
      <c r="HF53" s="309"/>
      <c r="HG53" s="310"/>
      <c r="HH53" s="311"/>
      <c r="HI53" s="308"/>
      <c r="HJ53" s="309"/>
      <c r="HK53" s="309"/>
      <c r="HL53" s="309"/>
      <c r="HM53" s="309"/>
      <c r="HN53" s="310"/>
      <c r="HO53" s="311"/>
      <c r="HP53" s="308"/>
      <c r="HQ53" s="309"/>
      <c r="HR53" s="309"/>
      <c r="HS53" s="309"/>
      <c r="HT53" s="309"/>
      <c r="HU53" s="310"/>
      <c r="HV53" s="311"/>
      <c r="HW53" s="308"/>
      <c r="HX53" s="309"/>
      <c r="HY53" s="309"/>
      <c r="HZ53" s="309"/>
      <c r="IA53" s="309"/>
      <c r="IB53" s="310"/>
      <c r="IC53" s="311"/>
      <c r="ID53" s="308"/>
      <c r="IE53" s="309"/>
      <c r="IF53" s="309"/>
      <c r="IG53" s="309"/>
      <c r="IH53" s="309"/>
      <c r="II53" s="310"/>
      <c r="IJ53" s="311"/>
      <c r="IK53" s="312"/>
      <c r="IL53" s="309"/>
      <c r="IM53" s="309"/>
      <c r="IN53" s="309"/>
      <c r="IO53" s="309"/>
      <c r="IP53" s="310"/>
      <c r="IQ53" s="310"/>
      <c r="IR53" s="308"/>
      <c r="IS53" s="309"/>
      <c r="IT53" s="309"/>
      <c r="IU53" s="309"/>
      <c r="IV53" s="309"/>
      <c r="IW53" s="310"/>
      <c r="IX53" s="311"/>
      <c r="IY53" s="308"/>
      <c r="IZ53" s="309"/>
      <c r="JA53" s="309"/>
      <c r="JB53" s="309"/>
      <c r="JC53" s="309"/>
      <c r="JD53" s="310"/>
      <c r="JE53" s="311"/>
      <c r="JF53" s="308"/>
      <c r="JG53" s="309"/>
      <c r="JH53" s="309"/>
      <c r="JI53" s="309"/>
      <c r="JJ53" s="309"/>
      <c r="JK53" s="310"/>
      <c r="JL53" s="311"/>
      <c r="JM53" s="308"/>
      <c r="JN53" s="309"/>
      <c r="JO53" s="309"/>
      <c r="JP53" s="309"/>
      <c r="JQ53" s="309"/>
      <c r="JR53" s="310"/>
      <c r="JS53" s="311"/>
      <c r="JT53" s="308"/>
      <c r="JU53" s="309"/>
      <c r="JV53" s="309"/>
      <c r="JW53" s="309"/>
      <c r="JX53" s="309"/>
      <c r="JY53" s="310"/>
      <c r="JZ53" s="311"/>
      <c r="KA53" s="308"/>
      <c r="KB53" s="309"/>
      <c r="KC53" s="309"/>
      <c r="KD53" s="309"/>
      <c r="KE53" s="309"/>
      <c r="KF53" s="310"/>
      <c r="KG53" s="311"/>
      <c r="KH53" s="312"/>
      <c r="KI53" s="309"/>
      <c r="KJ53" s="309"/>
      <c r="KK53" s="309"/>
      <c r="KL53" s="309"/>
      <c r="KM53" s="310"/>
      <c r="KN53" s="311"/>
      <c r="KO53" s="308"/>
      <c r="KP53" s="309"/>
      <c r="KQ53" s="309"/>
      <c r="KR53" s="309"/>
      <c r="KS53" s="309"/>
      <c r="KT53" s="310"/>
      <c r="KU53" s="311"/>
      <c r="KV53" s="308"/>
      <c r="KW53" s="309"/>
      <c r="KX53" s="309"/>
      <c r="KY53" s="309"/>
      <c r="KZ53" s="309"/>
      <c r="LA53" s="310"/>
      <c r="LB53" s="311"/>
      <c r="LC53" s="308"/>
      <c r="LD53" s="309"/>
      <c r="LE53" s="309"/>
      <c r="LF53" s="309"/>
      <c r="LG53" s="309"/>
      <c r="LH53" s="310"/>
      <c r="LI53" s="311"/>
      <c r="LJ53" s="308"/>
      <c r="LK53" s="309"/>
      <c r="LL53" s="309"/>
      <c r="LM53" s="309"/>
      <c r="LN53" s="309"/>
      <c r="LO53" s="310"/>
      <c r="LP53" s="311"/>
      <c r="LQ53" s="308"/>
      <c r="LR53" s="309"/>
      <c r="LS53" s="309"/>
      <c r="LT53" s="309"/>
      <c r="LU53" s="309"/>
      <c r="LV53" s="310"/>
      <c r="LW53" s="310"/>
      <c r="LX53" s="282" t="str">
        <f t="shared" si="3"/>
        <v/>
      </c>
      <c r="LY53" s="273" t="str">
        <f t="shared" si="5"/>
        <v/>
      </c>
      <c r="LZ53" s="273" t="str">
        <f t="shared" si="6"/>
        <v/>
      </c>
      <c r="MA53" s="273" t="str">
        <f t="shared" si="7"/>
        <v/>
      </c>
      <c r="MB53" s="283" t="str">
        <f t="shared" si="4"/>
        <v/>
      </c>
      <c r="MC53" s="284"/>
      <c r="MD53" s="435"/>
      <c r="ME53" s="435"/>
      <c r="MF53" s="455" t="str">
        <f>IF(MB53="","",IF(นักเรียน!Q52="ออก","--ย้าย--",VLOOKUP(MB53,gradetime,5)))</f>
        <v/>
      </c>
      <c r="MG53" s="435"/>
      <c r="MH53" s="435"/>
      <c r="MI53" s="435"/>
      <c r="MJ53" s="435"/>
      <c r="MK53" s="435"/>
      <c r="ML53" s="435"/>
      <c r="MM53" s="435"/>
      <c r="MN53" s="435"/>
      <c r="MO53" s="435"/>
      <c r="MP53" s="435"/>
      <c r="MQ53" s="435"/>
      <c r="MR53" s="435"/>
      <c r="MS53" s="435"/>
      <c r="MT53" s="435"/>
      <c r="MU53" s="435"/>
      <c r="MV53" s="435"/>
      <c r="MW53" s="435"/>
      <c r="MX53" s="435"/>
      <c r="MY53" s="435"/>
      <c r="MZ53" s="435"/>
      <c r="NA53" s="435"/>
      <c r="NB53" s="435"/>
      <c r="NC53" s="435"/>
      <c r="ND53" s="435"/>
      <c r="NE53" s="435"/>
      <c r="NF53" s="435"/>
      <c r="NG53" s="435"/>
      <c r="NH53" s="435"/>
      <c r="NI53" s="435"/>
      <c r="NJ53" s="435"/>
      <c r="NK53" s="435"/>
      <c r="NL53" s="435"/>
      <c r="NM53" s="435"/>
      <c r="NN53" s="435"/>
      <c r="NO53" s="435"/>
      <c r="NP53" s="435"/>
      <c r="NQ53" s="435"/>
      <c r="NR53" s="435"/>
      <c r="NS53" s="435"/>
      <c r="NT53" s="435"/>
      <c r="NU53" s="435"/>
      <c r="NV53" s="435"/>
      <c r="NW53" s="435"/>
      <c r="NX53" s="435"/>
      <c r="NY53" s="435"/>
      <c r="NZ53" s="435"/>
      <c r="OA53" s="435"/>
      <c r="OB53" s="435"/>
      <c r="OC53" s="435"/>
    </row>
    <row r="54" spans="1:393" ht="15.75" customHeight="1" x14ac:dyDescent="0.5">
      <c r="A54" s="435"/>
      <c r="B54" s="273">
        <v>48</v>
      </c>
      <c r="C54" s="337" t="str">
        <f>IF(นักเรียน!C53="","",นักเรียน!C53)</f>
        <v/>
      </c>
      <c r="D54" s="337" t="str">
        <f>IF(นักเรียน!D53="","",นักเรียน!D53)</f>
        <v/>
      </c>
      <c r="E54" s="274" t="str">
        <f>IF(นักเรียน!E53="","",นักเรียน!E53)</f>
        <v/>
      </c>
      <c r="F54" s="273" t="str">
        <f>IF(นักเรียน!E53="","",นักเรียน!B53)</f>
        <v/>
      </c>
      <c r="G54" s="308"/>
      <c r="H54" s="309"/>
      <c r="I54" s="309"/>
      <c r="J54" s="309"/>
      <c r="K54" s="309"/>
      <c r="L54" s="310"/>
      <c r="M54" s="310"/>
      <c r="N54" s="308"/>
      <c r="O54" s="309"/>
      <c r="P54" s="309"/>
      <c r="Q54" s="309"/>
      <c r="R54" s="309"/>
      <c r="S54" s="310"/>
      <c r="T54" s="311"/>
      <c r="U54" s="308"/>
      <c r="V54" s="309"/>
      <c r="W54" s="309"/>
      <c r="X54" s="309"/>
      <c r="Y54" s="309"/>
      <c r="Z54" s="310"/>
      <c r="AA54" s="311"/>
      <c r="AB54" s="308"/>
      <c r="AC54" s="309"/>
      <c r="AD54" s="309"/>
      <c r="AE54" s="309"/>
      <c r="AF54" s="309"/>
      <c r="AG54" s="310"/>
      <c r="AH54" s="311"/>
      <c r="AI54" s="308"/>
      <c r="AJ54" s="309"/>
      <c r="AK54" s="309"/>
      <c r="AL54" s="309"/>
      <c r="AM54" s="309"/>
      <c r="AN54" s="310"/>
      <c r="AO54" s="311"/>
      <c r="AP54" s="308"/>
      <c r="AQ54" s="309"/>
      <c r="AR54" s="309"/>
      <c r="AS54" s="309"/>
      <c r="AT54" s="309"/>
      <c r="AU54" s="310"/>
      <c r="AV54" s="311"/>
      <c r="AW54" s="312"/>
      <c r="AX54" s="309"/>
      <c r="AY54" s="309"/>
      <c r="AZ54" s="309"/>
      <c r="BA54" s="309"/>
      <c r="BB54" s="310"/>
      <c r="BC54" s="310"/>
      <c r="BD54" s="308"/>
      <c r="BE54" s="309"/>
      <c r="BF54" s="309"/>
      <c r="BG54" s="309"/>
      <c r="BH54" s="309"/>
      <c r="BI54" s="310"/>
      <c r="BJ54" s="311"/>
      <c r="BK54" s="308"/>
      <c r="BL54" s="309"/>
      <c r="BM54" s="309"/>
      <c r="BN54" s="309"/>
      <c r="BO54" s="309"/>
      <c r="BP54" s="310"/>
      <c r="BQ54" s="311"/>
      <c r="BR54" s="308"/>
      <c r="BS54" s="309"/>
      <c r="BT54" s="309"/>
      <c r="BU54" s="309"/>
      <c r="BV54" s="309"/>
      <c r="BW54" s="310"/>
      <c r="BX54" s="311"/>
      <c r="BY54" s="312"/>
      <c r="BZ54" s="309"/>
      <c r="CA54" s="309"/>
      <c r="CB54" s="309"/>
      <c r="CC54" s="309"/>
      <c r="CD54" s="310"/>
      <c r="CE54" s="310"/>
      <c r="CF54" s="308"/>
      <c r="CG54" s="309"/>
      <c r="CH54" s="309"/>
      <c r="CI54" s="309"/>
      <c r="CJ54" s="309"/>
      <c r="CK54" s="310"/>
      <c r="CL54" s="311"/>
      <c r="CM54" s="308"/>
      <c r="CN54" s="309"/>
      <c r="CO54" s="309"/>
      <c r="CP54" s="309"/>
      <c r="CQ54" s="309"/>
      <c r="CR54" s="310"/>
      <c r="CS54" s="311"/>
      <c r="CT54" s="308"/>
      <c r="CU54" s="309"/>
      <c r="CV54" s="309"/>
      <c r="CW54" s="309"/>
      <c r="CX54" s="309"/>
      <c r="CY54" s="310"/>
      <c r="CZ54" s="311"/>
      <c r="DA54" s="312"/>
      <c r="DB54" s="309"/>
      <c r="DC54" s="309"/>
      <c r="DD54" s="309"/>
      <c r="DE54" s="309"/>
      <c r="DF54" s="310"/>
      <c r="DG54" s="311"/>
      <c r="DH54" s="308"/>
      <c r="DI54" s="309"/>
      <c r="DJ54" s="309"/>
      <c r="DK54" s="309"/>
      <c r="DL54" s="309"/>
      <c r="DM54" s="310"/>
      <c r="DN54" s="311"/>
      <c r="DO54" s="308"/>
      <c r="DP54" s="309"/>
      <c r="DQ54" s="309"/>
      <c r="DR54" s="309"/>
      <c r="DS54" s="309"/>
      <c r="DT54" s="310"/>
      <c r="DU54" s="311"/>
      <c r="DV54" s="308"/>
      <c r="DW54" s="309"/>
      <c r="DX54" s="309"/>
      <c r="DY54" s="309"/>
      <c r="DZ54" s="309"/>
      <c r="EA54" s="310"/>
      <c r="EB54" s="311"/>
      <c r="EC54" s="312"/>
      <c r="ED54" s="309"/>
      <c r="EE54" s="309"/>
      <c r="EF54" s="309"/>
      <c r="EG54" s="309"/>
      <c r="EH54" s="310"/>
      <c r="EI54" s="310"/>
      <c r="EJ54" s="308"/>
      <c r="EK54" s="309"/>
      <c r="EL54" s="309"/>
      <c r="EM54" s="309"/>
      <c r="EN54" s="309"/>
      <c r="EO54" s="310"/>
      <c r="EP54" s="311"/>
      <c r="EQ54" s="308"/>
      <c r="ER54" s="309"/>
      <c r="ES54" s="309"/>
      <c r="ET54" s="309"/>
      <c r="EU54" s="309"/>
      <c r="EV54" s="310"/>
      <c r="EW54" s="311"/>
      <c r="EX54" s="308"/>
      <c r="EY54" s="309"/>
      <c r="EZ54" s="309"/>
      <c r="FA54" s="309"/>
      <c r="FB54" s="309"/>
      <c r="FC54" s="310"/>
      <c r="FD54" s="311"/>
      <c r="FE54" s="312"/>
      <c r="FF54" s="309"/>
      <c r="FG54" s="309"/>
      <c r="FH54" s="309"/>
      <c r="FI54" s="309"/>
      <c r="FJ54" s="310"/>
      <c r="FK54" s="310"/>
      <c r="FL54" s="308"/>
      <c r="FM54" s="309"/>
      <c r="FN54" s="309"/>
      <c r="FO54" s="309"/>
      <c r="FP54" s="309"/>
      <c r="FQ54" s="310"/>
      <c r="FR54" s="311"/>
      <c r="FS54" s="308"/>
      <c r="FT54" s="309"/>
      <c r="FU54" s="309"/>
      <c r="FV54" s="309"/>
      <c r="FW54" s="309"/>
      <c r="FX54" s="310"/>
      <c r="FY54" s="311"/>
      <c r="FZ54" s="308"/>
      <c r="GA54" s="309"/>
      <c r="GB54" s="309"/>
      <c r="GC54" s="309"/>
      <c r="GD54" s="309"/>
      <c r="GE54" s="310"/>
      <c r="GF54" s="311"/>
      <c r="GG54" s="312"/>
      <c r="GH54" s="309"/>
      <c r="GI54" s="309"/>
      <c r="GJ54" s="309"/>
      <c r="GK54" s="309"/>
      <c r="GL54" s="310"/>
      <c r="GM54" s="311"/>
      <c r="GN54" s="308"/>
      <c r="GO54" s="309"/>
      <c r="GP54" s="309"/>
      <c r="GQ54" s="309"/>
      <c r="GR54" s="309"/>
      <c r="GS54" s="310"/>
      <c r="GT54" s="311"/>
      <c r="GU54" s="308"/>
      <c r="GV54" s="309"/>
      <c r="GW54" s="309"/>
      <c r="GX54" s="309"/>
      <c r="GY54" s="309"/>
      <c r="GZ54" s="310"/>
      <c r="HA54" s="311"/>
      <c r="HB54" s="308"/>
      <c r="HC54" s="309"/>
      <c r="HD54" s="309"/>
      <c r="HE54" s="309"/>
      <c r="HF54" s="309"/>
      <c r="HG54" s="310"/>
      <c r="HH54" s="311"/>
      <c r="HI54" s="308"/>
      <c r="HJ54" s="309"/>
      <c r="HK54" s="309"/>
      <c r="HL54" s="309"/>
      <c r="HM54" s="309"/>
      <c r="HN54" s="310"/>
      <c r="HO54" s="311"/>
      <c r="HP54" s="308"/>
      <c r="HQ54" s="309"/>
      <c r="HR54" s="309"/>
      <c r="HS54" s="309"/>
      <c r="HT54" s="309"/>
      <c r="HU54" s="310"/>
      <c r="HV54" s="311"/>
      <c r="HW54" s="308"/>
      <c r="HX54" s="309"/>
      <c r="HY54" s="309"/>
      <c r="HZ54" s="309"/>
      <c r="IA54" s="309"/>
      <c r="IB54" s="310"/>
      <c r="IC54" s="311"/>
      <c r="ID54" s="308"/>
      <c r="IE54" s="309"/>
      <c r="IF54" s="309"/>
      <c r="IG54" s="309"/>
      <c r="IH54" s="309"/>
      <c r="II54" s="310"/>
      <c r="IJ54" s="311"/>
      <c r="IK54" s="312"/>
      <c r="IL54" s="309"/>
      <c r="IM54" s="309"/>
      <c r="IN54" s="309"/>
      <c r="IO54" s="309"/>
      <c r="IP54" s="310"/>
      <c r="IQ54" s="310"/>
      <c r="IR54" s="308"/>
      <c r="IS54" s="309"/>
      <c r="IT54" s="309"/>
      <c r="IU54" s="309"/>
      <c r="IV54" s="309"/>
      <c r="IW54" s="310"/>
      <c r="IX54" s="311"/>
      <c r="IY54" s="308"/>
      <c r="IZ54" s="309"/>
      <c r="JA54" s="309"/>
      <c r="JB54" s="309"/>
      <c r="JC54" s="309"/>
      <c r="JD54" s="310"/>
      <c r="JE54" s="311"/>
      <c r="JF54" s="308"/>
      <c r="JG54" s="309"/>
      <c r="JH54" s="309"/>
      <c r="JI54" s="309"/>
      <c r="JJ54" s="309"/>
      <c r="JK54" s="310"/>
      <c r="JL54" s="311"/>
      <c r="JM54" s="308"/>
      <c r="JN54" s="309"/>
      <c r="JO54" s="309"/>
      <c r="JP54" s="309"/>
      <c r="JQ54" s="309"/>
      <c r="JR54" s="310"/>
      <c r="JS54" s="311"/>
      <c r="JT54" s="308"/>
      <c r="JU54" s="309"/>
      <c r="JV54" s="309"/>
      <c r="JW54" s="309"/>
      <c r="JX54" s="309"/>
      <c r="JY54" s="310"/>
      <c r="JZ54" s="311"/>
      <c r="KA54" s="308"/>
      <c r="KB54" s="309"/>
      <c r="KC54" s="309"/>
      <c r="KD54" s="309"/>
      <c r="KE54" s="309"/>
      <c r="KF54" s="310"/>
      <c r="KG54" s="311"/>
      <c r="KH54" s="312"/>
      <c r="KI54" s="309"/>
      <c r="KJ54" s="309"/>
      <c r="KK54" s="309"/>
      <c r="KL54" s="309"/>
      <c r="KM54" s="310"/>
      <c r="KN54" s="311"/>
      <c r="KO54" s="308"/>
      <c r="KP54" s="309"/>
      <c r="KQ54" s="309"/>
      <c r="KR54" s="309"/>
      <c r="KS54" s="309"/>
      <c r="KT54" s="310"/>
      <c r="KU54" s="311"/>
      <c r="KV54" s="308"/>
      <c r="KW54" s="309"/>
      <c r="KX54" s="309"/>
      <c r="KY54" s="309"/>
      <c r="KZ54" s="309"/>
      <c r="LA54" s="310"/>
      <c r="LB54" s="311"/>
      <c r="LC54" s="308"/>
      <c r="LD54" s="309"/>
      <c r="LE54" s="309"/>
      <c r="LF54" s="309"/>
      <c r="LG54" s="309"/>
      <c r="LH54" s="310"/>
      <c r="LI54" s="311"/>
      <c r="LJ54" s="308"/>
      <c r="LK54" s="309"/>
      <c r="LL54" s="309"/>
      <c r="LM54" s="309"/>
      <c r="LN54" s="309"/>
      <c r="LO54" s="310"/>
      <c r="LP54" s="311"/>
      <c r="LQ54" s="308"/>
      <c r="LR54" s="309"/>
      <c r="LS54" s="309"/>
      <c r="LT54" s="309"/>
      <c r="LU54" s="309"/>
      <c r="LV54" s="310"/>
      <c r="LW54" s="310"/>
      <c r="LX54" s="282" t="str">
        <f t="shared" si="3"/>
        <v/>
      </c>
      <c r="LY54" s="273" t="str">
        <f t="shared" si="5"/>
        <v/>
      </c>
      <c r="LZ54" s="273" t="str">
        <f t="shared" si="6"/>
        <v/>
      </c>
      <c r="MA54" s="273" t="str">
        <f t="shared" si="7"/>
        <v/>
      </c>
      <c r="MB54" s="283" t="str">
        <f t="shared" si="4"/>
        <v/>
      </c>
      <c r="MC54" s="284"/>
      <c r="MD54" s="435"/>
      <c r="ME54" s="435"/>
      <c r="MF54" s="455" t="str">
        <f>IF(MB54="","",IF(นักเรียน!Q53="ออก","--ย้าย--",VLOOKUP(MB54,gradetime,5)))</f>
        <v/>
      </c>
      <c r="MG54" s="435"/>
      <c r="MH54" s="435"/>
      <c r="MI54" s="435"/>
      <c r="MJ54" s="435"/>
      <c r="MK54" s="435"/>
      <c r="ML54" s="435"/>
      <c r="MM54" s="435"/>
      <c r="MN54" s="435"/>
      <c r="MO54" s="435"/>
      <c r="MP54" s="435"/>
      <c r="MQ54" s="435"/>
      <c r="MR54" s="435"/>
      <c r="MS54" s="435"/>
      <c r="MT54" s="435"/>
      <c r="MU54" s="435"/>
      <c r="MV54" s="435"/>
      <c r="MW54" s="435"/>
      <c r="MX54" s="435"/>
      <c r="MY54" s="435"/>
      <c r="MZ54" s="435"/>
      <c r="NA54" s="435"/>
      <c r="NB54" s="435"/>
      <c r="NC54" s="435"/>
      <c r="ND54" s="435"/>
      <c r="NE54" s="435"/>
      <c r="NF54" s="435"/>
      <c r="NG54" s="435"/>
      <c r="NH54" s="435"/>
      <c r="NI54" s="435"/>
      <c r="NJ54" s="435"/>
      <c r="NK54" s="435"/>
      <c r="NL54" s="435"/>
      <c r="NM54" s="435"/>
      <c r="NN54" s="435"/>
      <c r="NO54" s="435"/>
      <c r="NP54" s="435"/>
      <c r="NQ54" s="435"/>
      <c r="NR54" s="435"/>
      <c r="NS54" s="435"/>
      <c r="NT54" s="435"/>
      <c r="NU54" s="435"/>
      <c r="NV54" s="435"/>
      <c r="NW54" s="435"/>
      <c r="NX54" s="435"/>
      <c r="NY54" s="435"/>
      <c r="NZ54" s="435"/>
      <c r="OA54" s="435"/>
      <c r="OB54" s="435"/>
      <c r="OC54" s="435"/>
    </row>
    <row r="55" spans="1:393" ht="15.75" customHeight="1" x14ac:dyDescent="0.5">
      <c r="A55" s="435"/>
      <c r="B55" s="273">
        <v>49</v>
      </c>
      <c r="C55" s="337" t="str">
        <f>IF(นักเรียน!C54="","",นักเรียน!C54)</f>
        <v/>
      </c>
      <c r="D55" s="337" t="str">
        <f>IF(นักเรียน!D54="","",นักเรียน!D54)</f>
        <v/>
      </c>
      <c r="E55" s="274" t="str">
        <f>IF(นักเรียน!E54="","",นักเรียน!E54)</f>
        <v/>
      </c>
      <c r="F55" s="273" t="str">
        <f>IF(นักเรียน!E54="","",นักเรียน!B54)</f>
        <v/>
      </c>
      <c r="G55" s="308"/>
      <c r="H55" s="309"/>
      <c r="I55" s="309"/>
      <c r="J55" s="309"/>
      <c r="K55" s="309"/>
      <c r="L55" s="310"/>
      <c r="M55" s="310"/>
      <c r="N55" s="308"/>
      <c r="O55" s="309"/>
      <c r="P55" s="309"/>
      <c r="Q55" s="309"/>
      <c r="R55" s="309"/>
      <c r="S55" s="310"/>
      <c r="T55" s="311"/>
      <c r="U55" s="308"/>
      <c r="V55" s="309"/>
      <c r="W55" s="309"/>
      <c r="X55" s="309"/>
      <c r="Y55" s="309"/>
      <c r="Z55" s="310"/>
      <c r="AA55" s="311"/>
      <c r="AB55" s="308"/>
      <c r="AC55" s="309"/>
      <c r="AD55" s="309"/>
      <c r="AE55" s="309"/>
      <c r="AF55" s="309"/>
      <c r="AG55" s="310"/>
      <c r="AH55" s="311"/>
      <c r="AI55" s="308"/>
      <c r="AJ55" s="309"/>
      <c r="AK55" s="309"/>
      <c r="AL55" s="309"/>
      <c r="AM55" s="309"/>
      <c r="AN55" s="310"/>
      <c r="AO55" s="311"/>
      <c r="AP55" s="308"/>
      <c r="AQ55" s="309"/>
      <c r="AR55" s="309"/>
      <c r="AS55" s="309"/>
      <c r="AT55" s="309"/>
      <c r="AU55" s="310"/>
      <c r="AV55" s="311"/>
      <c r="AW55" s="312"/>
      <c r="AX55" s="309"/>
      <c r="AY55" s="309"/>
      <c r="AZ55" s="309"/>
      <c r="BA55" s="309"/>
      <c r="BB55" s="310"/>
      <c r="BC55" s="310"/>
      <c r="BD55" s="308"/>
      <c r="BE55" s="309"/>
      <c r="BF55" s="309"/>
      <c r="BG55" s="309"/>
      <c r="BH55" s="309"/>
      <c r="BI55" s="310"/>
      <c r="BJ55" s="311"/>
      <c r="BK55" s="308"/>
      <c r="BL55" s="309"/>
      <c r="BM55" s="309"/>
      <c r="BN55" s="309"/>
      <c r="BO55" s="309"/>
      <c r="BP55" s="310"/>
      <c r="BQ55" s="311"/>
      <c r="BR55" s="308"/>
      <c r="BS55" s="309"/>
      <c r="BT55" s="309"/>
      <c r="BU55" s="309"/>
      <c r="BV55" s="309"/>
      <c r="BW55" s="310"/>
      <c r="BX55" s="311"/>
      <c r="BY55" s="312"/>
      <c r="BZ55" s="309"/>
      <c r="CA55" s="309"/>
      <c r="CB55" s="309"/>
      <c r="CC55" s="309"/>
      <c r="CD55" s="310"/>
      <c r="CE55" s="310"/>
      <c r="CF55" s="308"/>
      <c r="CG55" s="309"/>
      <c r="CH55" s="309"/>
      <c r="CI55" s="309"/>
      <c r="CJ55" s="309"/>
      <c r="CK55" s="310"/>
      <c r="CL55" s="311"/>
      <c r="CM55" s="308"/>
      <c r="CN55" s="309"/>
      <c r="CO55" s="309"/>
      <c r="CP55" s="309"/>
      <c r="CQ55" s="309"/>
      <c r="CR55" s="310"/>
      <c r="CS55" s="311"/>
      <c r="CT55" s="308"/>
      <c r="CU55" s="309"/>
      <c r="CV55" s="309"/>
      <c r="CW55" s="309"/>
      <c r="CX55" s="309"/>
      <c r="CY55" s="310"/>
      <c r="CZ55" s="311"/>
      <c r="DA55" s="312"/>
      <c r="DB55" s="309"/>
      <c r="DC55" s="309"/>
      <c r="DD55" s="309"/>
      <c r="DE55" s="309"/>
      <c r="DF55" s="310"/>
      <c r="DG55" s="311"/>
      <c r="DH55" s="308"/>
      <c r="DI55" s="309"/>
      <c r="DJ55" s="309"/>
      <c r="DK55" s="309"/>
      <c r="DL55" s="309"/>
      <c r="DM55" s="310"/>
      <c r="DN55" s="311"/>
      <c r="DO55" s="308"/>
      <c r="DP55" s="309"/>
      <c r="DQ55" s="309"/>
      <c r="DR55" s="309"/>
      <c r="DS55" s="309"/>
      <c r="DT55" s="310"/>
      <c r="DU55" s="311"/>
      <c r="DV55" s="308"/>
      <c r="DW55" s="309"/>
      <c r="DX55" s="309"/>
      <c r="DY55" s="309"/>
      <c r="DZ55" s="309"/>
      <c r="EA55" s="310"/>
      <c r="EB55" s="311"/>
      <c r="EC55" s="312"/>
      <c r="ED55" s="309"/>
      <c r="EE55" s="309"/>
      <c r="EF55" s="309"/>
      <c r="EG55" s="309"/>
      <c r="EH55" s="310"/>
      <c r="EI55" s="310"/>
      <c r="EJ55" s="308"/>
      <c r="EK55" s="309"/>
      <c r="EL55" s="309"/>
      <c r="EM55" s="309"/>
      <c r="EN55" s="309"/>
      <c r="EO55" s="310"/>
      <c r="EP55" s="311"/>
      <c r="EQ55" s="308"/>
      <c r="ER55" s="309"/>
      <c r="ES55" s="309"/>
      <c r="ET55" s="309"/>
      <c r="EU55" s="309"/>
      <c r="EV55" s="310"/>
      <c r="EW55" s="311"/>
      <c r="EX55" s="308"/>
      <c r="EY55" s="309"/>
      <c r="EZ55" s="309"/>
      <c r="FA55" s="309"/>
      <c r="FB55" s="309"/>
      <c r="FC55" s="310"/>
      <c r="FD55" s="311"/>
      <c r="FE55" s="312"/>
      <c r="FF55" s="309"/>
      <c r="FG55" s="309"/>
      <c r="FH55" s="309"/>
      <c r="FI55" s="309"/>
      <c r="FJ55" s="310"/>
      <c r="FK55" s="310"/>
      <c r="FL55" s="308"/>
      <c r="FM55" s="309"/>
      <c r="FN55" s="309"/>
      <c r="FO55" s="309"/>
      <c r="FP55" s="309"/>
      <c r="FQ55" s="310"/>
      <c r="FR55" s="311"/>
      <c r="FS55" s="308"/>
      <c r="FT55" s="309"/>
      <c r="FU55" s="309"/>
      <c r="FV55" s="309"/>
      <c r="FW55" s="309"/>
      <c r="FX55" s="310"/>
      <c r="FY55" s="311"/>
      <c r="FZ55" s="308"/>
      <c r="GA55" s="309"/>
      <c r="GB55" s="309"/>
      <c r="GC55" s="309"/>
      <c r="GD55" s="309"/>
      <c r="GE55" s="310"/>
      <c r="GF55" s="311"/>
      <c r="GG55" s="312"/>
      <c r="GH55" s="309"/>
      <c r="GI55" s="309"/>
      <c r="GJ55" s="309"/>
      <c r="GK55" s="309"/>
      <c r="GL55" s="310"/>
      <c r="GM55" s="311"/>
      <c r="GN55" s="308"/>
      <c r="GO55" s="309"/>
      <c r="GP55" s="309"/>
      <c r="GQ55" s="309"/>
      <c r="GR55" s="309"/>
      <c r="GS55" s="310"/>
      <c r="GT55" s="311"/>
      <c r="GU55" s="308"/>
      <c r="GV55" s="309"/>
      <c r="GW55" s="309"/>
      <c r="GX55" s="309"/>
      <c r="GY55" s="309"/>
      <c r="GZ55" s="310"/>
      <c r="HA55" s="311"/>
      <c r="HB55" s="308"/>
      <c r="HC55" s="309"/>
      <c r="HD55" s="309"/>
      <c r="HE55" s="309"/>
      <c r="HF55" s="309"/>
      <c r="HG55" s="310"/>
      <c r="HH55" s="311"/>
      <c r="HI55" s="308"/>
      <c r="HJ55" s="309"/>
      <c r="HK55" s="309"/>
      <c r="HL55" s="309"/>
      <c r="HM55" s="309"/>
      <c r="HN55" s="310"/>
      <c r="HO55" s="311"/>
      <c r="HP55" s="308"/>
      <c r="HQ55" s="309"/>
      <c r="HR55" s="309"/>
      <c r="HS55" s="309"/>
      <c r="HT55" s="309"/>
      <c r="HU55" s="310"/>
      <c r="HV55" s="311"/>
      <c r="HW55" s="308"/>
      <c r="HX55" s="309"/>
      <c r="HY55" s="309"/>
      <c r="HZ55" s="309"/>
      <c r="IA55" s="309"/>
      <c r="IB55" s="310"/>
      <c r="IC55" s="311"/>
      <c r="ID55" s="308"/>
      <c r="IE55" s="309"/>
      <c r="IF55" s="309"/>
      <c r="IG55" s="309"/>
      <c r="IH55" s="309"/>
      <c r="II55" s="310"/>
      <c r="IJ55" s="311"/>
      <c r="IK55" s="312"/>
      <c r="IL55" s="309"/>
      <c r="IM55" s="309"/>
      <c r="IN55" s="309"/>
      <c r="IO55" s="309"/>
      <c r="IP55" s="310"/>
      <c r="IQ55" s="310"/>
      <c r="IR55" s="308"/>
      <c r="IS55" s="309"/>
      <c r="IT55" s="309"/>
      <c r="IU55" s="309"/>
      <c r="IV55" s="309"/>
      <c r="IW55" s="310"/>
      <c r="IX55" s="311"/>
      <c r="IY55" s="308"/>
      <c r="IZ55" s="309"/>
      <c r="JA55" s="309"/>
      <c r="JB55" s="309"/>
      <c r="JC55" s="309"/>
      <c r="JD55" s="310"/>
      <c r="JE55" s="311"/>
      <c r="JF55" s="308"/>
      <c r="JG55" s="309"/>
      <c r="JH55" s="309"/>
      <c r="JI55" s="309"/>
      <c r="JJ55" s="309"/>
      <c r="JK55" s="310"/>
      <c r="JL55" s="311"/>
      <c r="JM55" s="308"/>
      <c r="JN55" s="309"/>
      <c r="JO55" s="309"/>
      <c r="JP55" s="309"/>
      <c r="JQ55" s="309"/>
      <c r="JR55" s="310"/>
      <c r="JS55" s="311"/>
      <c r="JT55" s="308"/>
      <c r="JU55" s="309"/>
      <c r="JV55" s="309"/>
      <c r="JW55" s="309"/>
      <c r="JX55" s="309"/>
      <c r="JY55" s="310"/>
      <c r="JZ55" s="311"/>
      <c r="KA55" s="308"/>
      <c r="KB55" s="309"/>
      <c r="KC55" s="309"/>
      <c r="KD55" s="309"/>
      <c r="KE55" s="309"/>
      <c r="KF55" s="310"/>
      <c r="KG55" s="311"/>
      <c r="KH55" s="312"/>
      <c r="KI55" s="309"/>
      <c r="KJ55" s="309"/>
      <c r="KK55" s="309"/>
      <c r="KL55" s="309"/>
      <c r="KM55" s="310"/>
      <c r="KN55" s="311"/>
      <c r="KO55" s="308"/>
      <c r="KP55" s="309"/>
      <c r="KQ55" s="309"/>
      <c r="KR55" s="309"/>
      <c r="KS55" s="309"/>
      <c r="KT55" s="310"/>
      <c r="KU55" s="311"/>
      <c r="KV55" s="308"/>
      <c r="KW55" s="309"/>
      <c r="KX55" s="309"/>
      <c r="KY55" s="309"/>
      <c r="KZ55" s="309"/>
      <c r="LA55" s="310"/>
      <c r="LB55" s="311"/>
      <c r="LC55" s="308"/>
      <c r="LD55" s="309"/>
      <c r="LE55" s="309"/>
      <c r="LF55" s="309"/>
      <c r="LG55" s="309"/>
      <c r="LH55" s="310"/>
      <c r="LI55" s="311"/>
      <c r="LJ55" s="308"/>
      <c r="LK55" s="309"/>
      <c r="LL55" s="309"/>
      <c r="LM55" s="309"/>
      <c r="LN55" s="309"/>
      <c r="LO55" s="310"/>
      <c r="LP55" s="311"/>
      <c r="LQ55" s="308"/>
      <c r="LR55" s="309"/>
      <c r="LS55" s="309"/>
      <c r="LT55" s="309"/>
      <c r="LU55" s="309"/>
      <c r="LV55" s="310"/>
      <c r="LW55" s="310"/>
      <c r="LX55" s="282" t="str">
        <f t="shared" si="3"/>
        <v/>
      </c>
      <c r="LY55" s="273" t="str">
        <f t="shared" si="5"/>
        <v/>
      </c>
      <c r="LZ55" s="273" t="str">
        <f t="shared" si="6"/>
        <v/>
      </c>
      <c r="MA55" s="273" t="str">
        <f t="shared" si="7"/>
        <v/>
      </c>
      <c r="MB55" s="283" t="str">
        <f t="shared" si="4"/>
        <v/>
      </c>
      <c r="MC55" s="284"/>
      <c r="MD55" s="435"/>
      <c r="ME55" s="435"/>
      <c r="MF55" s="455" t="str">
        <f>IF(MB55="","",IF(นักเรียน!Q54="ออก","--ย้าย--",VLOOKUP(MB55,gradetime,5)))</f>
        <v/>
      </c>
      <c r="MG55" s="435"/>
      <c r="MH55" s="435"/>
      <c r="MI55" s="435"/>
      <c r="MJ55" s="435"/>
      <c r="MK55" s="435"/>
      <c r="ML55" s="435"/>
      <c r="MM55" s="435"/>
      <c r="MN55" s="435"/>
      <c r="MO55" s="435"/>
      <c r="MP55" s="435"/>
      <c r="MQ55" s="435"/>
      <c r="MR55" s="435"/>
      <c r="MS55" s="435"/>
      <c r="MT55" s="435"/>
      <c r="MU55" s="435"/>
      <c r="MV55" s="435"/>
      <c r="MW55" s="435"/>
      <c r="MX55" s="435"/>
      <c r="MY55" s="435"/>
      <c r="MZ55" s="435"/>
      <c r="NA55" s="435"/>
      <c r="NB55" s="435"/>
      <c r="NC55" s="435"/>
      <c r="ND55" s="435"/>
      <c r="NE55" s="435"/>
      <c r="NF55" s="435"/>
      <c r="NG55" s="435"/>
      <c r="NH55" s="435"/>
      <c r="NI55" s="435"/>
      <c r="NJ55" s="435"/>
      <c r="NK55" s="435"/>
      <c r="NL55" s="435"/>
      <c r="NM55" s="435"/>
      <c r="NN55" s="435"/>
      <c r="NO55" s="435"/>
      <c r="NP55" s="435"/>
      <c r="NQ55" s="435"/>
      <c r="NR55" s="435"/>
      <c r="NS55" s="435"/>
      <c r="NT55" s="435"/>
      <c r="NU55" s="435"/>
      <c r="NV55" s="435"/>
      <c r="NW55" s="435"/>
      <c r="NX55" s="435"/>
      <c r="NY55" s="435"/>
      <c r="NZ55" s="435"/>
      <c r="OA55" s="435"/>
      <c r="OB55" s="435"/>
      <c r="OC55" s="435"/>
    </row>
    <row r="56" spans="1:393" ht="15.75" customHeight="1" x14ac:dyDescent="0.5">
      <c r="A56" s="435"/>
      <c r="B56" s="275">
        <v>50</v>
      </c>
      <c r="C56" s="338" t="str">
        <f>IF(นักเรียน!C55="","",นักเรียน!C55)</f>
        <v/>
      </c>
      <c r="D56" s="338" t="str">
        <f>IF(นักเรียน!D55="","",นักเรียน!D55)</f>
        <v/>
      </c>
      <c r="E56" s="276" t="str">
        <f>IF(นักเรียน!E55="","",นักเรียน!E55)</f>
        <v/>
      </c>
      <c r="F56" s="275" t="str">
        <f>IF(นักเรียน!E55="","",นักเรียน!B55)</f>
        <v/>
      </c>
      <c r="G56" s="313"/>
      <c r="H56" s="314"/>
      <c r="I56" s="314"/>
      <c r="J56" s="314"/>
      <c r="K56" s="314"/>
      <c r="L56" s="315"/>
      <c r="M56" s="315"/>
      <c r="N56" s="313"/>
      <c r="O56" s="314"/>
      <c r="P56" s="314"/>
      <c r="Q56" s="314"/>
      <c r="R56" s="314"/>
      <c r="S56" s="315"/>
      <c r="T56" s="316"/>
      <c r="U56" s="313"/>
      <c r="V56" s="314"/>
      <c r="W56" s="314"/>
      <c r="X56" s="314"/>
      <c r="Y56" s="314"/>
      <c r="Z56" s="315"/>
      <c r="AA56" s="316"/>
      <c r="AB56" s="313"/>
      <c r="AC56" s="314"/>
      <c r="AD56" s="314"/>
      <c r="AE56" s="314"/>
      <c r="AF56" s="314"/>
      <c r="AG56" s="315"/>
      <c r="AH56" s="316"/>
      <c r="AI56" s="313"/>
      <c r="AJ56" s="314"/>
      <c r="AK56" s="314"/>
      <c r="AL56" s="314"/>
      <c r="AM56" s="314"/>
      <c r="AN56" s="315"/>
      <c r="AO56" s="316"/>
      <c r="AP56" s="313"/>
      <c r="AQ56" s="314"/>
      <c r="AR56" s="314"/>
      <c r="AS56" s="314"/>
      <c r="AT56" s="314"/>
      <c r="AU56" s="315"/>
      <c r="AV56" s="316"/>
      <c r="AW56" s="317"/>
      <c r="AX56" s="314"/>
      <c r="AY56" s="314"/>
      <c r="AZ56" s="314"/>
      <c r="BA56" s="314"/>
      <c r="BB56" s="315"/>
      <c r="BC56" s="315"/>
      <c r="BD56" s="313"/>
      <c r="BE56" s="314"/>
      <c r="BF56" s="314"/>
      <c r="BG56" s="314"/>
      <c r="BH56" s="314"/>
      <c r="BI56" s="315"/>
      <c r="BJ56" s="316"/>
      <c r="BK56" s="313"/>
      <c r="BL56" s="314"/>
      <c r="BM56" s="314"/>
      <c r="BN56" s="314"/>
      <c r="BO56" s="314"/>
      <c r="BP56" s="315"/>
      <c r="BQ56" s="316"/>
      <c r="BR56" s="313"/>
      <c r="BS56" s="314"/>
      <c r="BT56" s="314"/>
      <c r="BU56" s="314"/>
      <c r="BV56" s="314"/>
      <c r="BW56" s="315"/>
      <c r="BX56" s="316"/>
      <c r="BY56" s="317"/>
      <c r="BZ56" s="314"/>
      <c r="CA56" s="314"/>
      <c r="CB56" s="314"/>
      <c r="CC56" s="314"/>
      <c r="CD56" s="315"/>
      <c r="CE56" s="315"/>
      <c r="CF56" s="313"/>
      <c r="CG56" s="314"/>
      <c r="CH56" s="314"/>
      <c r="CI56" s="314"/>
      <c r="CJ56" s="314"/>
      <c r="CK56" s="315"/>
      <c r="CL56" s="316"/>
      <c r="CM56" s="313"/>
      <c r="CN56" s="314"/>
      <c r="CO56" s="314"/>
      <c r="CP56" s="314"/>
      <c r="CQ56" s="314"/>
      <c r="CR56" s="315"/>
      <c r="CS56" s="316"/>
      <c r="CT56" s="313"/>
      <c r="CU56" s="314"/>
      <c r="CV56" s="314"/>
      <c r="CW56" s="314"/>
      <c r="CX56" s="314"/>
      <c r="CY56" s="315"/>
      <c r="CZ56" s="316"/>
      <c r="DA56" s="317"/>
      <c r="DB56" s="314"/>
      <c r="DC56" s="314"/>
      <c r="DD56" s="314"/>
      <c r="DE56" s="314"/>
      <c r="DF56" s="315"/>
      <c r="DG56" s="316"/>
      <c r="DH56" s="313"/>
      <c r="DI56" s="314"/>
      <c r="DJ56" s="314"/>
      <c r="DK56" s="314"/>
      <c r="DL56" s="314"/>
      <c r="DM56" s="315"/>
      <c r="DN56" s="316"/>
      <c r="DO56" s="313"/>
      <c r="DP56" s="314"/>
      <c r="DQ56" s="314"/>
      <c r="DR56" s="314"/>
      <c r="DS56" s="314"/>
      <c r="DT56" s="315"/>
      <c r="DU56" s="316"/>
      <c r="DV56" s="313"/>
      <c r="DW56" s="314"/>
      <c r="DX56" s="314"/>
      <c r="DY56" s="314"/>
      <c r="DZ56" s="314"/>
      <c r="EA56" s="315"/>
      <c r="EB56" s="316"/>
      <c r="EC56" s="317"/>
      <c r="ED56" s="314"/>
      <c r="EE56" s="314"/>
      <c r="EF56" s="314"/>
      <c r="EG56" s="314"/>
      <c r="EH56" s="315"/>
      <c r="EI56" s="315"/>
      <c r="EJ56" s="313"/>
      <c r="EK56" s="314"/>
      <c r="EL56" s="314"/>
      <c r="EM56" s="314"/>
      <c r="EN56" s="314"/>
      <c r="EO56" s="315"/>
      <c r="EP56" s="316"/>
      <c r="EQ56" s="313"/>
      <c r="ER56" s="314"/>
      <c r="ES56" s="314"/>
      <c r="ET56" s="314"/>
      <c r="EU56" s="314"/>
      <c r="EV56" s="315"/>
      <c r="EW56" s="316"/>
      <c r="EX56" s="313"/>
      <c r="EY56" s="314"/>
      <c r="EZ56" s="314"/>
      <c r="FA56" s="314"/>
      <c r="FB56" s="314"/>
      <c r="FC56" s="315"/>
      <c r="FD56" s="316"/>
      <c r="FE56" s="317"/>
      <c r="FF56" s="314"/>
      <c r="FG56" s="314"/>
      <c r="FH56" s="314"/>
      <c r="FI56" s="314"/>
      <c r="FJ56" s="315"/>
      <c r="FK56" s="315"/>
      <c r="FL56" s="313"/>
      <c r="FM56" s="314"/>
      <c r="FN56" s="314"/>
      <c r="FO56" s="314"/>
      <c r="FP56" s="314"/>
      <c r="FQ56" s="315"/>
      <c r="FR56" s="316"/>
      <c r="FS56" s="313"/>
      <c r="FT56" s="314"/>
      <c r="FU56" s="314"/>
      <c r="FV56" s="314"/>
      <c r="FW56" s="314"/>
      <c r="FX56" s="315"/>
      <c r="FY56" s="316"/>
      <c r="FZ56" s="313"/>
      <c r="GA56" s="314"/>
      <c r="GB56" s="314"/>
      <c r="GC56" s="314"/>
      <c r="GD56" s="314"/>
      <c r="GE56" s="315"/>
      <c r="GF56" s="316"/>
      <c r="GG56" s="317"/>
      <c r="GH56" s="314"/>
      <c r="GI56" s="314"/>
      <c r="GJ56" s="314"/>
      <c r="GK56" s="314"/>
      <c r="GL56" s="315"/>
      <c r="GM56" s="316"/>
      <c r="GN56" s="313"/>
      <c r="GO56" s="314"/>
      <c r="GP56" s="314"/>
      <c r="GQ56" s="314"/>
      <c r="GR56" s="314"/>
      <c r="GS56" s="315"/>
      <c r="GT56" s="316"/>
      <c r="GU56" s="313"/>
      <c r="GV56" s="314"/>
      <c r="GW56" s="314"/>
      <c r="GX56" s="314"/>
      <c r="GY56" s="314"/>
      <c r="GZ56" s="315"/>
      <c r="HA56" s="316"/>
      <c r="HB56" s="313"/>
      <c r="HC56" s="314"/>
      <c r="HD56" s="314"/>
      <c r="HE56" s="314"/>
      <c r="HF56" s="314"/>
      <c r="HG56" s="315"/>
      <c r="HH56" s="316"/>
      <c r="HI56" s="313"/>
      <c r="HJ56" s="314"/>
      <c r="HK56" s="314"/>
      <c r="HL56" s="314"/>
      <c r="HM56" s="314"/>
      <c r="HN56" s="315"/>
      <c r="HO56" s="316"/>
      <c r="HP56" s="313"/>
      <c r="HQ56" s="314"/>
      <c r="HR56" s="314"/>
      <c r="HS56" s="314"/>
      <c r="HT56" s="314"/>
      <c r="HU56" s="315"/>
      <c r="HV56" s="316"/>
      <c r="HW56" s="313"/>
      <c r="HX56" s="314"/>
      <c r="HY56" s="314"/>
      <c r="HZ56" s="314"/>
      <c r="IA56" s="314"/>
      <c r="IB56" s="315"/>
      <c r="IC56" s="316"/>
      <c r="ID56" s="313"/>
      <c r="IE56" s="314"/>
      <c r="IF56" s="314"/>
      <c r="IG56" s="314"/>
      <c r="IH56" s="314"/>
      <c r="II56" s="315"/>
      <c r="IJ56" s="316"/>
      <c r="IK56" s="317"/>
      <c r="IL56" s="314"/>
      <c r="IM56" s="314"/>
      <c r="IN56" s="314"/>
      <c r="IO56" s="314"/>
      <c r="IP56" s="315"/>
      <c r="IQ56" s="315"/>
      <c r="IR56" s="313"/>
      <c r="IS56" s="314"/>
      <c r="IT56" s="314"/>
      <c r="IU56" s="314"/>
      <c r="IV56" s="314"/>
      <c r="IW56" s="315"/>
      <c r="IX56" s="316"/>
      <c r="IY56" s="313"/>
      <c r="IZ56" s="314"/>
      <c r="JA56" s="314"/>
      <c r="JB56" s="314"/>
      <c r="JC56" s="314"/>
      <c r="JD56" s="315"/>
      <c r="JE56" s="316"/>
      <c r="JF56" s="313"/>
      <c r="JG56" s="314"/>
      <c r="JH56" s="314"/>
      <c r="JI56" s="314"/>
      <c r="JJ56" s="314"/>
      <c r="JK56" s="315"/>
      <c r="JL56" s="316"/>
      <c r="JM56" s="313"/>
      <c r="JN56" s="314"/>
      <c r="JO56" s="314"/>
      <c r="JP56" s="314"/>
      <c r="JQ56" s="314"/>
      <c r="JR56" s="315"/>
      <c r="JS56" s="316"/>
      <c r="JT56" s="313"/>
      <c r="JU56" s="314"/>
      <c r="JV56" s="314"/>
      <c r="JW56" s="314"/>
      <c r="JX56" s="314"/>
      <c r="JY56" s="315"/>
      <c r="JZ56" s="316"/>
      <c r="KA56" s="313"/>
      <c r="KB56" s="314"/>
      <c r="KC56" s="314"/>
      <c r="KD56" s="314"/>
      <c r="KE56" s="314"/>
      <c r="KF56" s="315"/>
      <c r="KG56" s="316"/>
      <c r="KH56" s="317"/>
      <c r="KI56" s="314"/>
      <c r="KJ56" s="314"/>
      <c r="KK56" s="314"/>
      <c r="KL56" s="314"/>
      <c r="KM56" s="315"/>
      <c r="KN56" s="316"/>
      <c r="KO56" s="313"/>
      <c r="KP56" s="314"/>
      <c r="KQ56" s="314"/>
      <c r="KR56" s="314"/>
      <c r="KS56" s="314"/>
      <c r="KT56" s="315"/>
      <c r="KU56" s="316"/>
      <c r="KV56" s="313"/>
      <c r="KW56" s="314"/>
      <c r="KX56" s="314"/>
      <c r="KY56" s="314"/>
      <c r="KZ56" s="314"/>
      <c r="LA56" s="315"/>
      <c r="LB56" s="316"/>
      <c r="LC56" s="313"/>
      <c r="LD56" s="314"/>
      <c r="LE56" s="314"/>
      <c r="LF56" s="314"/>
      <c r="LG56" s="314"/>
      <c r="LH56" s="315"/>
      <c r="LI56" s="316"/>
      <c r="LJ56" s="313"/>
      <c r="LK56" s="314"/>
      <c r="LL56" s="314"/>
      <c r="LM56" s="314"/>
      <c r="LN56" s="314"/>
      <c r="LO56" s="315"/>
      <c r="LP56" s="316"/>
      <c r="LQ56" s="313"/>
      <c r="LR56" s="314"/>
      <c r="LS56" s="314"/>
      <c r="LT56" s="314"/>
      <c r="LU56" s="314"/>
      <c r="LV56" s="315"/>
      <c r="LW56" s="315"/>
      <c r="LX56" s="285" t="str">
        <f t="shared" si="3"/>
        <v/>
      </c>
      <c r="LY56" s="275" t="str">
        <f t="shared" si="5"/>
        <v/>
      </c>
      <c r="LZ56" s="275" t="str">
        <f t="shared" si="6"/>
        <v/>
      </c>
      <c r="MA56" s="275" t="str">
        <f t="shared" si="7"/>
        <v/>
      </c>
      <c r="MB56" s="286" t="str">
        <f>IF(LX56="","",LX56*100/COUNT($G$6:$LW$6))</f>
        <v/>
      </c>
      <c r="MC56" s="287"/>
      <c r="MD56" s="435"/>
      <c r="ME56" s="435"/>
      <c r="MF56" s="455" t="str">
        <f>IF(MB56="","",IF(นักเรียน!Q55="ออก","--ย้าย--",VLOOKUP(MB56,gradetime,5)))</f>
        <v/>
      </c>
      <c r="MG56" s="435"/>
      <c r="MH56" s="435"/>
      <c r="MI56" s="435"/>
      <c r="MJ56" s="435"/>
      <c r="MK56" s="435"/>
      <c r="ML56" s="435"/>
      <c r="MM56" s="435"/>
      <c r="MN56" s="435"/>
      <c r="MO56" s="435"/>
      <c r="MP56" s="435"/>
      <c r="MQ56" s="435"/>
      <c r="MR56" s="435"/>
      <c r="MS56" s="435"/>
      <c r="MT56" s="435"/>
      <c r="MU56" s="435"/>
      <c r="MV56" s="435"/>
      <c r="MW56" s="435"/>
      <c r="MX56" s="435"/>
      <c r="MY56" s="435"/>
      <c r="MZ56" s="435"/>
      <c r="NA56" s="435"/>
      <c r="NB56" s="435"/>
      <c r="NC56" s="435"/>
      <c r="ND56" s="435"/>
      <c r="NE56" s="435"/>
      <c r="NF56" s="435"/>
      <c r="NG56" s="435"/>
      <c r="NH56" s="435"/>
      <c r="NI56" s="435"/>
      <c r="NJ56" s="435"/>
      <c r="NK56" s="435"/>
      <c r="NL56" s="435"/>
      <c r="NM56" s="435"/>
      <c r="NN56" s="435"/>
      <c r="NO56" s="435"/>
      <c r="NP56" s="435"/>
      <c r="NQ56" s="435"/>
      <c r="NR56" s="435"/>
      <c r="NS56" s="435"/>
      <c r="NT56" s="435"/>
      <c r="NU56" s="435"/>
      <c r="NV56" s="435"/>
      <c r="NW56" s="435"/>
      <c r="NX56" s="435"/>
      <c r="NY56" s="435"/>
      <c r="NZ56" s="435"/>
      <c r="OA56" s="435"/>
      <c r="OB56" s="435"/>
      <c r="OC56" s="435"/>
    </row>
    <row r="57" spans="1:393" ht="18" customHeight="1" x14ac:dyDescent="0.5">
      <c r="A57" s="435"/>
      <c r="B57" s="455"/>
      <c r="C57" s="455"/>
      <c r="D57" s="455"/>
      <c r="E57" s="435"/>
      <c r="F57" s="43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  <c r="AV57" s="455"/>
      <c r="AW57" s="455"/>
      <c r="AX57" s="455"/>
      <c r="AY57" s="455"/>
      <c r="AZ57" s="435"/>
      <c r="BA57" s="435"/>
      <c r="BB57" s="435"/>
      <c r="BC57" s="435"/>
      <c r="BD57" s="435"/>
      <c r="BE57" s="435"/>
      <c r="BF57" s="435"/>
      <c r="BG57" s="435"/>
      <c r="BH57" s="435"/>
      <c r="BI57" s="435"/>
      <c r="BJ57" s="435"/>
      <c r="BK57" s="435"/>
      <c r="BL57" s="435"/>
      <c r="BM57" s="435"/>
      <c r="BN57" s="435"/>
      <c r="BO57" s="435"/>
      <c r="BP57" s="435"/>
      <c r="BQ57" s="435"/>
      <c r="BR57" s="435"/>
      <c r="BS57" s="435"/>
      <c r="BT57" s="435"/>
      <c r="BU57" s="435"/>
      <c r="BV57" s="435"/>
      <c r="BW57" s="435"/>
      <c r="BX57" s="435"/>
      <c r="BY57" s="435"/>
      <c r="BZ57" s="435"/>
      <c r="CA57" s="435"/>
      <c r="CB57" s="435"/>
      <c r="CC57" s="435"/>
      <c r="CD57" s="435"/>
      <c r="CE57" s="435"/>
      <c r="CF57" s="435"/>
      <c r="CG57" s="435"/>
      <c r="CH57" s="435"/>
      <c r="CI57" s="435"/>
      <c r="CJ57" s="435"/>
      <c r="CK57" s="435"/>
      <c r="CL57" s="435"/>
      <c r="CM57" s="435"/>
      <c r="CN57" s="435"/>
      <c r="CO57" s="435"/>
      <c r="CP57" s="435"/>
      <c r="CQ57" s="435"/>
      <c r="CR57" s="435"/>
      <c r="CS57" s="435"/>
      <c r="CT57" s="435"/>
      <c r="CU57" s="435"/>
      <c r="CV57" s="435"/>
      <c r="CW57" s="435"/>
      <c r="CX57" s="435"/>
      <c r="CY57" s="435"/>
      <c r="CZ57" s="435"/>
      <c r="DA57" s="435"/>
      <c r="DB57" s="435"/>
      <c r="DC57" s="435"/>
      <c r="DD57" s="435"/>
      <c r="DE57" s="435"/>
      <c r="DF57" s="435"/>
      <c r="DG57" s="435"/>
      <c r="DH57" s="435"/>
      <c r="DI57" s="435"/>
      <c r="DJ57" s="435"/>
      <c r="DK57" s="435"/>
      <c r="DL57" s="435"/>
      <c r="DM57" s="435"/>
      <c r="DN57" s="435"/>
      <c r="DO57" s="435"/>
      <c r="DP57" s="435"/>
      <c r="DQ57" s="435"/>
      <c r="DR57" s="435"/>
      <c r="DS57" s="435"/>
      <c r="DT57" s="435"/>
      <c r="DU57" s="435"/>
      <c r="DV57" s="435"/>
      <c r="DW57" s="435"/>
      <c r="DX57" s="435"/>
      <c r="DY57" s="435"/>
      <c r="DZ57" s="435"/>
      <c r="EA57" s="435"/>
      <c r="EB57" s="435"/>
      <c r="EC57" s="435"/>
      <c r="ED57" s="435"/>
      <c r="EE57" s="435"/>
      <c r="EF57" s="435"/>
      <c r="EG57" s="435"/>
      <c r="EH57" s="435"/>
      <c r="EI57" s="435"/>
      <c r="EJ57" s="435"/>
      <c r="EK57" s="435"/>
      <c r="EL57" s="435"/>
      <c r="EM57" s="435"/>
      <c r="EN57" s="435"/>
      <c r="EO57" s="435"/>
      <c r="EP57" s="435"/>
      <c r="EQ57" s="455"/>
      <c r="ER57" s="455"/>
      <c r="ES57" s="455"/>
      <c r="ET57" s="455"/>
      <c r="EU57" s="455"/>
      <c r="EV57" s="455"/>
      <c r="EW57" s="455"/>
      <c r="EX57" s="455"/>
      <c r="EY57" s="455"/>
      <c r="EZ57" s="455"/>
      <c r="FA57" s="455"/>
      <c r="FB57" s="455"/>
      <c r="FC57" s="455"/>
      <c r="FD57" s="455"/>
      <c r="FE57" s="455"/>
      <c r="FF57" s="455"/>
      <c r="FG57" s="455"/>
      <c r="FH57" s="455"/>
      <c r="FI57" s="455"/>
      <c r="FJ57" s="455"/>
      <c r="FK57" s="455"/>
      <c r="FL57" s="455"/>
      <c r="FM57" s="455"/>
      <c r="FN57" s="455"/>
      <c r="FO57" s="455"/>
      <c r="FP57" s="455"/>
      <c r="FQ57" s="455"/>
      <c r="FR57" s="455"/>
      <c r="FS57" s="455"/>
      <c r="FT57" s="455"/>
      <c r="FU57" s="455"/>
      <c r="FV57" s="455"/>
      <c r="FW57" s="455"/>
      <c r="FX57" s="455"/>
      <c r="FY57" s="455"/>
      <c r="FZ57" s="455"/>
      <c r="GA57" s="455"/>
      <c r="GB57" s="455"/>
      <c r="GC57" s="455"/>
      <c r="GD57" s="455"/>
      <c r="GE57" s="455"/>
      <c r="GF57" s="455"/>
      <c r="GG57" s="455"/>
      <c r="GH57" s="455"/>
      <c r="GI57" s="455"/>
      <c r="GJ57" s="435"/>
      <c r="GK57" s="435"/>
      <c r="GL57" s="435"/>
      <c r="GM57" s="435"/>
      <c r="GN57" s="435"/>
      <c r="GO57" s="435"/>
      <c r="GP57" s="435"/>
      <c r="GQ57" s="435"/>
      <c r="GR57" s="435"/>
      <c r="GS57" s="435"/>
      <c r="GT57" s="435"/>
      <c r="GU57" s="435"/>
      <c r="GV57" s="435"/>
      <c r="GW57" s="435"/>
      <c r="GX57" s="435"/>
      <c r="GY57" s="435"/>
      <c r="GZ57" s="435"/>
      <c r="HA57" s="435"/>
      <c r="HB57" s="435"/>
      <c r="HC57" s="435"/>
      <c r="HD57" s="435"/>
      <c r="HE57" s="435"/>
      <c r="HF57" s="435"/>
      <c r="HG57" s="435"/>
      <c r="HH57" s="435"/>
      <c r="HI57" s="435"/>
      <c r="HJ57" s="435"/>
      <c r="HK57" s="435"/>
      <c r="HL57" s="435"/>
      <c r="HM57" s="435"/>
      <c r="HN57" s="435"/>
      <c r="HO57" s="435"/>
      <c r="HP57" s="435"/>
      <c r="HQ57" s="435"/>
      <c r="HR57" s="435"/>
      <c r="HS57" s="435"/>
      <c r="HT57" s="435"/>
      <c r="HU57" s="435"/>
      <c r="HV57" s="435"/>
      <c r="HW57" s="435"/>
      <c r="HX57" s="435"/>
      <c r="HY57" s="435"/>
      <c r="HZ57" s="435"/>
      <c r="IA57" s="435"/>
      <c r="IB57" s="435"/>
      <c r="IC57" s="435"/>
      <c r="ID57" s="435"/>
      <c r="IE57" s="435"/>
      <c r="IF57" s="435"/>
      <c r="IG57" s="435"/>
      <c r="IH57" s="435"/>
      <c r="II57" s="435"/>
      <c r="IJ57" s="435"/>
      <c r="IK57" s="435"/>
      <c r="IL57" s="435"/>
      <c r="IM57" s="435"/>
      <c r="IN57" s="435"/>
      <c r="IO57" s="435"/>
      <c r="IP57" s="435"/>
      <c r="IQ57" s="435"/>
      <c r="IR57" s="435"/>
      <c r="IS57" s="435"/>
      <c r="IT57" s="435"/>
      <c r="IU57" s="435"/>
      <c r="IV57" s="435"/>
      <c r="IW57" s="435"/>
      <c r="IX57" s="435"/>
      <c r="IY57" s="435"/>
      <c r="IZ57" s="435"/>
      <c r="JA57" s="435"/>
      <c r="JB57" s="435"/>
      <c r="JC57" s="435"/>
      <c r="JD57" s="435"/>
      <c r="JE57" s="435"/>
      <c r="JF57" s="435"/>
      <c r="JG57" s="435"/>
      <c r="JH57" s="435"/>
      <c r="JI57" s="435"/>
      <c r="JJ57" s="435"/>
      <c r="JK57" s="435"/>
      <c r="JL57" s="435"/>
      <c r="JM57" s="435"/>
      <c r="JN57" s="435"/>
      <c r="JO57" s="435"/>
      <c r="JP57" s="435"/>
      <c r="JQ57" s="435"/>
      <c r="JR57" s="435"/>
      <c r="JS57" s="435"/>
      <c r="JT57" s="435"/>
      <c r="JU57" s="435"/>
      <c r="JV57" s="435"/>
      <c r="JW57" s="435"/>
      <c r="JX57" s="435"/>
      <c r="JY57" s="435"/>
      <c r="JZ57" s="435"/>
      <c r="KA57" s="435"/>
      <c r="KB57" s="435"/>
      <c r="KC57" s="435"/>
      <c r="KD57" s="435"/>
      <c r="KE57" s="435"/>
      <c r="KF57" s="435"/>
      <c r="KG57" s="435"/>
      <c r="KH57" s="435"/>
      <c r="KI57" s="435"/>
      <c r="KJ57" s="435"/>
      <c r="KK57" s="435"/>
      <c r="KL57" s="435"/>
      <c r="KM57" s="435"/>
      <c r="KN57" s="435"/>
      <c r="KO57" s="435"/>
      <c r="KP57" s="435"/>
      <c r="KQ57" s="435"/>
      <c r="KR57" s="435"/>
      <c r="KS57" s="435"/>
      <c r="KT57" s="435"/>
      <c r="KU57" s="435"/>
      <c r="KV57" s="435"/>
      <c r="KW57" s="435"/>
      <c r="KX57" s="435"/>
      <c r="KY57" s="435"/>
      <c r="KZ57" s="435"/>
      <c r="LA57" s="435"/>
      <c r="LB57" s="435"/>
      <c r="LC57" s="435"/>
      <c r="LD57" s="435"/>
      <c r="LE57" s="435"/>
      <c r="LF57" s="435"/>
      <c r="LG57" s="435"/>
      <c r="LH57" s="435"/>
      <c r="LI57" s="435"/>
      <c r="LJ57" s="435"/>
      <c r="LK57" s="435"/>
      <c r="LL57" s="435"/>
      <c r="LM57" s="435"/>
      <c r="LN57" s="435"/>
      <c r="LO57" s="435"/>
      <c r="LP57" s="435"/>
      <c r="LQ57" s="435"/>
      <c r="LR57" s="435"/>
      <c r="LS57" s="435"/>
      <c r="LT57" s="435"/>
      <c r="LU57" s="435"/>
      <c r="LV57" s="435"/>
      <c r="LW57" s="435"/>
      <c r="LX57" s="435"/>
      <c r="LY57" s="435"/>
      <c r="LZ57" s="435"/>
      <c r="MA57" s="435"/>
      <c r="MB57" s="435"/>
      <c r="MC57" s="435"/>
      <c r="MD57" s="435"/>
      <c r="ME57" s="435"/>
      <c r="MF57" s="435"/>
      <c r="MG57" s="435"/>
      <c r="MH57" s="435"/>
      <c r="MI57" s="435"/>
      <c r="MJ57" s="435"/>
      <c r="MK57" s="435"/>
      <c r="ML57" s="435"/>
      <c r="MM57" s="435"/>
      <c r="MN57" s="435"/>
      <c r="MO57" s="435"/>
      <c r="MP57" s="435"/>
      <c r="MQ57" s="435"/>
      <c r="MR57" s="435"/>
      <c r="MS57" s="435"/>
      <c r="MT57" s="435"/>
      <c r="MU57" s="435"/>
      <c r="MV57" s="435"/>
      <c r="MW57" s="435"/>
      <c r="MX57" s="435"/>
      <c r="MY57" s="435"/>
      <c r="MZ57" s="435"/>
      <c r="NA57" s="435"/>
      <c r="NB57" s="435"/>
      <c r="NC57" s="435"/>
      <c r="ND57" s="435"/>
      <c r="NE57" s="435"/>
      <c r="NF57" s="435"/>
      <c r="NG57" s="435"/>
      <c r="NH57" s="435"/>
      <c r="NI57" s="435"/>
      <c r="NJ57" s="435"/>
      <c r="NK57" s="435"/>
      <c r="NL57" s="435"/>
      <c r="NM57" s="435"/>
      <c r="NN57" s="435"/>
      <c r="NO57" s="435"/>
      <c r="NP57" s="435"/>
      <c r="NQ57" s="435"/>
      <c r="NR57" s="435"/>
      <c r="NS57" s="435"/>
      <c r="NT57" s="435"/>
      <c r="NU57" s="435"/>
      <c r="NV57" s="435"/>
      <c r="NW57" s="435"/>
      <c r="NX57" s="435"/>
      <c r="NY57" s="435"/>
      <c r="NZ57" s="435"/>
      <c r="OA57" s="435"/>
      <c r="OB57" s="435"/>
      <c r="OC57" s="435"/>
    </row>
    <row r="58" spans="1:393" ht="18" customHeight="1" x14ac:dyDescent="0.5">
      <c r="A58" s="435"/>
      <c r="B58" s="455"/>
      <c r="C58" s="455"/>
      <c r="D58" s="455"/>
      <c r="E58" s="435"/>
      <c r="F58" s="43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  <c r="AO58" s="455"/>
      <c r="AP58" s="455"/>
      <c r="AQ58" s="455"/>
      <c r="AR58" s="455"/>
      <c r="AS58" s="455"/>
      <c r="AT58" s="455"/>
      <c r="AU58" s="455"/>
      <c r="AV58" s="455"/>
      <c r="AW58" s="455"/>
      <c r="AX58" s="455"/>
      <c r="AY58" s="455"/>
      <c r="AZ58" s="435"/>
      <c r="BA58" s="435"/>
      <c r="BB58" s="435"/>
      <c r="BC58" s="435"/>
      <c r="BD58" s="435"/>
      <c r="BE58" s="435"/>
      <c r="BF58" s="435"/>
      <c r="BG58" s="435"/>
      <c r="BH58" s="435"/>
      <c r="BI58" s="435"/>
      <c r="BJ58" s="435"/>
      <c r="BK58" s="435"/>
      <c r="BL58" s="435"/>
      <c r="BM58" s="435"/>
      <c r="BN58" s="435"/>
      <c r="BO58" s="435"/>
      <c r="BP58" s="435"/>
      <c r="BQ58" s="435"/>
      <c r="BR58" s="435"/>
      <c r="BS58" s="435"/>
      <c r="BT58" s="435"/>
      <c r="BU58" s="435"/>
      <c r="BV58" s="435"/>
      <c r="BW58" s="435"/>
      <c r="BX58" s="435"/>
      <c r="BY58" s="435"/>
      <c r="BZ58" s="435"/>
      <c r="CA58" s="435"/>
      <c r="CB58" s="435"/>
      <c r="CC58" s="435"/>
      <c r="CD58" s="435"/>
      <c r="CE58" s="435"/>
      <c r="CF58" s="435"/>
      <c r="CG58" s="435"/>
      <c r="CH58" s="435"/>
      <c r="CI58" s="435"/>
      <c r="CJ58" s="435"/>
      <c r="CK58" s="435"/>
      <c r="CL58" s="435"/>
      <c r="CM58" s="435"/>
      <c r="CN58" s="435"/>
      <c r="CO58" s="435"/>
      <c r="CP58" s="435"/>
      <c r="CQ58" s="435"/>
      <c r="CR58" s="435"/>
      <c r="CS58" s="435"/>
      <c r="CT58" s="435"/>
      <c r="CU58" s="435"/>
      <c r="CV58" s="435"/>
      <c r="CW58" s="435"/>
      <c r="CX58" s="435"/>
      <c r="CY58" s="435"/>
      <c r="CZ58" s="435"/>
      <c r="DA58" s="435"/>
      <c r="DB58" s="435"/>
      <c r="DC58" s="435"/>
      <c r="DD58" s="435"/>
      <c r="DE58" s="435"/>
      <c r="DF58" s="435"/>
      <c r="DG58" s="435"/>
      <c r="DH58" s="435"/>
      <c r="DI58" s="435"/>
      <c r="DJ58" s="435"/>
      <c r="DK58" s="435"/>
      <c r="DL58" s="435"/>
      <c r="DM58" s="435"/>
      <c r="DN58" s="435"/>
      <c r="DO58" s="435"/>
      <c r="DP58" s="435"/>
      <c r="DQ58" s="435"/>
      <c r="DR58" s="435"/>
      <c r="DS58" s="435"/>
      <c r="DT58" s="435"/>
      <c r="DU58" s="435"/>
      <c r="DV58" s="435"/>
      <c r="DW58" s="435"/>
      <c r="DX58" s="435"/>
      <c r="DY58" s="435"/>
      <c r="DZ58" s="435"/>
      <c r="EA58" s="435"/>
      <c r="EB58" s="435"/>
      <c r="EC58" s="435"/>
      <c r="ED58" s="435"/>
      <c r="EE58" s="435"/>
      <c r="EF58" s="435"/>
      <c r="EG58" s="435"/>
      <c r="EH58" s="435"/>
      <c r="EI58" s="435"/>
      <c r="EJ58" s="435"/>
      <c r="EK58" s="435"/>
      <c r="EL58" s="435"/>
      <c r="EM58" s="435"/>
      <c r="EN58" s="435"/>
      <c r="EO58" s="435"/>
      <c r="EP58" s="435"/>
      <c r="EQ58" s="455"/>
      <c r="ER58" s="455"/>
      <c r="ES58" s="455"/>
      <c r="ET58" s="455"/>
      <c r="EU58" s="455"/>
      <c r="EV58" s="455"/>
      <c r="EW58" s="455"/>
      <c r="EX58" s="455"/>
      <c r="EY58" s="455"/>
      <c r="EZ58" s="455"/>
      <c r="FA58" s="455"/>
      <c r="FB58" s="455"/>
      <c r="FC58" s="455"/>
      <c r="FD58" s="455"/>
      <c r="FE58" s="455"/>
      <c r="FF58" s="455"/>
      <c r="FG58" s="455"/>
      <c r="FH58" s="455"/>
      <c r="FI58" s="455"/>
      <c r="FJ58" s="455"/>
      <c r="FK58" s="455"/>
      <c r="FL58" s="455"/>
      <c r="FM58" s="455"/>
      <c r="FN58" s="455"/>
      <c r="FO58" s="455"/>
      <c r="FP58" s="455"/>
      <c r="FQ58" s="455"/>
      <c r="FR58" s="455"/>
      <c r="FS58" s="455"/>
      <c r="FT58" s="455"/>
      <c r="FU58" s="455"/>
      <c r="FV58" s="455"/>
      <c r="FW58" s="455"/>
      <c r="FX58" s="455"/>
      <c r="FY58" s="455"/>
      <c r="FZ58" s="455"/>
      <c r="GA58" s="455"/>
      <c r="GB58" s="455"/>
      <c r="GC58" s="455"/>
      <c r="GD58" s="455"/>
      <c r="GE58" s="455"/>
      <c r="GF58" s="455"/>
      <c r="GG58" s="455"/>
      <c r="GH58" s="455"/>
      <c r="GI58" s="455"/>
      <c r="GJ58" s="435"/>
      <c r="GK58" s="435"/>
      <c r="GL58" s="435"/>
      <c r="GM58" s="435"/>
      <c r="GN58" s="435"/>
      <c r="GO58" s="435"/>
      <c r="GP58" s="435"/>
      <c r="GQ58" s="435"/>
      <c r="GR58" s="435"/>
      <c r="GS58" s="435"/>
      <c r="GT58" s="435"/>
      <c r="GU58" s="435"/>
      <c r="GV58" s="435"/>
      <c r="GW58" s="435"/>
      <c r="GX58" s="435"/>
      <c r="GY58" s="435"/>
      <c r="GZ58" s="435"/>
      <c r="HA58" s="435"/>
      <c r="HB58" s="435"/>
      <c r="HC58" s="435"/>
      <c r="HD58" s="435"/>
      <c r="HE58" s="435"/>
      <c r="HF58" s="435"/>
      <c r="HG58" s="435"/>
      <c r="HH58" s="435"/>
      <c r="HI58" s="435"/>
      <c r="HJ58" s="435"/>
      <c r="HK58" s="435"/>
      <c r="HL58" s="435"/>
      <c r="HM58" s="435"/>
      <c r="HN58" s="435"/>
      <c r="HO58" s="435"/>
      <c r="HP58" s="435"/>
      <c r="HQ58" s="435"/>
      <c r="HR58" s="435"/>
      <c r="HS58" s="435"/>
      <c r="HT58" s="435"/>
      <c r="HU58" s="435"/>
      <c r="HV58" s="435"/>
      <c r="HW58" s="435"/>
      <c r="HX58" s="435"/>
      <c r="HY58" s="435"/>
      <c r="HZ58" s="435"/>
      <c r="IA58" s="435"/>
      <c r="IB58" s="435"/>
      <c r="IC58" s="435"/>
      <c r="ID58" s="435"/>
      <c r="IE58" s="435"/>
      <c r="IF58" s="435"/>
      <c r="IG58" s="435"/>
      <c r="IH58" s="435"/>
      <c r="II58" s="435"/>
      <c r="IJ58" s="435"/>
      <c r="IK58" s="435"/>
      <c r="IL58" s="435"/>
      <c r="IM58" s="435"/>
      <c r="IN58" s="435"/>
      <c r="IO58" s="435"/>
      <c r="IP58" s="435"/>
      <c r="IQ58" s="435"/>
      <c r="IR58" s="435"/>
      <c r="IS58" s="435"/>
      <c r="IT58" s="435"/>
      <c r="IU58" s="435"/>
      <c r="IV58" s="435"/>
      <c r="IW58" s="435"/>
      <c r="IX58" s="435"/>
      <c r="IY58" s="435"/>
      <c r="IZ58" s="435"/>
      <c r="JA58" s="435"/>
      <c r="JB58" s="435"/>
      <c r="JC58" s="435"/>
      <c r="JD58" s="435"/>
      <c r="JE58" s="435"/>
      <c r="JF58" s="435"/>
      <c r="JG58" s="435"/>
      <c r="JH58" s="435"/>
      <c r="JI58" s="435"/>
      <c r="JJ58" s="435"/>
      <c r="JK58" s="435"/>
      <c r="JL58" s="435"/>
      <c r="JM58" s="435"/>
      <c r="JN58" s="435"/>
      <c r="JO58" s="435"/>
      <c r="JP58" s="435"/>
      <c r="JQ58" s="435"/>
      <c r="JR58" s="435"/>
      <c r="JS58" s="435"/>
      <c r="JT58" s="435"/>
      <c r="JU58" s="435"/>
      <c r="JV58" s="435"/>
      <c r="JW58" s="435"/>
      <c r="JX58" s="435"/>
      <c r="JY58" s="435"/>
      <c r="JZ58" s="435"/>
      <c r="KA58" s="435"/>
      <c r="KB58" s="435"/>
      <c r="KC58" s="435"/>
      <c r="KD58" s="435"/>
      <c r="KE58" s="435"/>
      <c r="KF58" s="435"/>
      <c r="KG58" s="435"/>
      <c r="KH58" s="435"/>
      <c r="KI58" s="435"/>
      <c r="KJ58" s="435"/>
      <c r="KK58" s="435"/>
      <c r="KL58" s="435"/>
      <c r="KM58" s="435"/>
      <c r="KN58" s="435"/>
      <c r="KO58" s="435"/>
      <c r="KP58" s="435"/>
      <c r="KQ58" s="435"/>
      <c r="KR58" s="435"/>
      <c r="KS58" s="435"/>
      <c r="KT58" s="435"/>
      <c r="KU58" s="435"/>
      <c r="KV58" s="435"/>
      <c r="KW58" s="435"/>
      <c r="KX58" s="435"/>
      <c r="KY58" s="435"/>
      <c r="KZ58" s="435"/>
      <c r="LA58" s="435"/>
      <c r="LB58" s="435"/>
      <c r="LC58" s="435"/>
      <c r="LD58" s="435"/>
      <c r="LE58" s="435"/>
      <c r="LF58" s="435"/>
      <c r="LG58" s="435"/>
      <c r="LH58" s="435"/>
      <c r="LI58" s="435"/>
      <c r="LJ58" s="435"/>
      <c r="LK58" s="435"/>
      <c r="LL58" s="435"/>
      <c r="LM58" s="435"/>
      <c r="LN58" s="435"/>
      <c r="LO58" s="435"/>
      <c r="LP58" s="435"/>
      <c r="LQ58" s="435"/>
      <c r="LR58" s="435"/>
      <c r="LS58" s="435"/>
      <c r="LT58" s="435"/>
      <c r="LU58" s="435"/>
      <c r="LV58" s="435"/>
      <c r="LW58" s="435"/>
      <c r="LX58" s="435"/>
      <c r="LY58" s="435"/>
      <c r="LZ58" s="435"/>
      <c r="MA58" s="435"/>
      <c r="MB58" s="435"/>
      <c r="MC58" s="435"/>
      <c r="MD58" s="435"/>
      <c r="ME58" s="435"/>
      <c r="MF58" s="435"/>
      <c r="MG58" s="435"/>
      <c r="MH58" s="435"/>
      <c r="MI58" s="435"/>
      <c r="MJ58" s="435"/>
      <c r="MK58" s="435"/>
      <c r="ML58" s="435"/>
      <c r="MM58" s="435"/>
      <c r="MN58" s="435"/>
      <c r="MO58" s="435"/>
      <c r="MP58" s="435"/>
      <c r="MQ58" s="435"/>
      <c r="MR58" s="435"/>
      <c r="MS58" s="435"/>
      <c r="MT58" s="435"/>
      <c r="MU58" s="435"/>
      <c r="MV58" s="435"/>
      <c r="MW58" s="435"/>
      <c r="MX58" s="435"/>
      <c r="MY58" s="435"/>
      <c r="MZ58" s="435"/>
      <c r="NA58" s="435"/>
      <c r="NB58" s="435"/>
      <c r="NC58" s="435"/>
      <c r="ND58" s="435"/>
      <c r="NE58" s="435"/>
      <c r="NF58" s="435"/>
      <c r="NG58" s="435"/>
      <c r="NH58" s="435"/>
      <c r="NI58" s="435"/>
      <c r="NJ58" s="435"/>
      <c r="NK58" s="435"/>
      <c r="NL58" s="435"/>
      <c r="NM58" s="435"/>
      <c r="NN58" s="435"/>
      <c r="NO58" s="435"/>
      <c r="NP58" s="435"/>
      <c r="NQ58" s="435"/>
      <c r="NR58" s="435"/>
      <c r="NS58" s="435"/>
      <c r="NT58" s="435"/>
      <c r="NU58" s="435"/>
      <c r="NV58" s="435"/>
      <c r="NW58" s="435"/>
      <c r="NX58" s="435"/>
      <c r="NY58" s="435"/>
      <c r="NZ58" s="435"/>
      <c r="OA58" s="435"/>
      <c r="OB58" s="435"/>
      <c r="OC58" s="435"/>
    </row>
    <row r="59" spans="1:393" ht="18" customHeight="1" x14ac:dyDescent="0.5">
      <c r="A59" s="435"/>
      <c r="B59" s="455"/>
      <c r="C59" s="455"/>
      <c r="D59" s="455"/>
      <c r="E59" s="435"/>
      <c r="F59" s="43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5"/>
      <c r="AD59" s="455"/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5"/>
      <c r="AT59" s="455"/>
      <c r="AU59" s="455"/>
      <c r="AV59" s="455"/>
      <c r="AW59" s="455"/>
      <c r="AX59" s="455"/>
      <c r="AY59" s="45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  <c r="BQ59" s="435"/>
      <c r="BR59" s="435"/>
      <c r="BS59" s="435"/>
      <c r="BT59" s="435"/>
      <c r="BU59" s="435"/>
      <c r="BV59" s="435"/>
      <c r="BW59" s="435"/>
      <c r="BX59" s="435"/>
      <c r="BY59" s="435"/>
      <c r="BZ59" s="435"/>
      <c r="CA59" s="435"/>
      <c r="CB59" s="435"/>
      <c r="CC59" s="435"/>
      <c r="CD59" s="435"/>
      <c r="CE59" s="435"/>
      <c r="CF59" s="435"/>
      <c r="CG59" s="435"/>
      <c r="CH59" s="435"/>
      <c r="CI59" s="435"/>
      <c r="CJ59" s="435"/>
      <c r="CK59" s="435"/>
      <c r="CL59" s="435"/>
      <c r="CM59" s="435"/>
      <c r="CN59" s="435"/>
      <c r="CO59" s="435"/>
      <c r="CP59" s="435"/>
      <c r="CQ59" s="435"/>
      <c r="CR59" s="435"/>
      <c r="CS59" s="435"/>
      <c r="CT59" s="435"/>
      <c r="CU59" s="435"/>
      <c r="CV59" s="435"/>
      <c r="CW59" s="435"/>
      <c r="CX59" s="435"/>
      <c r="CY59" s="435"/>
      <c r="CZ59" s="435"/>
      <c r="DA59" s="435"/>
      <c r="DB59" s="435"/>
      <c r="DC59" s="435"/>
      <c r="DD59" s="435"/>
      <c r="DE59" s="435"/>
      <c r="DF59" s="435"/>
      <c r="DG59" s="435"/>
      <c r="DH59" s="435"/>
      <c r="DI59" s="435"/>
      <c r="DJ59" s="435"/>
      <c r="DK59" s="435"/>
      <c r="DL59" s="435"/>
      <c r="DM59" s="435"/>
      <c r="DN59" s="435"/>
      <c r="DO59" s="435"/>
      <c r="DP59" s="435"/>
      <c r="DQ59" s="435"/>
      <c r="DR59" s="435"/>
      <c r="DS59" s="435"/>
      <c r="DT59" s="435"/>
      <c r="DU59" s="435"/>
      <c r="DV59" s="435"/>
      <c r="DW59" s="435"/>
      <c r="DX59" s="435"/>
      <c r="DY59" s="435"/>
      <c r="DZ59" s="435"/>
      <c r="EA59" s="435"/>
      <c r="EB59" s="435"/>
      <c r="EC59" s="435"/>
      <c r="ED59" s="435"/>
      <c r="EE59" s="435"/>
      <c r="EF59" s="435"/>
      <c r="EG59" s="435"/>
      <c r="EH59" s="435"/>
      <c r="EI59" s="435"/>
      <c r="EJ59" s="435"/>
      <c r="EK59" s="435"/>
      <c r="EL59" s="435"/>
      <c r="EM59" s="435"/>
      <c r="EN59" s="435"/>
      <c r="EO59" s="435"/>
      <c r="EP59" s="435"/>
      <c r="EQ59" s="455"/>
      <c r="ER59" s="455"/>
      <c r="ES59" s="455"/>
      <c r="ET59" s="455"/>
      <c r="EU59" s="455"/>
      <c r="EV59" s="455"/>
      <c r="EW59" s="455"/>
      <c r="EX59" s="455"/>
      <c r="EY59" s="455"/>
      <c r="EZ59" s="455"/>
      <c r="FA59" s="455"/>
      <c r="FB59" s="455"/>
      <c r="FC59" s="455"/>
      <c r="FD59" s="455"/>
      <c r="FE59" s="455"/>
      <c r="FF59" s="455"/>
      <c r="FG59" s="455"/>
      <c r="FH59" s="455"/>
      <c r="FI59" s="455"/>
      <c r="FJ59" s="455"/>
      <c r="FK59" s="455"/>
      <c r="FL59" s="455"/>
      <c r="FM59" s="455"/>
      <c r="FN59" s="455"/>
      <c r="FO59" s="455"/>
      <c r="FP59" s="455"/>
      <c r="FQ59" s="455"/>
      <c r="FR59" s="455"/>
      <c r="FS59" s="455"/>
      <c r="FT59" s="455"/>
      <c r="FU59" s="455"/>
      <c r="FV59" s="455"/>
      <c r="FW59" s="455"/>
      <c r="FX59" s="455"/>
      <c r="FY59" s="455"/>
      <c r="FZ59" s="455"/>
      <c r="GA59" s="455"/>
      <c r="GB59" s="455"/>
      <c r="GC59" s="455"/>
      <c r="GD59" s="455"/>
      <c r="GE59" s="455"/>
      <c r="GF59" s="455"/>
      <c r="GG59" s="455"/>
      <c r="GH59" s="455"/>
      <c r="GI59" s="455"/>
      <c r="GJ59" s="435"/>
      <c r="GK59" s="435"/>
      <c r="GL59" s="435"/>
      <c r="GM59" s="435"/>
      <c r="GN59" s="435"/>
      <c r="GO59" s="435"/>
      <c r="GP59" s="435"/>
      <c r="GQ59" s="435"/>
      <c r="GR59" s="435"/>
      <c r="GS59" s="435"/>
      <c r="GT59" s="435"/>
      <c r="GU59" s="435"/>
      <c r="GV59" s="435"/>
      <c r="GW59" s="435"/>
      <c r="GX59" s="435"/>
      <c r="GY59" s="435"/>
      <c r="GZ59" s="435"/>
      <c r="HA59" s="435"/>
      <c r="HB59" s="435"/>
      <c r="HC59" s="435"/>
      <c r="HD59" s="435"/>
      <c r="HE59" s="435"/>
      <c r="HF59" s="435"/>
      <c r="HG59" s="435"/>
      <c r="HH59" s="435"/>
      <c r="HI59" s="435"/>
      <c r="HJ59" s="435"/>
      <c r="HK59" s="435"/>
      <c r="HL59" s="435"/>
      <c r="HM59" s="435"/>
      <c r="HN59" s="435"/>
      <c r="HO59" s="435"/>
      <c r="HP59" s="435"/>
      <c r="HQ59" s="435"/>
      <c r="HR59" s="435"/>
      <c r="HS59" s="435"/>
      <c r="HT59" s="435"/>
      <c r="HU59" s="435"/>
      <c r="HV59" s="435"/>
      <c r="HW59" s="435"/>
      <c r="HX59" s="435"/>
      <c r="HY59" s="435"/>
      <c r="HZ59" s="435"/>
      <c r="IA59" s="435"/>
      <c r="IB59" s="435"/>
      <c r="IC59" s="435"/>
      <c r="ID59" s="435"/>
      <c r="IE59" s="435"/>
      <c r="IF59" s="435"/>
      <c r="IG59" s="435"/>
      <c r="IH59" s="435"/>
      <c r="II59" s="435"/>
      <c r="IJ59" s="435"/>
      <c r="IK59" s="435"/>
      <c r="IL59" s="435"/>
      <c r="IM59" s="435"/>
      <c r="IN59" s="435"/>
      <c r="IO59" s="435"/>
      <c r="IP59" s="435"/>
      <c r="IQ59" s="435"/>
      <c r="IR59" s="435"/>
      <c r="IS59" s="435"/>
      <c r="IT59" s="435"/>
      <c r="IU59" s="435"/>
      <c r="IV59" s="435"/>
      <c r="IW59" s="435"/>
      <c r="IX59" s="435"/>
      <c r="IY59" s="435"/>
      <c r="IZ59" s="435"/>
      <c r="JA59" s="435"/>
      <c r="JB59" s="435"/>
      <c r="JC59" s="435"/>
      <c r="JD59" s="435"/>
      <c r="JE59" s="435"/>
      <c r="JF59" s="435"/>
      <c r="JG59" s="435"/>
      <c r="JH59" s="435"/>
      <c r="JI59" s="435"/>
      <c r="JJ59" s="435"/>
      <c r="JK59" s="435"/>
      <c r="JL59" s="435"/>
      <c r="JM59" s="435"/>
      <c r="JN59" s="435"/>
      <c r="JO59" s="435"/>
      <c r="JP59" s="435"/>
      <c r="JQ59" s="435"/>
      <c r="JR59" s="435"/>
      <c r="JS59" s="435"/>
      <c r="JT59" s="435"/>
      <c r="JU59" s="435"/>
      <c r="JV59" s="435"/>
      <c r="JW59" s="435"/>
      <c r="JX59" s="435"/>
      <c r="JY59" s="435"/>
      <c r="JZ59" s="435"/>
      <c r="KA59" s="435"/>
      <c r="KB59" s="435"/>
      <c r="KC59" s="435"/>
      <c r="KD59" s="435"/>
      <c r="KE59" s="435"/>
      <c r="KF59" s="435"/>
      <c r="KG59" s="435"/>
      <c r="KH59" s="435"/>
      <c r="KI59" s="435"/>
      <c r="KJ59" s="435"/>
      <c r="KK59" s="435"/>
      <c r="KL59" s="435"/>
      <c r="KM59" s="435"/>
      <c r="KN59" s="435"/>
      <c r="KO59" s="435"/>
      <c r="KP59" s="435"/>
      <c r="KQ59" s="435"/>
      <c r="KR59" s="435"/>
      <c r="KS59" s="435"/>
      <c r="KT59" s="435"/>
      <c r="KU59" s="435"/>
      <c r="KV59" s="435"/>
      <c r="KW59" s="435"/>
      <c r="KX59" s="435"/>
      <c r="KY59" s="435"/>
      <c r="KZ59" s="435"/>
      <c r="LA59" s="435"/>
      <c r="LB59" s="435"/>
      <c r="LC59" s="435"/>
      <c r="LD59" s="435"/>
      <c r="LE59" s="435"/>
      <c r="LF59" s="435"/>
      <c r="LG59" s="435"/>
      <c r="LH59" s="435"/>
      <c r="LI59" s="435"/>
      <c r="LJ59" s="435"/>
      <c r="LK59" s="435"/>
      <c r="LL59" s="435"/>
      <c r="LM59" s="435"/>
      <c r="LN59" s="435"/>
      <c r="LO59" s="435"/>
      <c r="LP59" s="435"/>
      <c r="LQ59" s="435"/>
      <c r="LR59" s="435"/>
      <c r="LS59" s="435"/>
      <c r="LT59" s="435"/>
      <c r="LU59" s="435"/>
      <c r="LV59" s="435"/>
      <c r="LW59" s="435"/>
      <c r="LX59" s="435"/>
      <c r="LY59" s="435"/>
      <c r="LZ59" s="435"/>
      <c r="MA59" s="435"/>
      <c r="MB59" s="435"/>
      <c r="MC59" s="435"/>
      <c r="MD59" s="435"/>
      <c r="ME59" s="435"/>
      <c r="MF59" s="435"/>
      <c r="MG59" s="435"/>
      <c r="MH59" s="435"/>
      <c r="MI59" s="435"/>
      <c r="MJ59" s="435"/>
      <c r="MK59" s="435"/>
      <c r="ML59" s="435"/>
      <c r="MM59" s="435"/>
      <c r="MN59" s="435"/>
      <c r="MO59" s="435"/>
      <c r="MP59" s="435"/>
      <c r="MQ59" s="435"/>
      <c r="MR59" s="435"/>
      <c r="MS59" s="435"/>
      <c r="MT59" s="435"/>
      <c r="MU59" s="435"/>
      <c r="MV59" s="435"/>
      <c r="MW59" s="435"/>
      <c r="MX59" s="435"/>
      <c r="MY59" s="435"/>
      <c r="MZ59" s="435"/>
      <c r="NA59" s="435"/>
      <c r="NB59" s="435"/>
      <c r="NC59" s="435"/>
      <c r="ND59" s="435"/>
      <c r="NE59" s="435"/>
      <c r="NF59" s="435"/>
      <c r="NG59" s="435"/>
      <c r="NH59" s="435"/>
      <c r="NI59" s="435"/>
      <c r="NJ59" s="435"/>
      <c r="NK59" s="435"/>
      <c r="NL59" s="435"/>
      <c r="NM59" s="435"/>
      <c r="NN59" s="435"/>
      <c r="NO59" s="435"/>
      <c r="NP59" s="435"/>
      <c r="NQ59" s="435"/>
      <c r="NR59" s="435"/>
      <c r="NS59" s="435"/>
      <c r="NT59" s="435"/>
      <c r="NU59" s="435"/>
      <c r="NV59" s="435"/>
      <c r="NW59" s="435"/>
      <c r="NX59" s="435"/>
      <c r="NY59" s="435"/>
      <c r="NZ59" s="435"/>
      <c r="OA59" s="435"/>
      <c r="OB59" s="435"/>
      <c r="OC59" s="435"/>
    </row>
    <row r="60" spans="1:393" ht="18" customHeight="1" x14ac:dyDescent="0.5">
      <c r="A60" s="435"/>
      <c r="B60" s="455"/>
      <c r="C60" s="455"/>
      <c r="D60" s="455"/>
      <c r="E60" s="435"/>
      <c r="F60" s="43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455"/>
      <c r="AL60" s="455"/>
      <c r="AM60" s="455"/>
      <c r="AN60" s="455"/>
      <c r="AO60" s="455"/>
      <c r="AP60" s="455"/>
      <c r="AQ60" s="455"/>
      <c r="AR60" s="455"/>
      <c r="AS60" s="455"/>
      <c r="AT60" s="455"/>
      <c r="AU60" s="455"/>
      <c r="AV60" s="455"/>
      <c r="AW60" s="455"/>
      <c r="AX60" s="455"/>
      <c r="AY60" s="455"/>
      <c r="AZ60" s="435"/>
      <c r="BA60" s="435"/>
      <c r="BB60" s="435"/>
      <c r="BC60" s="435"/>
      <c r="BD60" s="435"/>
      <c r="BE60" s="435"/>
      <c r="BF60" s="435"/>
      <c r="BG60" s="435"/>
      <c r="BH60" s="435"/>
      <c r="BI60" s="435"/>
      <c r="BJ60" s="435"/>
      <c r="BK60" s="435"/>
      <c r="BL60" s="435"/>
      <c r="BM60" s="435"/>
      <c r="BN60" s="435"/>
      <c r="BO60" s="435"/>
      <c r="BP60" s="435"/>
      <c r="BQ60" s="435"/>
      <c r="BR60" s="435"/>
      <c r="BS60" s="435"/>
      <c r="BT60" s="435"/>
      <c r="BU60" s="435"/>
      <c r="BV60" s="435"/>
      <c r="BW60" s="435"/>
      <c r="BX60" s="435"/>
      <c r="BY60" s="435"/>
      <c r="BZ60" s="435"/>
      <c r="CA60" s="435"/>
      <c r="CB60" s="435"/>
      <c r="CC60" s="435"/>
      <c r="CD60" s="435"/>
      <c r="CE60" s="435"/>
      <c r="CF60" s="435"/>
      <c r="CG60" s="435"/>
      <c r="CH60" s="435"/>
      <c r="CI60" s="435"/>
      <c r="CJ60" s="435"/>
      <c r="CK60" s="435"/>
      <c r="CL60" s="435"/>
      <c r="CM60" s="435"/>
      <c r="CN60" s="435"/>
      <c r="CO60" s="435"/>
      <c r="CP60" s="435"/>
      <c r="CQ60" s="435"/>
      <c r="CR60" s="435"/>
      <c r="CS60" s="435"/>
      <c r="CT60" s="435"/>
      <c r="CU60" s="435"/>
      <c r="CV60" s="435"/>
      <c r="CW60" s="435"/>
      <c r="CX60" s="435"/>
      <c r="CY60" s="435"/>
      <c r="CZ60" s="435"/>
      <c r="DA60" s="435"/>
      <c r="DB60" s="435"/>
      <c r="DC60" s="435"/>
      <c r="DD60" s="435"/>
      <c r="DE60" s="435"/>
      <c r="DF60" s="435"/>
      <c r="DG60" s="435"/>
      <c r="DH60" s="435"/>
      <c r="DI60" s="435"/>
      <c r="DJ60" s="435"/>
      <c r="DK60" s="435"/>
      <c r="DL60" s="435"/>
      <c r="DM60" s="435"/>
      <c r="DN60" s="435"/>
      <c r="DO60" s="435"/>
      <c r="DP60" s="435"/>
      <c r="DQ60" s="435"/>
      <c r="DR60" s="435"/>
      <c r="DS60" s="435"/>
      <c r="DT60" s="435"/>
      <c r="DU60" s="435"/>
      <c r="DV60" s="435"/>
      <c r="DW60" s="435"/>
      <c r="DX60" s="435"/>
      <c r="DY60" s="435"/>
      <c r="DZ60" s="435"/>
      <c r="EA60" s="435"/>
      <c r="EB60" s="435"/>
      <c r="EC60" s="435"/>
      <c r="ED60" s="435"/>
      <c r="EE60" s="435"/>
      <c r="EF60" s="435"/>
      <c r="EG60" s="435"/>
      <c r="EH60" s="435"/>
      <c r="EI60" s="435"/>
      <c r="EJ60" s="435"/>
      <c r="EK60" s="435"/>
      <c r="EL60" s="435"/>
      <c r="EM60" s="435"/>
      <c r="EN60" s="435"/>
      <c r="EO60" s="435"/>
      <c r="EP60" s="435"/>
      <c r="EQ60" s="455"/>
      <c r="ER60" s="455"/>
      <c r="ES60" s="455"/>
      <c r="ET60" s="455"/>
      <c r="EU60" s="455"/>
      <c r="EV60" s="455"/>
      <c r="EW60" s="455"/>
      <c r="EX60" s="455"/>
      <c r="EY60" s="455"/>
      <c r="EZ60" s="455"/>
      <c r="FA60" s="455"/>
      <c r="FB60" s="455"/>
      <c r="FC60" s="455"/>
      <c r="FD60" s="455"/>
      <c r="FE60" s="455"/>
      <c r="FF60" s="455"/>
      <c r="FG60" s="455"/>
      <c r="FH60" s="455"/>
      <c r="FI60" s="455"/>
      <c r="FJ60" s="455"/>
      <c r="FK60" s="455"/>
      <c r="FL60" s="455"/>
      <c r="FM60" s="455"/>
      <c r="FN60" s="455"/>
      <c r="FO60" s="455"/>
      <c r="FP60" s="455"/>
      <c r="FQ60" s="455"/>
      <c r="FR60" s="455"/>
      <c r="FS60" s="455"/>
      <c r="FT60" s="455"/>
      <c r="FU60" s="455"/>
      <c r="FV60" s="455"/>
      <c r="FW60" s="455"/>
      <c r="FX60" s="455"/>
      <c r="FY60" s="455"/>
      <c r="FZ60" s="455"/>
      <c r="GA60" s="455"/>
      <c r="GB60" s="455"/>
      <c r="GC60" s="455"/>
      <c r="GD60" s="455"/>
      <c r="GE60" s="455"/>
      <c r="GF60" s="455"/>
      <c r="GG60" s="455"/>
      <c r="GH60" s="455"/>
      <c r="GI60" s="455"/>
      <c r="GJ60" s="435"/>
      <c r="GK60" s="435"/>
      <c r="GL60" s="435"/>
      <c r="GM60" s="435"/>
      <c r="GN60" s="435"/>
      <c r="GO60" s="435"/>
      <c r="GP60" s="435"/>
      <c r="GQ60" s="435"/>
      <c r="GR60" s="435"/>
      <c r="GS60" s="435"/>
      <c r="GT60" s="435"/>
      <c r="GU60" s="435"/>
      <c r="GV60" s="435"/>
      <c r="GW60" s="435"/>
      <c r="GX60" s="435"/>
      <c r="GY60" s="435"/>
      <c r="GZ60" s="435"/>
      <c r="HA60" s="435"/>
      <c r="HB60" s="435"/>
      <c r="HC60" s="435"/>
      <c r="HD60" s="435"/>
      <c r="HE60" s="435"/>
      <c r="HF60" s="435"/>
      <c r="HG60" s="435"/>
      <c r="HH60" s="435"/>
      <c r="HI60" s="435"/>
      <c r="HJ60" s="435"/>
      <c r="HK60" s="435"/>
      <c r="HL60" s="435"/>
      <c r="HM60" s="435"/>
      <c r="HN60" s="435"/>
      <c r="HO60" s="435"/>
      <c r="HP60" s="435"/>
      <c r="HQ60" s="435"/>
      <c r="HR60" s="435"/>
      <c r="HS60" s="435"/>
      <c r="HT60" s="435"/>
      <c r="HU60" s="435"/>
      <c r="HV60" s="435"/>
      <c r="HW60" s="435"/>
      <c r="HX60" s="435"/>
      <c r="HY60" s="435"/>
      <c r="HZ60" s="435"/>
      <c r="IA60" s="435"/>
      <c r="IB60" s="435"/>
      <c r="IC60" s="435"/>
      <c r="ID60" s="435"/>
      <c r="IE60" s="435"/>
      <c r="IF60" s="435"/>
      <c r="IG60" s="435"/>
      <c r="IH60" s="435"/>
      <c r="II60" s="435"/>
      <c r="IJ60" s="435"/>
      <c r="IK60" s="435"/>
      <c r="IL60" s="435"/>
      <c r="IM60" s="435"/>
      <c r="IN60" s="435"/>
      <c r="IO60" s="435"/>
      <c r="IP60" s="435"/>
      <c r="IQ60" s="435"/>
      <c r="IR60" s="435"/>
      <c r="IS60" s="435"/>
      <c r="IT60" s="435"/>
      <c r="IU60" s="435"/>
      <c r="IV60" s="435"/>
      <c r="IW60" s="435"/>
      <c r="IX60" s="435"/>
      <c r="IY60" s="435"/>
      <c r="IZ60" s="435"/>
      <c r="JA60" s="435"/>
      <c r="JB60" s="435"/>
      <c r="JC60" s="435"/>
      <c r="JD60" s="435"/>
      <c r="JE60" s="435"/>
      <c r="JF60" s="435"/>
      <c r="JG60" s="435"/>
      <c r="JH60" s="435"/>
      <c r="JI60" s="435"/>
      <c r="JJ60" s="435"/>
      <c r="JK60" s="435"/>
      <c r="JL60" s="435"/>
      <c r="JM60" s="435"/>
      <c r="JN60" s="435"/>
      <c r="JO60" s="435"/>
      <c r="JP60" s="435"/>
      <c r="JQ60" s="435"/>
      <c r="JR60" s="435"/>
      <c r="JS60" s="435"/>
      <c r="JT60" s="435"/>
      <c r="JU60" s="435"/>
      <c r="JV60" s="435"/>
      <c r="JW60" s="435"/>
      <c r="JX60" s="435"/>
      <c r="JY60" s="435"/>
      <c r="JZ60" s="435"/>
      <c r="KA60" s="435"/>
      <c r="KB60" s="435"/>
      <c r="KC60" s="435"/>
      <c r="KD60" s="435"/>
      <c r="KE60" s="435"/>
      <c r="KF60" s="435"/>
      <c r="KG60" s="435"/>
      <c r="KH60" s="435"/>
      <c r="KI60" s="435"/>
      <c r="KJ60" s="435"/>
      <c r="KK60" s="435"/>
      <c r="KL60" s="435"/>
      <c r="KM60" s="435"/>
      <c r="KN60" s="435"/>
      <c r="KO60" s="435"/>
      <c r="KP60" s="435"/>
      <c r="KQ60" s="435"/>
      <c r="KR60" s="435"/>
      <c r="KS60" s="435"/>
      <c r="KT60" s="435"/>
      <c r="KU60" s="435"/>
      <c r="KV60" s="435"/>
      <c r="KW60" s="435"/>
      <c r="KX60" s="435"/>
      <c r="KY60" s="435"/>
      <c r="KZ60" s="435"/>
      <c r="LA60" s="435"/>
      <c r="LB60" s="435"/>
      <c r="LC60" s="435"/>
      <c r="LD60" s="435"/>
      <c r="LE60" s="435"/>
      <c r="LF60" s="435"/>
      <c r="LG60" s="435"/>
      <c r="LH60" s="435"/>
      <c r="LI60" s="435"/>
      <c r="LJ60" s="435"/>
      <c r="LK60" s="435"/>
      <c r="LL60" s="435"/>
      <c r="LM60" s="435"/>
      <c r="LN60" s="435"/>
      <c r="LO60" s="435"/>
      <c r="LP60" s="435"/>
      <c r="LQ60" s="435"/>
      <c r="LR60" s="435"/>
      <c r="LS60" s="435"/>
      <c r="LT60" s="435"/>
      <c r="LU60" s="435"/>
      <c r="LV60" s="435"/>
      <c r="LW60" s="435"/>
      <c r="LX60" s="435"/>
      <c r="LY60" s="435"/>
      <c r="LZ60" s="435"/>
      <c r="MA60" s="435"/>
      <c r="MB60" s="435"/>
      <c r="MC60" s="435"/>
      <c r="MD60" s="435"/>
      <c r="ME60" s="435"/>
      <c r="MF60" s="435"/>
      <c r="MG60" s="435"/>
      <c r="MH60" s="435"/>
      <c r="MI60" s="435"/>
      <c r="MJ60" s="435"/>
      <c r="MK60" s="435"/>
      <c r="ML60" s="435"/>
      <c r="MM60" s="435"/>
      <c r="MN60" s="435"/>
      <c r="MO60" s="435"/>
      <c r="MP60" s="435"/>
      <c r="MQ60" s="435"/>
      <c r="MR60" s="435"/>
      <c r="MS60" s="435"/>
      <c r="MT60" s="435"/>
      <c r="MU60" s="435"/>
      <c r="MV60" s="435"/>
      <c r="MW60" s="435"/>
      <c r="MX60" s="435"/>
      <c r="MY60" s="435"/>
      <c r="MZ60" s="435"/>
      <c r="NA60" s="435"/>
      <c r="NB60" s="435"/>
      <c r="NC60" s="435"/>
      <c r="ND60" s="435"/>
      <c r="NE60" s="435"/>
      <c r="NF60" s="435"/>
      <c r="NG60" s="435"/>
      <c r="NH60" s="435"/>
      <c r="NI60" s="435"/>
      <c r="NJ60" s="435"/>
      <c r="NK60" s="435"/>
      <c r="NL60" s="435"/>
      <c r="NM60" s="435"/>
      <c r="NN60" s="435"/>
      <c r="NO60" s="435"/>
      <c r="NP60" s="435"/>
      <c r="NQ60" s="435"/>
      <c r="NR60" s="435"/>
      <c r="NS60" s="435"/>
      <c r="NT60" s="435"/>
      <c r="NU60" s="435"/>
      <c r="NV60" s="435"/>
      <c r="NW60" s="435"/>
      <c r="NX60" s="435"/>
      <c r="NY60" s="435"/>
      <c r="NZ60" s="435"/>
      <c r="OA60" s="435"/>
      <c r="OB60" s="435"/>
      <c r="OC60" s="435"/>
    </row>
    <row r="61" spans="1:393" ht="18" customHeight="1" x14ac:dyDescent="0.5">
      <c r="A61" s="435"/>
      <c r="B61" s="455"/>
      <c r="C61" s="455"/>
      <c r="D61" s="455"/>
      <c r="E61" s="435"/>
      <c r="F61" s="43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455"/>
      <c r="AL61" s="455"/>
      <c r="AM61" s="455"/>
      <c r="AN61" s="455"/>
      <c r="AO61" s="455"/>
      <c r="AP61" s="455"/>
      <c r="AQ61" s="455"/>
      <c r="AR61" s="455"/>
      <c r="AS61" s="455"/>
      <c r="AT61" s="455"/>
      <c r="AU61" s="455"/>
      <c r="AV61" s="455"/>
      <c r="AW61" s="455"/>
      <c r="AX61" s="455"/>
      <c r="AY61" s="455"/>
      <c r="AZ61" s="435"/>
      <c r="BA61" s="435"/>
      <c r="BB61" s="435"/>
      <c r="BC61" s="435"/>
      <c r="BD61" s="435"/>
      <c r="BE61" s="435"/>
      <c r="BF61" s="435"/>
      <c r="BG61" s="435"/>
      <c r="BH61" s="435"/>
      <c r="BI61" s="435"/>
      <c r="BJ61" s="435"/>
      <c r="BK61" s="435"/>
      <c r="BL61" s="435"/>
      <c r="BM61" s="435"/>
      <c r="BN61" s="435"/>
      <c r="BO61" s="435"/>
      <c r="BP61" s="435"/>
      <c r="BQ61" s="435"/>
      <c r="BR61" s="435"/>
      <c r="BS61" s="435"/>
      <c r="BT61" s="435"/>
      <c r="BU61" s="435"/>
      <c r="BV61" s="435"/>
      <c r="BW61" s="435"/>
      <c r="BX61" s="435"/>
      <c r="BY61" s="435"/>
      <c r="BZ61" s="435"/>
      <c r="CA61" s="435"/>
      <c r="CB61" s="435"/>
      <c r="CC61" s="435"/>
      <c r="CD61" s="435"/>
      <c r="CE61" s="435"/>
      <c r="CF61" s="435"/>
      <c r="CG61" s="435"/>
      <c r="CH61" s="435"/>
      <c r="CI61" s="435"/>
      <c r="CJ61" s="435"/>
      <c r="CK61" s="435"/>
      <c r="CL61" s="435"/>
      <c r="CM61" s="435"/>
      <c r="CN61" s="435"/>
      <c r="CO61" s="435"/>
      <c r="CP61" s="435"/>
      <c r="CQ61" s="435"/>
      <c r="CR61" s="435"/>
      <c r="CS61" s="435"/>
      <c r="CT61" s="435"/>
      <c r="CU61" s="435"/>
      <c r="CV61" s="435"/>
      <c r="CW61" s="435"/>
      <c r="CX61" s="435"/>
      <c r="CY61" s="435"/>
      <c r="CZ61" s="435"/>
      <c r="DA61" s="435"/>
      <c r="DB61" s="435"/>
      <c r="DC61" s="435"/>
      <c r="DD61" s="435"/>
      <c r="DE61" s="435"/>
      <c r="DF61" s="435"/>
      <c r="DG61" s="435"/>
      <c r="DH61" s="435"/>
      <c r="DI61" s="435"/>
      <c r="DJ61" s="435"/>
      <c r="DK61" s="435"/>
      <c r="DL61" s="435"/>
      <c r="DM61" s="435"/>
      <c r="DN61" s="435"/>
      <c r="DO61" s="435"/>
      <c r="DP61" s="435"/>
      <c r="DQ61" s="435"/>
      <c r="DR61" s="435"/>
      <c r="DS61" s="435"/>
      <c r="DT61" s="435"/>
      <c r="DU61" s="435"/>
      <c r="DV61" s="435"/>
      <c r="DW61" s="435"/>
      <c r="DX61" s="435"/>
      <c r="DY61" s="435"/>
      <c r="DZ61" s="435"/>
      <c r="EA61" s="435"/>
      <c r="EB61" s="435"/>
      <c r="EC61" s="435"/>
      <c r="ED61" s="435"/>
      <c r="EE61" s="435"/>
      <c r="EF61" s="435"/>
      <c r="EG61" s="435"/>
      <c r="EH61" s="435"/>
      <c r="EI61" s="435"/>
      <c r="EJ61" s="435"/>
      <c r="EK61" s="435"/>
      <c r="EL61" s="435"/>
      <c r="EM61" s="435"/>
      <c r="EN61" s="435"/>
      <c r="EO61" s="435"/>
      <c r="EP61" s="435"/>
      <c r="EQ61" s="455"/>
      <c r="ER61" s="455"/>
      <c r="ES61" s="455"/>
      <c r="ET61" s="455"/>
      <c r="EU61" s="455"/>
      <c r="EV61" s="455"/>
      <c r="EW61" s="455"/>
      <c r="EX61" s="455"/>
      <c r="EY61" s="455"/>
      <c r="EZ61" s="455"/>
      <c r="FA61" s="455"/>
      <c r="FB61" s="455"/>
      <c r="FC61" s="455"/>
      <c r="FD61" s="455"/>
      <c r="FE61" s="455"/>
      <c r="FF61" s="455"/>
      <c r="FG61" s="455"/>
      <c r="FH61" s="455"/>
      <c r="FI61" s="455"/>
      <c r="FJ61" s="455"/>
      <c r="FK61" s="455"/>
      <c r="FL61" s="455"/>
      <c r="FM61" s="455"/>
      <c r="FN61" s="455"/>
      <c r="FO61" s="455"/>
      <c r="FP61" s="455"/>
      <c r="FQ61" s="455"/>
      <c r="FR61" s="455"/>
      <c r="FS61" s="455"/>
      <c r="FT61" s="455"/>
      <c r="FU61" s="455"/>
      <c r="FV61" s="455"/>
      <c r="FW61" s="455"/>
      <c r="FX61" s="455"/>
      <c r="FY61" s="455"/>
      <c r="FZ61" s="455"/>
      <c r="GA61" s="455"/>
      <c r="GB61" s="455"/>
      <c r="GC61" s="455"/>
      <c r="GD61" s="455"/>
      <c r="GE61" s="455"/>
      <c r="GF61" s="455"/>
      <c r="GG61" s="455"/>
      <c r="GH61" s="455"/>
      <c r="GI61" s="455"/>
      <c r="GJ61" s="435"/>
      <c r="GK61" s="435"/>
      <c r="GL61" s="435"/>
      <c r="GM61" s="435"/>
      <c r="GN61" s="435"/>
      <c r="GO61" s="435"/>
      <c r="GP61" s="435"/>
      <c r="GQ61" s="435"/>
      <c r="GR61" s="435"/>
      <c r="GS61" s="435"/>
      <c r="GT61" s="435"/>
      <c r="GU61" s="435"/>
      <c r="GV61" s="435"/>
      <c r="GW61" s="435"/>
      <c r="GX61" s="435"/>
      <c r="GY61" s="435"/>
      <c r="GZ61" s="435"/>
      <c r="HA61" s="435"/>
      <c r="HB61" s="435"/>
      <c r="HC61" s="435"/>
      <c r="HD61" s="435"/>
      <c r="HE61" s="435"/>
      <c r="HF61" s="435"/>
      <c r="HG61" s="435"/>
      <c r="HH61" s="435"/>
      <c r="HI61" s="435"/>
      <c r="HJ61" s="435"/>
      <c r="HK61" s="435"/>
      <c r="HL61" s="435"/>
      <c r="HM61" s="435"/>
      <c r="HN61" s="435"/>
      <c r="HO61" s="435"/>
      <c r="HP61" s="435"/>
      <c r="HQ61" s="435"/>
      <c r="HR61" s="435"/>
      <c r="HS61" s="435"/>
      <c r="HT61" s="435"/>
      <c r="HU61" s="435"/>
      <c r="HV61" s="435"/>
      <c r="HW61" s="435"/>
      <c r="HX61" s="435"/>
      <c r="HY61" s="435"/>
      <c r="HZ61" s="435"/>
      <c r="IA61" s="435"/>
      <c r="IB61" s="435"/>
      <c r="IC61" s="435"/>
      <c r="ID61" s="435"/>
      <c r="IE61" s="435"/>
      <c r="IF61" s="435"/>
      <c r="IG61" s="435"/>
      <c r="IH61" s="435"/>
      <c r="II61" s="435"/>
      <c r="IJ61" s="435"/>
      <c r="IK61" s="435"/>
      <c r="IL61" s="435"/>
      <c r="IM61" s="435"/>
      <c r="IN61" s="435"/>
      <c r="IO61" s="435"/>
      <c r="IP61" s="435"/>
      <c r="IQ61" s="435"/>
      <c r="IR61" s="435"/>
      <c r="IS61" s="435"/>
      <c r="IT61" s="435"/>
      <c r="IU61" s="435"/>
      <c r="IV61" s="435"/>
      <c r="IW61" s="435"/>
      <c r="IX61" s="435"/>
      <c r="IY61" s="435"/>
      <c r="IZ61" s="435"/>
      <c r="JA61" s="435"/>
      <c r="JB61" s="435"/>
      <c r="JC61" s="435"/>
      <c r="JD61" s="435"/>
      <c r="JE61" s="435"/>
      <c r="JF61" s="435"/>
      <c r="JG61" s="435"/>
      <c r="JH61" s="435"/>
      <c r="JI61" s="435"/>
      <c r="JJ61" s="435"/>
      <c r="JK61" s="435"/>
      <c r="JL61" s="435"/>
      <c r="JM61" s="435"/>
      <c r="JN61" s="435"/>
      <c r="JO61" s="435"/>
      <c r="JP61" s="435"/>
      <c r="JQ61" s="435"/>
      <c r="JR61" s="435"/>
      <c r="JS61" s="435"/>
      <c r="JT61" s="435"/>
      <c r="JU61" s="435"/>
      <c r="JV61" s="435"/>
      <c r="JW61" s="435"/>
      <c r="JX61" s="435"/>
      <c r="JY61" s="435"/>
      <c r="JZ61" s="435"/>
      <c r="KA61" s="435"/>
      <c r="KB61" s="435"/>
      <c r="KC61" s="435"/>
      <c r="KD61" s="435"/>
      <c r="KE61" s="435"/>
      <c r="KF61" s="435"/>
      <c r="KG61" s="435"/>
      <c r="KH61" s="435"/>
      <c r="KI61" s="435"/>
      <c r="KJ61" s="435"/>
      <c r="KK61" s="435"/>
      <c r="KL61" s="435"/>
      <c r="KM61" s="435"/>
      <c r="KN61" s="435"/>
      <c r="KO61" s="435"/>
      <c r="KP61" s="435"/>
      <c r="KQ61" s="435"/>
      <c r="KR61" s="435"/>
      <c r="KS61" s="435"/>
      <c r="KT61" s="435"/>
      <c r="KU61" s="435"/>
      <c r="KV61" s="435"/>
      <c r="KW61" s="435"/>
      <c r="KX61" s="435"/>
      <c r="KY61" s="435"/>
      <c r="KZ61" s="435"/>
      <c r="LA61" s="435"/>
      <c r="LB61" s="435"/>
      <c r="LC61" s="435"/>
      <c r="LD61" s="435"/>
      <c r="LE61" s="435"/>
      <c r="LF61" s="435"/>
      <c r="LG61" s="435"/>
      <c r="LH61" s="435"/>
      <c r="LI61" s="435"/>
      <c r="LJ61" s="435"/>
      <c r="LK61" s="435"/>
      <c r="LL61" s="435"/>
      <c r="LM61" s="435"/>
      <c r="LN61" s="435"/>
      <c r="LO61" s="435"/>
      <c r="LP61" s="435"/>
      <c r="LQ61" s="435"/>
      <c r="LR61" s="435"/>
      <c r="LS61" s="435"/>
      <c r="LT61" s="435"/>
      <c r="LU61" s="435"/>
      <c r="LV61" s="435"/>
      <c r="LW61" s="435"/>
      <c r="LX61" s="435"/>
      <c r="LY61" s="435"/>
      <c r="LZ61" s="435"/>
      <c r="MA61" s="435"/>
      <c r="MB61" s="435"/>
      <c r="MC61" s="435"/>
      <c r="MD61" s="435"/>
      <c r="ME61" s="435"/>
      <c r="MF61" s="435"/>
      <c r="MG61" s="435"/>
      <c r="MH61" s="435"/>
      <c r="MI61" s="435"/>
      <c r="MJ61" s="435"/>
      <c r="MK61" s="435"/>
      <c r="ML61" s="435"/>
      <c r="MM61" s="435"/>
      <c r="MN61" s="435"/>
      <c r="MO61" s="435"/>
      <c r="MP61" s="435"/>
      <c r="MQ61" s="435"/>
      <c r="MR61" s="435"/>
      <c r="MS61" s="435"/>
      <c r="MT61" s="435"/>
      <c r="MU61" s="435"/>
      <c r="MV61" s="435"/>
      <c r="MW61" s="435"/>
      <c r="MX61" s="435"/>
      <c r="MY61" s="435"/>
      <c r="MZ61" s="435"/>
      <c r="NA61" s="435"/>
      <c r="NB61" s="435"/>
      <c r="NC61" s="435"/>
      <c r="ND61" s="435"/>
      <c r="NE61" s="435"/>
      <c r="NF61" s="435"/>
      <c r="NG61" s="435"/>
      <c r="NH61" s="435"/>
      <c r="NI61" s="435"/>
      <c r="NJ61" s="435"/>
      <c r="NK61" s="435"/>
      <c r="NL61" s="435"/>
      <c r="NM61" s="435"/>
      <c r="NN61" s="435"/>
      <c r="NO61" s="435"/>
      <c r="NP61" s="435"/>
      <c r="NQ61" s="435"/>
      <c r="NR61" s="435"/>
      <c r="NS61" s="435"/>
      <c r="NT61" s="435"/>
      <c r="NU61" s="435"/>
      <c r="NV61" s="435"/>
      <c r="NW61" s="435"/>
      <c r="NX61" s="435"/>
      <c r="NY61" s="435"/>
      <c r="NZ61" s="435"/>
      <c r="OA61" s="435"/>
      <c r="OB61" s="435"/>
      <c r="OC61" s="435"/>
    </row>
    <row r="62" spans="1:393" ht="18" customHeight="1" x14ac:dyDescent="0.5">
      <c r="A62" s="435"/>
      <c r="B62" s="455"/>
      <c r="C62" s="455"/>
      <c r="D62" s="455"/>
      <c r="E62" s="435"/>
      <c r="F62" s="43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  <c r="AJ62" s="455"/>
      <c r="AK62" s="455"/>
      <c r="AL62" s="455"/>
      <c r="AM62" s="455"/>
      <c r="AN62" s="455"/>
      <c r="AO62" s="455"/>
      <c r="AP62" s="455"/>
      <c r="AQ62" s="455"/>
      <c r="AR62" s="455"/>
      <c r="AS62" s="455"/>
      <c r="AT62" s="455"/>
      <c r="AU62" s="455"/>
      <c r="AV62" s="455"/>
      <c r="AW62" s="455"/>
      <c r="AX62" s="455"/>
      <c r="AY62" s="455"/>
      <c r="AZ62" s="435"/>
      <c r="BA62" s="435"/>
      <c r="BB62" s="435"/>
      <c r="BC62" s="435"/>
      <c r="BD62" s="435"/>
      <c r="BE62" s="435"/>
      <c r="BF62" s="435"/>
      <c r="BG62" s="435"/>
      <c r="BH62" s="435"/>
      <c r="BI62" s="435"/>
      <c r="BJ62" s="435"/>
      <c r="BK62" s="435"/>
      <c r="BL62" s="435"/>
      <c r="BM62" s="435"/>
      <c r="BN62" s="435"/>
      <c r="BO62" s="435"/>
      <c r="BP62" s="435"/>
      <c r="BQ62" s="435"/>
      <c r="BR62" s="435"/>
      <c r="BS62" s="435"/>
      <c r="BT62" s="435"/>
      <c r="BU62" s="435"/>
      <c r="BV62" s="435"/>
      <c r="BW62" s="435"/>
      <c r="BX62" s="435"/>
      <c r="BY62" s="435"/>
      <c r="BZ62" s="435"/>
      <c r="CA62" s="435"/>
      <c r="CB62" s="435"/>
      <c r="CC62" s="435"/>
      <c r="CD62" s="435"/>
      <c r="CE62" s="435"/>
      <c r="CF62" s="435"/>
      <c r="CG62" s="435"/>
      <c r="CH62" s="435"/>
      <c r="CI62" s="435"/>
      <c r="CJ62" s="435"/>
      <c r="CK62" s="435"/>
      <c r="CL62" s="435"/>
      <c r="CM62" s="435"/>
      <c r="CN62" s="435"/>
      <c r="CO62" s="435"/>
      <c r="CP62" s="435"/>
      <c r="CQ62" s="435"/>
      <c r="CR62" s="435"/>
      <c r="CS62" s="435"/>
      <c r="CT62" s="435"/>
      <c r="CU62" s="435"/>
      <c r="CV62" s="435"/>
      <c r="CW62" s="435"/>
      <c r="CX62" s="435"/>
      <c r="CY62" s="435"/>
      <c r="CZ62" s="435"/>
      <c r="DA62" s="435"/>
      <c r="DB62" s="435"/>
      <c r="DC62" s="435"/>
      <c r="DD62" s="435"/>
      <c r="DE62" s="435"/>
      <c r="DF62" s="435"/>
      <c r="DG62" s="435"/>
      <c r="DH62" s="435"/>
      <c r="DI62" s="435"/>
      <c r="DJ62" s="435"/>
      <c r="DK62" s="435"/>
      <c r="DL62" s="435"/>
      <c r="DM62" s="435"/>
      <c r="DN62" s="435"/>
      <c r="DO62" s="435"/>
      <c r="DP62" s="435"/>
      <c r="DQ62" s="435"/>
      <c r="DR62" s="435"/>
      <c r="DS62" s="435"/>
      <c r="DT62" s="435"/>
      <c r="DU62" s="435"/>
      <c r="DV62" s="435"/>
      <c r="DW62" s="435"/>
      <c r="DX62" s="435"/>
      <c r="DY62" s="435"/>
      <c r="DZ62" s="435"/>
      <c r="EA62" s="435"/>
      <c r="EB62" s="435"/>
      <c r="EC62" s="435"/>
      <c r="ED62" s="435"/>
      <c r="EE62" s="435"/>
      <c r="EF62" s="435"/>
      <c r="EG62" s="435"/>
      <c r="EH62" s="435"/>
      <c r="EI62" s="435"/>
      <c r="EJ62" s="435"/>
      <c r="EK62" s="435"/>
      <c r="EL62" s="435"/>
      <c r="EM62" s="435"/>
      <c r="EN62" s="435"/>
      <c r="EO62" s="435"/>
      <c r="EP62" s="435"/>
      <c r="EQ62" s="455"/>
      <c r="ER62" s="455"/>
      <c r="ES62" s="455"/>
      <c r="ET62" s="455"/>
      <c r="EU62" s="455"/>
      <c r="EV62" s="455"/>
      <c r="EW62" s="455"/>
      <c r="EX62" s="455"/>
      <c r="EY62" s="455"/>
      <c r="EZ62" s="455"/>
      <c r="FA62" s="455"/>
      <c r="FB62" s="455"/>
      <c r="FC62" s="455"/>
      <c r="FD62" s="455"/>
      <c r="FE62" s="455"/>
      <c r="FF62" s="455"/>
      <c r="FG62" s="455"/>
      <c r="FH62" s="455"/>
      <c r="FI62" s="455"/>
      <c r="FJ62" s="455"/>
      <c r="FK62" s="455"/>
      <c r="FL62" s="455"/>
      <c r="FM62" s="455"/>
      <c r="FN62" s="455"/>
      <c r="FO62" s="455"/>
      <c r="FP62" s="455"/>
      <c r="FQ62" s="455"/>
      <c r="FR62" s="455"/>
      <c r="FS62" s="455"/>
      <c r="FT62" s="455"/>
      <c r="FU62" s="455"/>
      <c r="FV62" s="455"/>
      <c r="FW62" s="455"/>
      <c r="FX62" s="455"/>
      <c r="FY62" s="455"/>
      <c r="FZ62" s="455"/>
      <c r="GA62" s="455"/>
      <c r="GB62" s="455"/>
      <c r="GC62" s="455"/>
      <c r="GD62" s="455"/>
      <c r="GE62" s="455"/>
      <c r="GF62" s="455"/>
      <c r="GG62" s="455"/>
      <c r="GH62" s="455"/>
      <c r="GI62" s="455"/>
      <c r="GJ62" s="435"/>
      <c r="GK62" s="435"/>
      <c r="GL62" s="435"/>
      <c r="GM62" s="435"/>
      <c r="GN62" s="435"/>
      <c r="GO62" s="435"/>
      <c r="GP62" s="435"/>
      <c r="GQ62" s="435"/>
      <c r="GR62" s="435"/>
      <c r="GS62" s="435"/>
      <c r="GT62" s="435"/>
      <c r="GU62" s="435"/>
      <c r="GV62" s="435"/>
      <c r="GW62" s="435"/>
      <c r="GX62" s="435"/>
      <c r="GY62" s="435"/>
      <c r="GZ62" s="435"/>
      <c r="HA62" s="435"/>
      <c r="HB62" s="435"/>
      <c r="HC62" s="435"/>
      <c r="HD62" s="435"/>
      <c r="HE62" s="435"/>
      <c r="HF62" s="435"/>
      <c r="HG62" s="435"/>
      <c r="HH62" s="435"/>
      <c r="HI62" s="435"/>
      <c r="HJ62" s="435"/>
      <c r="HK62" s="435"/>
      <c r="HL62" s="435"/>
      <c r="HM62" s="435"/>
      <c r="HN62" s="435"/>
      <c r="HO62" s="435"/>
      <c r="HP62" s="435"/>
      <c r="HQ62" s="435"/>
      <c r="HR62" s="435"/>
      <c r="HS62" s="435"/>
      <c r="HT62" s="435"/>
      <c r="HU62" s="435"/>
      <c r="HV62" s="435"/>
      <c r="HW62" s="435"/>
      <c r="HX62" s="435"/>
      <c r="HY62" s="435"/>
      <c r="HZ62" s="435"/>
      <c r="IA62" s="435"/>
      <c r="IB62" s="435"/>
      <c r="IC62" s="435"/>
      <c r="ID62" s="435"/>
      <c r="IE62" s="435"/>
      <c r="IF62" s="435"/>
      <c r="IG62" s="435"/>
      <c r="IH62" s="435"/>
      <c r="II62" s="435"/>
      <c r="IJ62" s="435"/>
      <c r="IK62" s="435"/>
      <c r="IL62" s="435"/>
      <c r="IM62" s="435"/>
      <c r="IN62" s="435"/>
      <c r="IO62" s="435"/>
      <c r="IP62" s="435"/>
      <c r="IQ62" s="435"/>
      <c r="IR62" s="435"/>
      <c r="IS62" s="435"/>
      <c r="IT62" s="435"/>
      <c r="IU62" s="435"/>
      <c r="IV62" s="435"/>
      <c r="IW62" s="435"/>
      <c r="IX62" s="435"/>
      <c r="IY62" s="435"/>
      <c r="IZ62" s="435"/>
      <c r="JA62" s="435"/>
      <c r="JB62" s="435"/>
      <c r="JC62" s="435"/>
      <c r="JD62" s="435"/>
      <c r="JE62" s="435"/>
      <c r="JF62" s="435"/>
      <c r="JG62" s="435"/>
      <c r="JH62" s="435"/>
      <c r="JI62" s="435"/>
      <c r="JJ62" s="435"/>
      <c r="JK62" s="435"/>
      <c r="JL62" s="435"/>
      <c r="JM62" s="435"/>
      <c r="JN62" s="435"/>
      <c r="JO62" s="435"/>
      <c r="JP62" s="435"/>
      <c r="JQ62" s="435"/>
      <c r="JR62" s="435"/>
      <c r="JS62" s="435"/>
      <c r="JT62" s="435"/>
      <c r="JU62" s="435"/>
      <c r="JV62" s="435"/>
      <c r="JW62" s="435"/>
      <c r="JX62" s="435"/>
      <c r="JY62" s="435"/>
      <c r="JZ62" s="435"/>
      <c r="KA62" s="435"/>
      <c r="KB62" s="435"/>
      <c r="KC62" s="435"/>
      <c r="KD62" s="435"/>
      <c r="KE62" s="435"/>
      <c r="KF62" s="435"/>
      <c r="KG62" s="435"/>
      <c r="KH62" s="435"/>
      <c r="KI62" s="435"/>
      <c r="KJ62" s="435"/>
      <c r="KK62" s="435"/>
      <c r="KL62" s="435"/>
      <c r="KM62" s="435"/>
      <c r="KN62" s="435"/>
      <c r="KO62" s="435"/>
      <c r="KP62" s="435"/>
      <c r="KQ62" s="435"/>
      <c r="KR62" s="435"/>
      <c r="KS62" s="435"/>
      <c r="KT62" s="435"/>
      <c r="KU62" s="435"/>
      <c r="KV62" s="435"/>
      <c r="KW62" s="435"/>
      <c r="KX62" s="435"/>
      <c r="KY62" s="435"/>
      <c r="KZ62" s="435"/>
      <c r="LA62" s="435"/>
      <c r="LB62" s="435"/>
      <c r="LC62" s="435"/>
      <c r="LD62" s="435"/>
      <c r="LE62" s="435"/>
      <c r="LF62" s="435"/>
      <c r="LG62" s="435"/>
      <c r="LH62" s="435"/>
      <c r="LI62" s="435"/>
      <c r="LJ62" s="435"/>
      <c r="LK62" s="435"/>
      <c r="LL62" s="435"/>
      <c r="LM62" s="435"/>
      <c r="LN62" s="435"/>
      <c r="LO62" s="435"/>
      <c r="LP62" s="435"/>
      <c r="LQ62" s="435"/>
      <c r="LR62" s="435"/>
      <c r="LS62" s="435"/>
      <c r="LT62" s="435"/>
      <c r="LU62" s="435"/>
      <c r="LV62" s="435"/>
      <c r="LW62" s="435"/>
      <c r="LX62" s="435"/>
      <c r="LY62" s="435"/>
      <c r="LZ62" s="435"/>
      <c r="MA62" s="435"/>
      <c r="MB62" s="435"/>
      <c r="MC62" s="435"/>
      <c r="MD62" s="435"/>
      <c r="ME62" s="435"/>
      <c r="MF62" s="435"/>
      <c r="MG62" s="435"/>
      <c r="MH62" s="435"/>
      <c r="MI62" s="435"/>
      <c r="MJ62" s="435"/>
      <c r="MK62" s="435"/>
      <c r="ML62" s="435"/>
      <c r="MM62" s="435"/>
      <c r="MN62" s="435"/>
      <c r="MO62" s="435"/>
      <c r="MP62" s="435"/>
      <c r="MQ62" s="435"/>
      <c r="MR62" s="435"/>
      <c r="MS62" s="435"/>
      <c r="MT62" s="435"/>
      <c r="MU62" s="435"/>
      <c r="MV62" s="435"/>
      <c r="MW62" s="435"/>
      <c r="MX62" s="435"/>
      <c r="MY62" s="435"/>
      <c r="MZ62" s="435"/>
      <c r="NA62" s="435"/>
      <c r="NB62" s="435"/>
      <c r="NC62" s="435"/>
      <c r="ND62" s="435"/>
      <c r="NE62" s="435"/>
      <c r="NF62" s="435"/>
      <c r="NG62" s="435"/>
      <c r="NH62" s="435"/>
      <c r="NI62" s="435"/>
      <c r="NJ62" s="435"/>
      <c r="NK62" s="435"/>
      <c r="NL62" s="435"/>
      <c r="NM62" s="435"/>
      <c r="NN62" s="435"/>
      <c r="NO62" s="435"/>
      <c r="NP62" s="435"/>
      <c r="NQ62" s="435"/>
      <c r="NR62" s="435"/>
      <c r="NS62" s="435"/>
      <c r="NT62" s="435"/>
      <c r="NU62" s="435"/>
      <c r="NV62" s="435"/>
      <c r="NW62" s="435"/>
      <c r="NX62" s="435"/>
      <c r="NY62" s="435"/>
      <c r="NZ62" s="435"/>
      <c r="OA62" s="435"/>
      <c r="OB62" s="435"/>
      <c r="OC62" s="435"/>
    </row>
    <row r="63" spans="1:393" ht="18" customHeight="1" x14ac:dyDescent="0.5">
      <c r="A63" s="435"/>
      <c r="B63" s="455"/>
      <c r="C63" s="455"/>
      <c r="D63" s="455"/>
      <c r="E63" s="435"/>
      <c r="F63" s="43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5"/>
      <c r="AH63" s="455"/>
      <c r="AI63" s="455"/>
      <c r="AJ63" s="455"/>
      <c r="AK63" s="455"/>
      <c r="AL63" s="455"/>
      <c r="AM63" s="455"/>
      <c r="AN63" s="455"/>
      <c r="AO63" s="455"/>
      <c r="AP63" s="455"/>
      <c r="AQ63" s="455"/>
      <c r="AR63" s="455"/>
      <c r="AS63" s="455"/>
      <c r="AT63" s="455"/>
      <c r="AU63" s="455"/>
      <c r="AV63" s="455"/>
      <c r="AW63" s="455"/>
      <c r="AX63" s="455"/>
      <c r="AY63" s="455"/>
      <c r="AZ63" s="435"/>
      <c r="BA63" s="435"/>
      <c r="BB63" s="435"/>
      <c r="BC63" s="435"/>
      <c r="BD63" s="435"/>
      <c r="BE63" s="435"/>
      <c r="BF63" s="435"/>
      <c r="BG63" s="435"/>
      <c r="BH63" s="435"/>
      <c r="BI63" s="435"/>
      <c r="BJ63" s="435"/>
      <c r="BK63" s="435"/>
      <c r="BL63" s="435"/>
      <c r="BM63" s="435"/>
      <c r="BN63" s="435"/>
      <c r="BO63" s="435"/>
      <c r="BP63" s="435"/>
      <c r="BQ63" s="435"/>
      <c r="BR63" s="435"/>
      <c r="BS63" s="435"/>
      <c r="BT63" s="435"/>
      <c r="BU63" s="435"/>
      <c r="BV63" s="435"/>
      <c r="BW63" s="435"/>
      <c r="BX63" s="435"/>
      <c r="BY63" s="435"/>
      <c r="BZ63" s="435"/>
      <c r="CA63" s="435"/>
      <c r="CB63" s="435"/>
      <c r="CC63" s="435"/>
      <c r="CD63" s="435"/>
      <c r="CE63" s="435"/>
      <c r="CF63" s="435"/>
      <c r="CG63" s="435"/>
      <c r="CH63" s="435"/>
      <c r="CI63" s="435"/>
      <c r="CJ63" s="435"/>
      <c r="CK63" s="435"/>
      <c r="CL63" s="435"/>
      <c r="CM63" s="435"/>
      <c r="CN63" s="435"/>
      <c r="CO63" s="435"/>
      <c r="CP63" s="435"/>
      <c r="CQ63" s="435"/>
      <c r="CR63" s="435"/>
      <c r="CS63" s="435"/>
      <c r="CT63" s="435"/>
      <c r="CU63" s="435"/>
      <c r="CV63" s="435"/>
      <c r="CW63" s="435"/>
      <c r="CX63" s="435"/>
      <c r="CY63" s="435"/>
      <c r="CZ63" s="435"/>
      <c r="DA63" s="435"/>
      <c r="DB63" s="435"/>
      <c r="DC63" s="435"/>
      <c r="DD63" s="435"/>
      <c r="DE63" s="435"/>
      <c r="DF63" s="435"/>
      <c r="DG63" s="435"/>
      <c r="DH63" s="435"/>
      <c r="DI63" s="435"/>
      <c r="DJ63" s="435"/>
      <c r="DK63" s="435"/>
      <c r="DL63" s="435"/>
      <c r="DM63" s="435"/>
      <c r="DN63" s="435"/>
      <c r="DO63" s="435"/>
      <c r="DP63" s="435"/>
      <c r="DQ63" s="435"/>
      <c r="DR63" s="435"/>
      <c r="DS63" s="435"/>
      <c r="DT63" s="435"/>
      <c r="DU63" s="435"/>
      <c r="DV63" s="435"/>
      <c r="DW63" s="435"/>
      <c r="DX63" s="435"/>
      <c r="DY63" s="435"/>
      <c r="DZ63" s="435"/>
      <c r="EA63" s="435"/>
      <c r="EB63" s="435"/>
      <c r="EC63" s="435"/>
      <c r="ED63" s="435"/>
      <c r="EE63" s="435"/>
      <c r="EF63" s="435"/>
      <c r="EG63" s="435"/>
      <c r="EH63" s="435"/>
      <c r="EI63" s="435"/>
      <c r="EJ63" s="435"/>
      <c r="EK63" s="435"/>
      <c r="EL63" s="435"/>
      <c r="EM63" s="435"/>
      <c r="EN63" s="435"/>
      <c r="EO63" s="435"/>
      <c r="EP63" s="435"/>
      <c r="EQ63" s="455"/>
      <c r="ER63" s="455"/>
      <c r="ES63" s="455"/>
      <c r="ET63" s="455"/>
      <c r="EU63" s="455"/>
      <c r="EV63" s="455"/>
      <c r="EW63" s="455"/>
      <c r="EX63" s="455"/>
      <c r="EY63" s="455"/>
      <c r="EZ63" s="455"/>
      <c r="FA63" s="455"/>
      <c r="FB63" s="455"/>
      <c r="FC63" s="455"/>
      <c r="FD63" s="455"/>
      <c r="FE63" s="455"/>
      <c r="FF63" s="455"/>
      <c r="FG63" s="455"/>
      <c r="FH63" s="455"/>
      <c r="FI63" s="455"/>
      <c r="FJ63" s="455"/>
      <c r="FK63" s="455"/>
      <c r="FL63" s="455"/>
      <c r="FM63" s="455"/>
      <c r="FN63" s="455"/>
      <c r="FO63" s="455"/>
      <c r="FP63" s="455"/>
      <c r="FQ63" s="455"/>
      <c r="FR63" s="455"/>
      <c r="FS63" s="455"/>
      <c r="FT63" s="455"/>
      <c r="FU63" s="455"/>
      <c r="FV63" s="455"/>
      <c r="FW63" s="455"/>
      <c r="FX63" s="455"/>
      <c r="FY63" s="455"/>
      <c r="FZ63" s="455"/>
      <c r="GA63" s="455"/>
      <c r="GB63" s="455"/>
      <c r="GC63" s="455"/>
      <c r="GD63" s="455"/>
      <c r="GE63" s="455"/>
      <c r="GF63" s="455"/>
      <c r="GG63" s="455"/>
      <c r="GH63" s="455"/>
      <c r="GI63" s="455"/>
      <c r="GJ63" s="435"/>
      <c r="GK63" s="435"/>
      <c r="GL63" s="435"/>
      <c r="GM63" s="435"/>
      <c r="GN63" s="435"/>
      <c r="GO63" s="435"/>
      <c r="GP63" s="435"/>
      <c r="GQ63" s="435"/>
      <c r="GR63" s="435"/>
      <c r="GS63" s="435"/>
      <c r="GT63" s="435"/>
      <c r="GU63" s="435"/>
      <c r="GV63" s="435"/>
      <c r="GW63" s="435"/>
      <c r="GX63" s="435"/>
      <c r="GY63" s="435"/>
      <c r="GZ63" s="435"/>
      <c r="HA63" s="435"/>
      <c r="HB63" s="435"/>
      <c r="HC63" s="435"/>
      <c r="HD63" s="435"/>
      <c r="HE63" s="435"/>
      <c r="HF63" s="435"/>
      <c r="HG63" s="435"/>
      <c r="HH63" s="435"/>
      <c r="HI63" s="435"/>
      <c r="HJ63" s="435"/>
      <c r="HK63" s="435"/>
      <c r="HL63" s="435"/>
      <c r="HM63" s="435"/>
      <c r="HN63" s="435"/>
      <c r="HO63" s="435"/>
      <c r="HP63" s="435"/>
      <c r="HQ63" s="435"/>
      <c r="HR63" s="435"/>
      <c r="HS63" s="435"/>
      <c r="HT63" s="435"/>
      <c r="HU63" s="435"/>
      <c r="HV63" s="435"/>
      <c r="HW63" s="435"/>
      <c r="HX63" s="435"/>
      <c r="HY63" s="435"/>
      <c r="HZ63" s="435"/>
      <c r="IA63" s="435"/>
      <c r="IB63" s="435"/>
      <c r="IC63" s="435"/>
      <c r="ID63" s="435"/>
      <c r="IE63" s="435"/>
      <c r="IF63" s="435"/>
      <c r="IG63" s="435"/>
      <c r="IH63" s="435"/>
      <c r="II63" s="435"/>
      <c r="IJ63" s="435"/>
      <c r="IK63" s="435"/>
      <c r="IL63" s="435"/>
      <c r="IM63" s="435"/>
      <c r="IN63" s="435"/>
      <c r="IO63" s="435"/>
      <c r="IP63" s="435"/>
      <c r="IQ63" s="435"/>
      <c r="IR63" s="435"/>
      <c r="IS63" s="435"/>
      <c r="IT63" s="435"/>
      <c r="IU63" s="435"/>
      <c r="IV63" s="435"/>
      <c r="IW63" s="435"/>
      <c r="IX63" s="435"/>
      <c r="IY63" s="435"/>
      <c r="IZ63" s="435"/>
      <c r="JA63" s="435"/>
      <c r="JB63" s="435"/>
      <c r="JC63" s="435"/>
      <c r="JD63" s="435"/>
      <c r="JE63" s="435"/>
      <c r="JF63" s="435"/>
      <c r="JG63" s="435"/>
      <c r="JH63" s="435"/>
      <c r="JI63" s="435"/>
      <c r="JJ63" s="435"/>
      <c r="JK63" s="435"/>
      <c r="JL63" s="435"/>
      <c r="JM63" s="435"/>
      <c r="JN63" s="435"/>
      <c r="JO63" s="435"/>
      <c r="JP63" s="435"/>
      <c r="JQ63" s="435"/>
      <c r="JR63" s="435"/>
      <c r="JS63" s="435"/>
      <c r="JT63" s="435"/>
      <c r="JU63" s="435"/>
      <c r="JV63" s="435"/>
      <c r="JW63" s="435"/>
      <c r="JX63" s="435"/>
      <c r="JY63" s="435"/>
      <c r="JZ63" s="435"/>
      <c r="KA63" s="435"/>
      <c r="KB63" s="435"/>
      <c r="KC63" s="435"/>
      <c r="KD63" s="435"/>
      <c r="KE63" s="435"/>
      <c r="KF63" s="435"/>
      <c r="KG63" s="435"/>
      <c r="KH63" s="435"/>
      <c r="KI63" s="435"/>
      <c r="KJ63" s="435"/>
      <c r="KK63" s="435"/>
      <c r="KL63" s="435"/>
      <c r="KM63" s="435"/>
      <c r="KN63" s="435"/>
      <c r="KO63" s="435"/>
      <c r="KP63" s="435"/>
      <c r="KQ63" s="435"/>
      <c r="KR63" s="435"/>
      <c r="KS63" s="435"/>
      <c r="KT63" s="435"/>
      <c r="KU63" s="435"/>
      <c r="KV63" s="435"/>
      <c r="KW63" s="435"/>
      <c r="KX63" s="435"/>
      <c r="KY63" s="435"/>
      <c r="KZ63" s="435"/>
      <c r="LA63" s="435"/>
      <c r="LB63" s="435"/>
      <c r="LC63" s="435"/>
      <c r="LD63" s="435"/>
      <c r="LE63" s="435"/>
      <c r="LF63" s="435"/>
      <c r="LG63" s="435"/>
      <c r="LH63" s="435"/>
      <c r="LI63" s="435"/>
      <c r="LJ63" s="435"/>
      <c r="LK63" s="435"/>
      <c r="LL63" s="435"/>
      <c r="LM63" s="435"/>
      <c r="LN63" s="435"/>
      <c r="LO63" s="435"/>
      <c r="LP63" s="435"/>
      <c r="LQ63" s="435"/>
      <c r="LR63" s="435"/>
      <c r="LS63" s="435"/>
      <c r="LT63" s="435"/>
      <c r="LU63" s="435"/>
      <c r="LV63" s="435"/>
      <c r="LW63" s="435"/>
      <c r="LX63" s="435"/>
      <c r="LY63" s="435"/>
      <c r="LZ63" s="435"/>
      <c r="MA63" s="435"/>
      <c r="MB63" s="435"/>
      <c r="MC63" s="435"/>
      <c r="MD63" s="435"/>
      <c r="ME63" s="435"/>
      <c r="MF63" s="435"/>
      <c r="MG63" s="435"/>
      <c r="MH63" s="435"/>
      <c r="MI63" s="435"/>
      <c r="MJ63" s="435"/>
      <c r="MK63" s="435"/>
      <c r="ML63" s="435"/>
      <c r="MM63" s="435"/>
      <c r="MN63" s="435"/>
      <c r="MO63" s="435"/>
      <c r="MP63" s="435"/>
      <c r="MQ63" s="435"/>
      <c r="MR63" s="435"/>
      <c r="MS63" s="435"/>
      <c r="MT63" s="435"/>
      <c r="MU63" s="435"/>
      <c r="MV63" s="435"/>
      <c r="MW63" s="435"/>
      <c r="MX63" s="435"/>
      <c r="MY63" s="435"/>
      <c r="MZ63" s="435"/>
      <c r="NA63" s="435"/>
      <c r="NB63" s="435"/>
      <c r="NC63" s="435"/>
      <c r="ND63" s="435"/>
      <c r="NE63" s="435"/>
      <c r="NF63" s="435"/>
      <c r="NG63" s="435"/>
      <c r="NH63" s="435"/>
      <c r="NI63" s="435"/>
      <c r="NJ63" s="435"/>
      <c r="NK63" s="435"/>
      <c r="NL63" s="435"/>
      <c r="NM63" s="435"/>
      <c r="NN63" s="435"/>
      <c r="NO63" s="435"/>
      <c r="NP63" s="435"/>
      <c r="NQ63" s="435"/>
      <c r="NR63" s="435"/>
      <c r="NS63" s="435"/>
      <c r="NT63" s="435"/>
      <c r="NU63" s="435"/>
      <c r="NV63" s="435"/>
      <c r="NW63" s="435"/>
      <c r="NX63" s="435"/>
      <c r="NY63" s="435"/>
      <c r="NZ63" s="435"/>
      <c r="OA63" s="435"/>
      <c r="OB63" s="435"/>
      <c r="OC63" s="435"/>
    </row>
    <row r="64" spans="1:393" ht="18" customHeight="1" x14ac:dyDescent="0.5">
      <c r="A64" s="435"/>
      <c r="B64" s="455"/>
      <c r="C64" s="455"/>
      <c r="D64" s="455"/>
      <c r="E64" s="435"/>
      <c r="F64" s="43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455"/>
      <c r="AI64" s="455"/>
      <c r="AJ64" s="455"/>
      <c r="AK64" s="455"/>
      <c r="AL64" s="455"/>
      <c r="AM64" s="455"/>
      <c r="AN64" s="455"/>
      <c r="AO64" s="455"/>
      <c r="AP64" s="455"/>
      <c r="AQ64" s="455"/>
      <c r="AR64" s="455"/>
      <c r="AS64" s="455"/>
      <c r="AT64" s="455"/>
      <c r="AU64" s="455"/>
      <c r="AV64" s="455"/>
      <c r="AW64" s="455"/>
      <c r="AX64" s="455"/>
      <c r="AY64" s="45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  <c r="BW64" s="435"/>
      <c r="BX64" s="435"/>
      <c r="BY64" s="435"/>
      <c r="BZ64" s="435"/>
      <c r="CA64" s="435"/>
      <c r="CB64" s="435"/>
      <c r="CC64" s="435"/>
      <c r="CD64" s="435"/>
      <c r="CE64" s="435"/>
      <c r="CF64" s="435"/>
      <c r="CG64" s="435"/>
      <c r="CH64" s="435"/>
      <c r="CI64" s="435"/>
      <c r="CJ64" s="435"/>
      <c r="CK64" s="435"/>
      <c r="CL64" s="435"/>
      <c r="CM64" s="435"/>
      <c r="CN64" s="435"/>
      <c r="CO64" s="435"/>
      <c r="CP64" s="435"/>
      <c r="CQ64" s="435"/>
      <c r="CR64" s="435"/>
      <c r="CS64" s="435"/>
      <c r="CT64" s="435"/>
      <c r="CU64" s="435"/>
      <c r="CV64" s="435"/>
      <c r="CW64" s="435"/>
      <c r="CX64" s="435"/>
      <c r="CY64" s="435"/>
      <c r="CZ64" s="435"/>
      <c r="DA64" s="435"/>
      <c r="DB64" s="435"/>
      <c r="DC64" s="435"/>
      <c r="DD64" s="435"/>
      <c r="DE64" s="435"/>
      <c r="DF64" s="435"/>
      <c r="DG64" s="435"/>
      <c r="DH64" s="435"/>
      <c r="DI64" s="435"/>
      <c r="DJ64" s="435"/>
      <c r="DK64" s="435"/>
      <c r="DL64" s="435"/>
      <c r="DM64" s="435"/>
      <c r="DN64" s="435"/>
      <c r="DO64" s="435"/>
      <c r="DP64" s="435"/>
      <c r="DQ64" s="435"/>
      <c r="DR64" s="435"/>
      <c r="DS64" s="435"/>
      <c r="DT64" s="435"/>
      <c r="DU64" s="435"/>
      <c r="DV64" s="435"/>
      <c r="DW64" s="435"/>
      <c r="DX64" s="435"/>
      <c r="DY64" s="435"/>
      <c r="DZ64" s="435"/>
      <c r="EA64" s="435"/>
      <c r="EB64" s="435"/>
      <c r="EC64" s="435"/>
      <c r="ED64" s="435"/>
      <c r="EE64" s="435"/>
      <c r="EF64" s="435"/>
      <c r="EG64" s="435"/>
      <c r="EH64" s="435"/>
      <c r="EI64" s="435"/>
      <c r="EJ64" s="435"/>
      <c r="EK64" s="435"/>
      <c r="EL64" s="435"/>
      <c r="EM64" s="435"/>
      <c r="EN64" s="435"/>
      <c r="EO64" s="435"/>
      <c r="EP64" s="435"/>
      <c r="EQ64" s="455"/>
      <c r="ER64" s="455"/>
      <c r="ES64" s="455"/>
      <c r="ET64" s="455"/>
      <c r="EU64" s="455"/>
      <c r="EV64" s="455"/>
      <c r="EW64" s="455"/>
      <c r="EX64" s="455"/>
      <c r="EY64" s="455"/>
      <c r="EZ64" s="455"/>
      <c r="FA64" s="455"/>
      <c r="FB64" s="455"/>
      <c r="FC64" s="455"/>
      <c r="FD64" s="455"/>
      <c r="FE64" s="455"/>
      <c r="FF64" s="455"/>
      <c r="FG64" s="455"/>
      <c r="FH64" s="455"/>
      <c r="FI64" s="455"/>
      <c r="FJ64" s="455"/>
      <c r="FK64" s="455"/>
      <c r="FL64" s="455"/>
      <c r="FM64" s="455"/>
      <c r="FN64" s="455"/>
      <c r="FO64" s="455"/>
      <c r="FP64" s="455"/>
      <c r="FQ64" s="455"/>
      <c r="FR64" s="455"/>
      <c r="FS64" s="455"/>
      <c r="FT64" s="455"/>
      <c r="FU64" s="455"/>
      <c r="FV64" s="455"/>
      <c r="FW64" s="455"/>
      <c r="FX64" s="455"/>
      <c r="FY64" s="455"/>
      <c r="FZ64" s="455"/>
      <c r="GA64" s="455"/>
      <c r="GB64" s="455"/>
      <c r="GC64" s="455"/>
      <c r="GD64" s="455"/>
      <c r="GE64" s="455"/>
      <c r="GF64" s="455"/>
      <c r="GG64" s="455"/>
      <c r="GH64" s="455"/>
      <c r="GI64" s="455"/>
      <c r="GJ64" s="435"/>
      <c r="GK64" s="435"/>
      <c r="GL64" s="435"/>
      <c r="GM64" s="435"/>
      <c r="GN64" s="435"/>
      <c r="GO64" s="435"/>
      <c r="GP64" s="435"/>
      <c r="GQ64" s="435"/>
      <c r="GR64" s="435"/>
      <c r="GS64" s="435"/>
      <c r="GT64" s="435"/>
      <c r="GU64" s="435"/>
      <c r="GV64" s="435"/>
      <c r="GW64" s="435"/>
      <c r="GX64" s="435"/>
      <c r="GY64" s="435"/>
      <c r="GZ64" s="435"/>
      <c r="HA64" s="435"/>
      <c r="HB64" s="435"/>
      <c r="HC64" s="435"/>
      <c r="HD64" s="435"/>
      <c r="HE64" s="435"/>
      <c r="HF64" s="435"/>
      <c r="HG64" s="435"/>
      <c r="HH64" s="435"/>
      <c r="HI64" s="435"/>
      <c r="HJ64" s="435"/>
      <c r="HK64" s="435"/>
      <c r="HL64" s="435"/>
      <c r="HM64" s="435"/>
      <c r="HN64" s="435"/>
      <c r="HO64" s="435"/>
      <c r="HP64" s="435"/>
      <c r="HQ64" s="435"/>
      <c r="HR64" s="435"/>
      <c r="HS64" s="435"/>
      <c r="HT64" s="435"/>
      <c r="HU64" s="435"/>
      <c r="HV64" s="435"/>
      <c r="HW64" s="435"/>
      <c r="HX64" s="435"/>
      <c r="HY64" s="435"/>
      <c r="HZ64" s="435"/>
      <c r="IA64" s="435"/>
      <c r="IB64" s="435"/>
      <c r="IC64" s="435"/>
      <c r="ID64" s="435"/>
      <c r="IE64" s="435"/>
      <c r="IF64" s="435"/>
      <c r="IG64" s="435"/>
      <c r="IH64" s="435"/>
      <c r="II64" s="435"/>
      <c r="IJ64" s="435"/>
      <c r="IK64" s="435"/>
      <c r="IL64" s="435"/>
      <c r="IM64" s="435"/>
      <c r="IN64" s="435"/>
      <c r="IO64" s="435"/>
      <c r="IP64" s="435"/>
      <c r="IQ64" s="435"/>
      <c r="IR64" s="435"/>
      <c r="IS64" s="435"/>
      <c r="IT64" s="435"/>
      <c r="IU64" s="435"/>
      <c r="IV64" s="435"/>
      <c r="IW64" s="435"/>
      <c r="IX64" s="435"/>
      <c r="IY64" s="435"/>
      <c r="IZ64" s="435"/>
      <c r="JA64" s="435"/>
      <c r="JB64" s="435"/>
      <c r="JC64" s="435"/>
      <c r="JD64" s="435"/>
      <c r="JE64" s="435"/>
      <c r="JF64" s="435"/>
      <c r="JG64" s="435"/>
      <c r="JH64" s="435"/>
      <c r="JI64" s="435"/>
      <c r="JJ64" s="435"/>
      <c r="JK64" s="435"/>
      <c r="JL64" s="435"/>
      <c r="JM64" s="435"/>
      <c r="JN64" s="435"/>
      <c r="JO64" s="435"/>
      <c r="JP64" s="435"/>
      <c r="JQ64" s="435"/>
      <c r="JR64" s="435"/>
      <c r="JS64" s="435"/>
      <c r="JT64" s="435"/>
      <c r="JU64" s="435"/>
      <c r="JV64" s="435"/>
      <c r="JW64" s="435"/>
      <c r="JX64" s="435"/>
      <c r="JY64" s="435"/>
      <c r="JZ64" s="435"/>
      <c r="KA64" s="435"/>
      <c r="KB64" s="435"/>
      <c r="KC64" s="435"/>
      <c r="KD64" s="435"/>
      <c r="KE64" s="435"/>
      <c r="KF64" s="435"/>
      <c r="KG64" s="435"/>
      <c r="KH64" s="435"/>
      <c r="KI64" s="435"/>
      <c r="KJ64" s="435"/>
      <c r="KK64" s="435"/>
      <c r="KL64" s="435"/>
      <c r="KM64" s="435"/>
      <c r="KN64" s="435"/>
      <c r="KO64" s="435"/>
      <c r="KP64" s="435"/>
      <c r="KQ64" s="435"/>
      <c r="KR64" s="435"/>
      <c r="KS64" s="435"/>
      <c r="KT64" s="435"/>
      <c r="KU64" s="435"/>
      <c r="KV64" s="435"/>
      <c r="KW64" s="435"/>
      <c r="KX64" s="435"/>
      <c r="KY64" s="435"/>
      <c r="KZ64" s="435"/>
      <c r="LA64" s="435"/>
      <c r="LB64" s="435"/>
      <c r="LC64" s="435"/>
      <c r="LD64" s="435"/>
      <c r="LE64" s="435"/>
      <c r="LF64" s="435"/>
      <c r="LG64" s="435"/>
      <c r="LH64" s="435"/>
      <c r="LI64" s="435"/>
      <c r="LJ64" s="435"/>
      <c r="LK64" s="435"/>
      <c r="LL64" s="435"/>
      <c r="LM64" s="435"/>
      <c r="LN64" s="435"/>
      <c r="LO64" s="435"/>
      <c r="LP64" s="435"/>
      <c r="LQ64" s="435"/>
      <c r="LR64" s="435"/>
      <c r="LS64" s="435"/>
      <c r="LT64" s="435"/>
      <c r="LU64" s="435"/>
      <c r="LV64" s="435"/>
      <c r="LW64" s="435"/>
      <c r="LX64" s="435"/>
      <c r="LY64" s="435"/>
      <c r="LZ64" s="435"/>
      <c r="MA64" s="435"/>
      <c r="MB64" s="435"/>
      <c r="MC64" s="435"/>
      <c r="MD64" s="435"/>
      <c r="ME64" s="435"/>
      <c r="MF64" s="435"/>
      <c r="MG64" s="435"/>
      <c r="MH64" s="435"/>
      <c r="MI64" s="435"/>
      <c r="MJ64" s="435"/>
      <c r="MK64" s="435"/>
      <c r="ML64" s="435"/>
      <c r="MM64" s="435"/>
      <c r="MN64" s="435"/>
      <c r="MO64" s="435"/>
      <c r="MP64" s="435"/>
      <c r="MQ64" s="435"/>
      <c r="MR64" s="435"/>
      <c r="MS64" s="435"/>
      <c r="MT64" s="435"/>
      <c r="MU64" s="435"/>
      <c r="MV64" s="435"/>
      <c r="MW64" s="435"/>
      <c r="MX64" s="435"/>
      <c r="MY64" s="435"/>
      <c r="MZ64" s="435"/>
      <c r="NA64" s="435"/>
      <c r="NB64" s="435"/>
      <c r="NC64" s="435"/>
      <c r="ND64" s="435"/>
      <c r="NE64" s="435"/>
      <c r="NF64" s="435"/>
      <c r="NG64" s="435"/>
      <c r="NH64" s="435"/>
      <c r="NI64" s="435"/>
      <c r="NJ64" s="435"/>
      <c r="NK64" s="435"/>
      <c r="NL64" s="435"/>
      <c r="NM64" s="435"/>
      <c r="NN64" s="435"/>
      <c r="NO64" s="435"/>
      <c r="NP64" s="435"/>
      <c r="NQ64" s="435"/>
      <c r="NR64" s="435"/>
      <c r="NS64" s="435"/>
      <c r="NT64" s="435"/>
      <c r="NU64" s="435"/>
      <c r="NV64" s="435"/>
      <c r="NW64" s="435"/>
      <c r="NX64" s="435"/>
      <c r="NY64" s="435"/>
      <c r="NZ64" s="435"/>
      <c r="OA64" s="435"/>
      <c r="OB64" s="435"/>
      <c r="OC64" s="435"/>
    </row>
    <row r="65" spans="1:393" ht="18" customHeight="1" x14ac:dyDescent="0.5">
      <c r="A65" s="435"/>
      <c r="B65" s="455"/>
      <c r="C65" s="455"/>
      <c r="D65" s="455"/>
      <c r="E65" s="435"/>
      <c r="F65" s="43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5"/>
      <c r="AR65" s="455"/>
      <c r="AS65" s="455"/>
      <c r="AT65" s="455"/>
      <c r="AU65" s="455"/>
      <c r="AV65" s="455"/>
      <c r="AW65" s="455"/>
      <c r="AX65" s="455"/>
      <c r="AY65" s="455"/>
      <c r="AZ65" s="435"/>
      <c r="BA65" s="435"/>
      <c r="BB65" s="435"/>
      <c r="BC65" s="435"/>
      <c r="BD65" s="435"/>
      <c r="BE65" s="435"/>
      <c r="BF65" s="435"/>
      <c r="BG65" s="435"/>
      <c r="BH65" s="435"/>
      <c r="BI65" s="435"/>
      <c r="BJ65" s="435"/>
      <c r="BK65" s="435"/>
      <c r="BL65" s="435"/>
      <c r="BM65" s="435"/>
      <c r="BN65" s="435"/>
      <c r="BO65" s="435"/>
      <c r="BP65" s="435"/>
      <c r="BQ65" s="435"/>
      <c r="BR65" s="435"/>
      <c r="BS65" s="435"/>
      <c r="BT65" s="435"/>
      <c r="BU65" s="435"/>
      <c r="BV65" s="435"/>
      <c r="BW65" s="435"/>
      <c r="BX65" s="435"/>
      <c r="BY65" s="435"/>
      <c r="BZ65" s="435"/>
      <c r="CA65" s="435"/>
      <c r="CB65" s="435"/>
      <c r="CC65" s="435"/>
      <c r="CD65" s="435"/>
      <c r="CE65" s="435"/>
      <c r="CF65" s="435"/>
      <c r="CG65" s="435"/>
      <c r="CH65" s="435"/>
      <c r="CI65" s="435"/>
      <c r="CJ65" s="435"/>
      <c r="CK65" s="435"/>
      <c r="CL65" s="435"/>
      <c r="CM65" s="435"/>
      <c r="CN65" s="435"/>
      <c r="CO65" s="435"/>
      <c r="CP65" s="435"/>
      <c r="CQ65" s="435"/>
      <c r="CR65" s="435"/>
      <c r="CS65" s="435"/>
      <c r="CT65" s="435"/>
      <c r="CU65" s="435"/>
      <c r="CV65" s="435"/>
      <c r="CW65" s="435"/>
      <c r="CX65" s="435"/>
      <c r="CY65" s="435"/>
      <c r="CZ65" s="435"/>
      <c r="DA65" s="435"/>
      <c r="DB65" s="435"/>
      <c r="DC65" s="435"/>
      <c r="DD65" s="435"/>
      <c r="DE65" s="435"/>
      <c r="DF65" s="435"/>
      <c r="DG65" s="435"/>
      <c r="DH65" s="435"/>
      <c r="DI65" s="435"/>
      <c r="DJ65" s="435"/>
      <c r="DK65" s="435"/>
      <c r="DL65" s="435"/>
      <c r="DM65" s="435"/>
      <c r="DN65" s="435"/>
      <c r="DO65" s="435"/>
      <c r="DP65" s="435"/>
      <c r="DQ65" s="435"/>
      <c r="DR65" s="435"/>
      <c r="DS65" s="435"/>
      <c r="DT65" s="435"/>
      <c r="DU65" s="435"/>
      <c r="DV65" s="435"/>
      <c r="DW65" s="435"/>
      <c r="DX65" s="435"/>
      <c r="DY65" s="435"/>
      <c r="DZ65" s="435"/>
      <c r="EA65" s="435"/>
      <c r="EB65" s="435"/>
      <c r="EC65" s="435"/>
      <c r="ED65" s="435"/>
      <c r="EE65" s="435"/>
      <c r="EF65" s="435"/>
      <c r="EG65" s="435"/>
      <c r="EH65" s="435"/>
      <c r="EI65" s="435"/>
      <c r="EJ65" s="435"/>
      <c r="EK65" s="435"/>
      <c r="EL65" s="435"/>
      <c r="EM65" s="435"/>
      <c r="EN65" s="435"/>
      <c r="EO65" s="435"/>
      <c r="EP65" s="435"/>
      <c r="EQ65" s="455"/>
      <c r="ER65" s="455"/>
      <c r="ES65" s="455"/>
      <c r="ET65" s="455"/>
      <c r="EU65" s="455"/>
      <c r="EV65" s="455"/>
      <c r="EW65" s="455"/>
      <c r="EX65" s="455"/>
      <c r="EY65" s="455"/>
      <c r="EZ65" s="455"/>
      <c r="FA65" s="455"/>
      <c r="FB65" s="455"/>
      <c r="FC65" s="455"/>
      <c r="FD65" s="455"/>
      <c r="FE65" s="455"/>
      <c r="FF65" s="455"/>
      <c r="FG65" s="455"/>
      <c r="FH65" s="455"/>
      <c r="FI65" s="455"/>
      <c r="FJ65" s="455"/>
      <c r="FK65" s="455"/>
      <c r="FL65" s="455"/>
      <c r="FM65" s="455"/>
      <c r="FN65" s="455"/>
      <c r="FO65" s="455"/>
      <c r="FP65" s="455"/>
      <c r="FQ65" s="455"/>
      <c r="FR65" s="455"/>
      <c r="FS65" s="455"/>
      <c r="FT65" s="455"/>
      <c r="FU65" s="455"/>
      <c r="FV65" s="455"/>
      <c r="FW65" s="455"/>
      <c r="FX65" s="455"/>
      <c r="FY65" s="455"/>
      <c r="FZ65" s="455"/>
      <c r="GA65" s="455"/>
      <c r="GB65" s="455"/>
      <c r="GC65" s="455"/>
      <c r="GD65" s="455"/>
      <c r="GE65" s="455"/>
      <c r="GF65" s="455"/>
      <c r="GG65" s="455"/>
      <c r="GH65" s="455"/>
      <c r="GI65" s="455"/>
      <c r="GJ65" s="435"/>
      <c r="GK65" s="435"/>
      <c r="GL65" s="435"/>
      <c r="GM65" s="435"/>
      <c r="GN65" s="435"/>
      <c r="GO65" s="435"/>
      <c r="GP65" s="435"/>
      <c r="GQ65" s="435"/>
      <c r="GR65" s="435"/>
      <c r="GS65" s="435"/>
      <c r="GT65" s="435"/>
      <c r="GU65" s="435"/>
      <c r="GV65" s="435"/>
      <c r="GW65" s="435"/>
      <c r="GX65" s="435"/>
      <c r="GY65" s="435"/>
      <c r="GZ65" s="435"/>
      <c r="HA65" s="435"/>
      <c r="HB65" s="435"/>
      <c r="HC65" s="435"/>
      <c r="HD65" s="435"/>
      <c r="HE65" s="435"/>
      <c r="HF65" s="435"/>
      <c r="HG65" s="435"/>
      <c r="HH65" s="435"/>
      <c r="HI65" s="435"/>
      <c r="HJ65" s="435"/>
      <c r="HK65" s="435"/>
      <c r="HL65" s="435"/>
      <c r="HM65" s="435"/>
      <c r="HN65" s="435"/>
      <c r="HO65" s="435"/>
      <c r="HP65" s="435"/>
      <c r="HQ65" s="435"/>
      <c r="HR65" s="435"/>
      <c r="HS65" s="435"/>
      <c r="HT65" s="435"/>
      <c r="HU65" s="435"/>
      <c r="HV65" s="435"/>
      <c r="HW65" s="435"/>
      <c r="HX65" s="435"/>
      <c r="HY65" s="435"/>
      <c r="HZ65" s="435"/>
      <c r="IA65" s="435"/>
      <c r="IB65" s="435"/>
      <c r="IC65" s="435"/>
      <c r="ID65" s="435"/>
      <c r="IE65" s="435"/>
      <c r="IF65" s="435"/>
      <c r="IG65" s="435"/>
      <c r="IH65" s="435"/>
      <c r="II65" s="435"/>
      <c r="IJ65" s="435"/>
      <c r="IK65" s="435"/>
      <c r="IL65" s="435"/>
      <c r="IM65" s="435"/>
      <c r="IN65" s="435"/>
      <c r="IO65" s="435"/>
      <c r="IP65" s="435"/>
      <c r="IQ65" s="435"/>
      <c r="IR65" s="435"/>
      <c r="IS65" s="435"/>
      <c r="IT65" s="435"/>
      <c r="IU65" s="435"/>
      <c r="IV65" s="435"/>
      <c r="IW65" s="435"/>
      <c r="IX65" s="435"/>
      <c r="IY65" s="435"/>
      <c r="IZ65" s="435"/>
      <c r="JA65" s="435"/>
      <c r="JB65" s="435"/>
      <c r="JC65" s="435"/>
      <c r="JD65" s="435"/>
      <c r="JE65" s="435"/>
      <c r="JF65" s="435"/>
      <c r="JG65" s="435"/>
      <c r="JH65" s="435"/>
      <c r="JI65" s="435"/>
      <c r="JJ65" s="435"/>
      <c r="JK65" s="435"/>
      <c r="JL65" s="435"/>
      <c r="JM65" s="435"/>
      <c r="JN65" s="435"/>
      <c r="JO65" s="435"/>
      <c r="JP65" s="435"/>
      <c r="JQ65" s="435"/>
      <c r="JR65" s="435"/>
      <c r="JS65" s="435"/>
      <c r="JT65" s="435"/>
      <c r="JU65" s="435"/>
      <c r="JV65" s="435"/>
      <c r="JW65" s="435"/>
      <c r="JX65" s="435"/>
      <c r="JY65" s="435"/>
      <c r="JZ65" s="435"/>
      <c r="KA65" s="435"/>
      <c r="KB65" s="435"/>
      <c r="KC65" s="435"/>
      <c r="KD65" s="435"/>
      <c r="KE65" s="435"/>
      <c r="KF65" s="435"/>
      <c r="KG65" s="435"/>
      <c r="KH65" s="435"/>
      <c r="KI65" s="435"/>
      <c r="KJ65" s="435"/>
      <c r="KK65" s="435"/>
      <c r="KL65" s="435"/>
      <c r="KM65" s="435"/>
      <c r="KN65" s="435"/>
      <c r="KO65" s="435"/>
      <c r="KP65" s="435"/>
      <c r="KQ65" s="435"/>
      <c r="KR65" s="435"/>
      <c r="KS65" s="435"/>
      <c r="KT65" s="435"/>
      <c r="KU65" s="435"/>
      <c r="KV65" s="435"/>
      <c r="KW65" s="435"/>
      <c r="KX65" s="435"/>
      <c r="KY65" s="435"/>
      <c r="KZ65" s="435"/>
      <c r="LA65" s="435"/>
      <c r="LB65" s="435"/>
      <c r="LC65" s="435"/>
      <c r="LD65" s="435"/>
      <c r="LE65" s="435"/>
      <c r="LF65" s="435"/>
      <c r="LG65" s="435"/>
      <c r="LH65" s="435"/>
      <c r="LI65" s="435"/>
      <c r="LJ65" s="435"/>
      <c r="LK65" s="435"/>
      <c r="LL65" s="435"/>
      <c r="LM65" s="435"/>
      <c r="LN65" s="435"/>
      <c r="LO65" s="435"/>
      <c r="LP65" s="435"/>
      <c r="LQ65" s="435"/>
      <c r="LR65" s="435"/>
      <c r="LS65" s="435"/>
      <c r="LT65" s="435"/>
      <c r="LU65" s="435"/>
      <c r="LV65" s="435"/>
      <c r="LW65" s="435"/>
      <c r="LX65" s="435"/>
      <c r="LY65" s="435"/>
      <c r="LZ65" s="435"/>
      <c r="MA65" s="435"/>
      <c r="MB65" s="435"/>
      <c r="MC65" s="435"/>
      <c r="MD65" s="435"/>
      <c r="ME65" s="435"/>
      <c r="MF65" s="435"/>
      <c r="MG65" s="435"/>
      <c r="MH65" s="435"/>
      <c r="MI65" s="435"/>
      <c r="MJ65" s="435"/>
      <c r="MK65" s="435"/>
      <c r="ML65" s="435"/>
      <c r="MM65" s="435"/>
      <c r="MN65" s="435"/>
      <c r="MO65" s="435"/>
      <c r="MP65" s="435"/>
      <c r="MQ65" s="435"/>
      <c r="MR65" s="435"/>
      <c r="MS65" s="435"/>
      <c r="MT65" s="435"/>
      <c r="MU65" s="435"/>
      <c r="MV65" s="435"/>
      <c r="MW65" s="435"/>
      <c r="MX65" s="435"/>
      <c r="MY65" s="435"/>
      <c r="MZ65" s="435"/>
      <c r="NA65" s="435"/>
      <c r="NB65" s="435"/>
      <c r="NC65" s="435"/>
      <c r="ND65" s="435"/>
      <c r="NE65" s="435"/>
      <c r="NF65" s="435"/>
      <c r="NG65" s="435"/>
      <c r="NH65" s="435"/>
      <c r="NI65" s="435"/>
      <c r="NJ65" s="435"/>
      <c r="NK65" s="435"/>
      <c r="NL65" s="435"/>
      <c r="NM65" s="435"/>
      <c r="NN65" s="435"/>
      <c r="NO65" s="435"/>
      <c r="NP65" s="435"/>
      <c r="NQ65" s="435"/>
      <c r="NR65" s="435"/>
      <c r="NS65" s="435"/>
      <c r="NT65" s="435"/>
      <c r="NU65" s="435"/>
      <c r="NV65" s="435"/>
      <c r="NW65" s="435"/>
      <c r="NX65" s="435"/>
      <c r="NY65" s="435"/>
      <c r="NZ65" s="435"/>
      <c r="OA65" s="435"/>
      <c r="OB65" s="435"/>
      <c r="OC65" s="435"/>
    </row>
    <row r="66" spans="1:393" ht="18" customHeight="1" x14ac:dyDescent="0.5">
      <c r="A66" s="435"/>
      <c r="B66" s="455"/>
      <c r="C66" s="455"/>
      <c r="D66" s="455"/>
      <c r="E66" s="435"/>
      <c r="F66" s="43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5"/>
      <c r="AI66" s="455"/>
      <c r="AJ66" s="455"/>
      <c r="AK66" s="455"/>
      <c r="AL66" s="455"/>
      <c r="AM66" s="455"/>
      <c r="AN66" s="455"/>
      <c r="AO66" s="455"/>
      <c r="AP66" s="455"/>
      <c r="AQ66" s="455"/>
      <c r="AR66" s="455"/>
      <c r="AS66" s="455"/>
      <c r="AT66" s="455"/>
      <c r="AU66" s="455"/>
      <c r="AV66" s="455"/>
      <c r="AW66" s="455"/>
      <c r="AX66" s="455"/>
      <c r="AY66" s="455"/>
      <c r="AZ66" s="435"/>
      <c r="BA66" s="435"/>
      <c r="BB66" s="435"/>
      <c r="BC66" s="435"/>
      <c r="BD66" s="435"/>
      <c r="BE66" s="435"/>
      <c r="BF66" s="435"/>
      <c r="BG66" s="435"/>
      <c r="BH66" s="435"/>
      <c r="BI66" s="435"/>
      <c r="BJ66" s="435"/>
      <c r="BK66" s="435"/>
      <c r="BL66" s="435"/>
      <c r="BM66" s="435"/>
      <c r="BN66" s="435"/>
      <c r="BO66" s="435"/>
      <c r="BP66" s="435"/>
      <c r="BQ66" s="435"/>
      <c r="BR66" s="435"/>
      <c r="BS66" s="435"/>
      <c r="BT66" s="435"/>
      <c r="BU66" s="435"/>
      <c r="BV66" s="435"/>
      <c r="BW66" s="435"/>
      <c r="BX66" s="435"/>
      <c r="BY66" s="435"/>
      <c r="BZ66" s="435"/>
      <c r="CA66" s="435"/>
      <c r="CB66" s="435"/>
      <c r="CC66" s="435"/>
      <c r="CD66" s="435"/>
      <c r="CE66" s="435"/>
      <c r="CF66" s="435"/>
      <c r="CG66" s="435"/>
      <c r="CH66" s="435"/>
      <c r="CI66" s="435"/>
      <c r="CJ66" s="435"/>
      <c r="CK66" s="435"/>
      <c r="CL66" s="435"/>
      <c r="CM66" s="435"/>
      <c r="CN66" s="435"/>
      <c r="CO66" s="435"/>
      <c r="CP66" s="435"/>
      <c r="CQ66" s="435"/>
      <c r="CR66" s="435"/>
      <c r="CS66" s="435"/>
      <c r="CT66" s="435"/>
      <c r="CU66" s="435"/>
      <c r="CV66" s="435"/>
      <c r="CW66" s="435"/>
      <c r="CX66" s="435"/>
      <c r="CY66" s="435"/>
      <c r="CZ66" s="435"/>
      <c r="DA66" s="435"/>
      <c r="DB66" s="435"/>
      <c r="DC66" s="435"/>
      <c r="DD66" s="435"/>
      <c r="DE66" s="435"/>
      <c r="DF66" s="435"/>
      <c r="DG66" s="435"/>
      <c r="DH66" s="435"/>
      <c r="DI66" s="435"/>
      <c r="DJ66" s="435"/>
      <c r="DK66" s="435"/>
      <c r="DL66" s="435"/>
      <c r="DM66" s="435"/>
      <c r="DN66" s="435"/>
      <c r="DO66" s="435"/>
      <c r="DP66" s="435"/>
      <c r="DQ66" s="435"/>
      <c r="DR66" s="435"/>
      <c r="DS66" s="435"/>
      <c r="DT66" s="435"/>
      <c r="DU66" s="435"/>
      <c r="DV66" s="435"/>
      <c r="DW66" s="435"/>
      <c r="DX66" s="435"/>
      <c r="DY66" s="435"/>
      <c r="DZ66" s="435"/>
      <c r="EA66" s="435"/>
      <c r="EB66" s="435"/>
      <c r="EC66" s="435"/>
      <c r="ED66" s="435"/>
      <c r="EE66" s="435"/>
      <c r="EF66" s="435"/>
      <c r="EG66" s="435"/>
      <c r="EH66" s="435"/>
      <c r="EI66" s="435"/>
      <c r="EJ66" s="435"/>
      <c r="EK66" s="435"/>
      <c r="EL66" s="435"/>
      <c r="EM66" s="435"/>
      <c r="EN66" s="435"/>
      <c r="EO66" s="435"/>
      <c r="EP66" s="435"/>
      <c r="EQ66" s="455"/>
      <c r="ER66" s="455"/>
      <c r="ES66" s="455"/>
      <c r="ET66" s="455"/>
      <c r="EU66" s="455"/>
      <c r="EV66" s="455"/>
      <c r="EW66" s="455"/>
      <c r="EX66" s="455"/>
      <c r="EY66" s="455"/>
      <c r="EZ66" s="455"/>
      <c r="FA66" s="455"/>
      <c r="FB66" s="455"/>
      <c r="FC66" s="455"/>
      <c r="FD66" s="455"/>
      <c r="FE66" s="455"/>
      <c r="FF66" s="455"/>
      <c r="FG66" s="455"/>
      <c r="FH66" s="455"/>
      <c r="FI66" s="455"/>
      <c r="FJ66" s="455"/>
      <c r="FK66" s="455"/>
      <c r="FL66" s="455"/>
      <c r="FM66" s="455"/>
      <c r="FN66" s="455"/>
      <c r="FO66" s="455"/>
      <c r="FP66" s="455"/>
      <c r="FQ66" s="455"/>
      <c r="FR66" s="455"/>
      <c r="FS66" s="455"/>
      <c r="FT66" s="455"/>
      <c r="FU66" s="455"/>
      <c r="FV66" s="455"/>
      <c r="FW66" s="455"/>
      <c r="FX66" s="455"/>
      <c r="FY66" s="455"/>
      <c r="FZ66" s="455"/>
      <c r="GA66" s="455"/>
      <c r="GB66" s="455"/>
      <c r="GC66" s="455"/>
      <c r="GD66" s="455"/>
      <c r="GE66" s="455"/>
      <c r="GF66" s="455"/>
      <c r="GG66" s="455"/>
      <c r="GH66" s="455"/>
      <c r="GI66" s="455"/>
      <c r="GJ66" s="435"/>
      <c r="GK66" s="435"/>
      <c r="GL66" s="435"/>
      <c r="GM66" s="435"/>
      <c r="GN66" s="435"/>
      <c r="GO66" s="435"/>
      <c r="GP66" s="435"/>
      <c r="GQ66" s="435"/>
      <c r="GR66" s="435"/>
      <c r="GS66" s="435"/>
      <c r="GT66" s="435"/>
      <c r="GU66" s="435"/>
      <c r="GV66" s="435"/>
      <c r="GW66" s="435"/>
      <c r="GX66" s="435"/>
      <c r="GY66" s="435"/>
      <c r="GZ66" s="435"/>
      <c r="HA66" s="435"/>
      <c r="HB66" s="435"/>
      <c r="HC66" s="435"/>
      <c r="HD66" s="435"/>
      <c r="HE66" s="435"/>
      <c r="HF66" s="435"/>
      <c r="HG66" s="435"/>
      <c r="HH66" s="435"/>
      <c r="HI66" s="435"/>
      <c r="HJ66" s="435"/>
      <c r="HK66" s="435"/>
      <c r="HL66" s="435"/>
      <c r="HM66" s="435"/>
      <c r="HN66" s="435"/>
      <c r="HO66" s="435"/>
      <c r="HP66" s="435"/>
      <c r="HQ66" s="435"/>
      <c r="HR66" s="435"/>
      <c r="HS66" s="435"/>
      <c r="HT66" s="435"/>
      <c r="HU66" s="435"/>
      <c r="HV66" s="435"/>
      <c r="HW66" s="435"/>
      <c r="HX66" s="435"/>
      <c r="HY66" s="435"/>
      <c r="HZ66" s="435"/>
      <c r="IA66" s="435"/>
      <c r="IB66" s="435"/>
      <c r="IC66" s="435"/>
      <c r="ID66" s="435"/>
      <c r="IE66" s="435"/>
      <c r="IF66" s="435"/>
      <c r="IG66" s="435"/>
      <c r="IH66" s="435"/>
      <c r="II66" s="435"/>
      <c r="IJ66" s="435"/>
      <c r="IK66" s="435"/>
      <c r="IL66" s="435"/>
      <c r="IM66" s="435"/>
      <c r="IN66" s="435"/>
      <c r="IO66" s="435"/>
      <c r="IP66" s="435"/>
      <c r="IQ66" s="435"/>
      <c r="IR66" s="435"/>
      <c r="IS66" s="435"/>
      <c r="IT66" s="435"/>
      <c r="IU66" s="435"/>
      <c r="IV66" s="435"/>
      <c r="IW66" s="435"/>
      <c r="IX66" s="435"/>
      <c r="IY66" s="435"/>
      <c r="IZ66" s="435"/>
      <c r="JA66" s="435"/>
      <c r="JB66" s="435"/>
      <c r="JC66" s="435"/>
      <c r="JD66" s="435"/>
      <c r="JE66" s="435"/>
      <c r="JF66" s="435"/>
      <c r="JG66" s="435"/>
      <c r="JH66" s="435"/>
      <c r="JI66" s="435"/>
      <c r="JJ66" s="435"/>
      <c r="JK66" s="435"/>
      <c r="JL66" s="435"/>
      <c r="JM66" s="435"/>
      <c r="JN66" s="435"/>
      <c r="JO66" s="435"/>
      <c r="JP66" s="435"/>
      <c r="JQ66" s="435"/>
      <c r="JR66" s="435"/>
      <c r="JS66" s="435"/>
      <c r="JT66" s="435"/>
      <c r="JU66" s="435"/>
      <c r="JV66" s="435"/>
      <c r="JW66" s="435"/>
      <c r="JX66" s="435"/>
      <c r="JY66" s="435"/>
      <c r="JZ66" s="435"/>
      <c r="KA66" s="435"/>
      <c r="KB66" s="435"/>
      <c r="KC66" s="435"/>
      <c r="KD66" s="435"/>
      <c r="KE66" s="435"/>
      <c r="KF66" s="435"/>
      <c r="KG66" s="435"/>
      <c r="KH66" s="435"/>
      <c r="KI66" s="435"/>
      <c r="KJ66" s="435"/>
      <c r="KK66" s="435"/>
      <c r="KL66" s="435"/>
      <c r="KM66" s="435"/>
      <c r="KN66" s="435"/>
      <c r="KO66" s="435"/>
      <c r="KP66" s="435"/>
      <c r="KQ66" s="435"/>
      <c r="KR66" s="435"/>
      <c r="KS66" s="435"/>
      <c r="KT66" s="435"/>
      <c r="KU66" s="435"/>
      <c r="KV66" s="435"/>
      <c r="KW66" s="435"/>
      <c r="KX66" s="435"/>
      <c r="KY66" s="435"/>
      <c r="KZ66" s="435"/>
      <c r="LA66" s="435"/>
      <c r="LB66" s="435"/>
      <c r="LC66" s="435"/>
      <c r="LD66" s="435"/>
      <c r="LE66" s="435"/>
      <c r="LF66" s="435"/>
      <c r="LG66" s="435"/>
      <c r="LH66" s="435"/>
      <c r="LI66" s="435"/>
      <c r="LJ66" s="435"/>
      <c r="LK66" s="435"/>
      <c r="LL66" s="435"/>
      <c r="LM66" s="435"/>
      <c r="LN66" s="435"/>
      <c r="LO66" s="435"/>
      <c r="LP66" s="435"/>
      <c r="LQ66" s="435"/>
      <c r="LR66" s="435"/>
      <c r="LS66" s="435"/>
      <c r="LT66" s="435"/>
      <c r="LU66" s="435"/>
      <c r="LV66" s="435"/>
      <c r="LW66" s="435"/>
      <c r="LX66" s="435"/>
      <c r="LY66" s="435"/>
      <c r="LZ66" s="435"/>
      <c r="MA66" s="435"/>
      <c r="MB66" s="435"/>
      <c r="MC66" s="435"/>
      <c r="MD66" s="435"/>
      <c r="ME66" s="435"/>
      <c r="MF66" s="435"/>
      <c r="MG66" s="435"/>
      <c r="MH66" s="435"/>
      <c r="MI66" s="435"/>
      <c r="MJ66" s="435"/>
      <c r="MK66" s="435"/>
      <c r="ML66" s="435"/>
      <c r="MM66" s="435"/>
      <c r="MN66" s="435"/>
      <c r="MO66" s="435"/>
      <c r="MP66" s="435"/>
      <c r="MQ66" s="435"/>
      <c r="MR66" s="435"/>
      <c r="MS66" s="435"/>
      <c r="MT66" s="435"/>
      <c r="MU66" s="435"/>
      <c r="MV66" s="435"/>
      <c r="MW66" s="435"/>
      <c r="MX66" s="435"/>
      <c r="MY66" s="435"/>
      <c r="MZ66" s="435"/>
      <c r="NA66" s="435"/>
      <c r="NB66" s="435"/>
      <c r="NC66" s="435"/>
      <c r="ND66" s="435"/>
      <c r="NE66" s="435"/>
      <c r="NF66" s="435"/>
      <c r="NG66" s="435"/>
      <c r="NH66" s="435"/>
      <c r="NI66" s="435"/>
      <c r="NJ66" s="435"/>
      <c r="NK66" s="435"/>
      <c r="NL66" s="435"/>
      <c r="NM66" s="435"/>
      <c r="NN66" s="435"/>
      <c r="NO66" s="435"/>
      <c r="NP66" s="435"/>
      <c r="NQ66" s="435"/>
      <c r="NR66" s="435"/>
      <c r="NS66" s="435"/>
      <c r="NT66" s="435"/>
      <c r="NU66" s="435"/>
      <c r="NV66" s="435"/>
      <c r="NW66" s="435"/>
      <c r="NX66" s="435"/>
      <c r="NY66" s="435"/>
      <c r="NZ66" s="435"/>
      <c r="OA66" s="435"/>
      <c r="OB66" s="435"/>
      <c r="OC66" s="435"/>
    </row>
    <row r="67" spans="1:393" ht="18" customHeight="1" x14ac:dyDescent="0.5">
      <c r="A67" s="435"/>
      <c r="B67" s="455"/>
      <c r="C67" s="455"/>
      <c r="D67" s="455"/>
      <c r="E67" s="435"/>
      <c r="F67" s="43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  <c r="AK67" s="455"/>
      <c r="AL67" s="455"/>
      <c r="AM67" s="455"/>
      <c r="AN67" s="455"/>
      <c r="AO67" s="455"/>
      <c r="AP67" s="455"/>
      <c r="AQ67" s="455"/>
      <c r="AR67" s="455"/>
      <c r="AS67" s="455"/>
      <c r="AT67" s="455"/>
      <c r="AU67" s="455"/>
      <c r="AV67" s="455"/>
      <c r="AW67" s="455"/>
      <c r="AX67" s="455"/>
      <c r="AY67" s="455"/>
      <c r="AZ67" s="435"/>
      <c r="BA67" s="435"/>
      <c r="BB67" s="435"/>
      <c r="BC67" s="435"/>
      <c r="BD67" s="435"/>
      <c r="BE67" s="435"/>
      <c r="BF67" s="435"/>
      <c r="BG67" s="435"/>
      <c r="BH67" s="435"/>
      <c r="BI67" s="435"/>
      <c r="BJ67" s="435"/>
      <c r="BK67" s="435"/>
      <c r="BL67" s="435"/>
      <c r="BM67" s="435"/>
      <c r="BN67" s="435"/>
      <c r="BO67" s="435"/>
      <c r="BP67" s="435"/>
      <c r="BQ67" s="435"/>
      <c r="BR67" s="435"/>
      <c r="BS67" s="435"/>
      <c r="BT67" s="435"/>
      <c r="BU67" s="435"/>
      <c r="BV67" s="435"/>
      <c r="BW67" s="435"/>
      <c r="BX67" s="435"/>
      <c r="BY67" s="435"/>
      <c r="BZ67" s="435"/>
      <c r="CA67" s="435"/>
      <c r="CB67" s="435"/>
      <c r="CC67" s="435"/>
      <c r="CD67" s="435"/>
      <c r="CE67" s="435"/>
      <c r="CF67" s="435"/>
      <c r="CG67" s="435"/>
      <c r="CH67" s="435"/>
      <c r="CI67" s="435"/>
      <c r="CJ67" s="435"/>
      <c r="CK67" s="435"/>
      <c r="CL67" s="435"/>
      <c r="CM67" s="435"/>
      <c r="CN67" s="435"/>
      <c r="CO67" s="435"/>
      <c r="CP67" s="435"/>
      <c r="CQ67" s="435"/>
      <c r="CR67" s="435"/>
      <c r="CS67" s="435"/>
      <c r="CT67" s="435"/>
      <c r="CU67" s="435"/>
      <c r="CV67" s="435"/>
      <c r="CW67" s="435"/>
      <c r="CX67" s="435"/>
      <c r="CY67" s="435"/>
      <c r="CZ67" s="435"/>
      <c r="DA67" s="435"/>
      <c r="DB67" s="435"/>
      <c r="DC67" s="435"/>
      <c r="DD67" s="435"/>
      <c r="DE67" s="435"/>
      <c r="DF67" s="435"/>
      <c r="DG67" s="435"/>
      <c r="DH67" s="435"/>
      <c r="DI67" s="435"/>
      <c r="DJ67" s="435"/>
      <c r="DK67" s="435"/>
      <c r="DL67" s="435"/>
      <c r="DM67" s="435"/>
      <c r="DN67" s="435"/>
      <c r="DO67" s="435"/>
      <c r="DP67" s="435"/>
      <c r="DQ67" s="435"/>
      <c r="DR67" s="435"/>
      <c r="DS67" s="435"/>
      <c r="DT67" s="435"/>
      <c r="DU67" s="435"/>
      <c r="DV67" s="435"/>
      <c r="DW67" s="435"/>
      <c r="DX67" s="435"/>
      <c r="DY67" s="435"/>
      <c r="DZ67" s="435"/>
      <c r="EA67" s="435"/>
      <c r="EB67" s="435"/>
      <c r="EC67" s="435"/>
      <c r="ED67" s="435"/>
      <c r="EE67" s="435"/>
      <c r="EF67" s="435"/>
      <c r="EG67" s="435"/>
      <c r="EH67" s="435"/>
      <c r="EI67" s="435"/>
      <c r="EJ67" s="435"/>
      <c r="EK67" s="435"/>
      <c r="EL67" s="435"/>
      <c r="EM67" s="435"/>
      <c r="EN67" s="435"/>
      <c r="EO67" s="435"/>
      <c r="EP67" s="435"/>
      <c r="EQ67" s="455"/>
      <c r="ER67" s="455"/>
      <c r="ES67" s="455"/>
      <c r="ET67" s="455"/>
      <c r="EU67" s="455"/>
      <c r="EV67" s="455"/>
      <c r="EW67" s="455"/>
      <c r="EX67" s="455"/>
      <c r="EY67" s="455"/>
      <c r="EZ67" s="455"/>
      <c r="FA67" s="455"/>
      <c r="FB67" s="455"/>
      <c r="FC67" s="455"/>
      <c r="FD67" s="455"/>
      <c r="FE67" s="455"/>
      <c r="FF67" s="455"/>
      <c r="FG67" s="455"/>
      <c r="FH67" s="455"/>
      <c r="FI67" s="455"/>
      <c r="FJ67" s="455"/>
      <c r="FK67" s="455"/>
      <c r="FL67" s="455"/>
      <c r="FM67" s="455"/>
      <c r="FN67" s="455"/>
      <c r="FO67" s="455"/>
      <c r="FP67" s="455"/>
      <c r="FQ67" s="455"/>
      <c r="FR67" s="455"/>
      <c r="FS67" s="455"/>
      <c r="FT67" s="455"/>
      <c r="FU67" s="455"/>
      <c r="FV67" s="455"/>
      <c r="FW67" s="455"/>
      <c r="FX67" s="455"/>
      <c r="FY67" s="455"/>
      <c r="FZ67" s="455"/>
      <c r="GA67" s="455"/>
      <c r="GB67" s="455"/>
      <c r="GC67" s="455"/>
      <c r="GD67" s="455"/>
      <c r="GE67" s="455"/>
      <c r="GF67" s="455"/>
      <c r="GG67" s="455"/>
      <c r="GH67" s="455"/>
      <c r="GI67" s="455"/>
      <c r="GJ67" s="435"/>
      <c r="GK67" s="435"/>
      <c r="GL67" s="435"/>
      <c r="GM67" s="435"/>
      <c r="GN67" s="435"/>
      <c r="GO67" s="435"/>
      <c r="GP67" s="435"/>
      <c r="GQ67" s="435"/>
      <c r="GR67" s="435"/>
      <c r="GS67" s="435"/>
      <c r="GT67" s="435"/>
      <c r="GU67" s="435"/>
      <c r="GV67" s="435"/>
      <c r="GW67" s="435"/>
      <c r="GX67" s="435"/>
      <c r="GY67" s="435"/>
      <c r="GZ67" s="435"/>
      <c r="HA67" s="435"/>
      <c r="HB67" s="435"/>
      <c r="HC67" s="435"/>
      <c r="HD67" s="435"/>
      <c r="HE67" s="435"/>
      <c r="HF67" s="435"/>
      <c r="HG67" s="435"/>
      <c r="HH67" s="435"/>
      <c r="HI67" s="435"/>
      <c r="HJ67" s="435"/>
      <c r="HK67" s="435"/>
      <c r="HL67" s="435"/>
      <c r="HM67" s="435"/>
      <c r="HN67" s="435"/>
      <c r="HO67" s="435"/>
      <c r="HP67" s="435"/>
      <c r="HQ67" s="435"/>
      <c r="HR67" s="435"/>
      <c r="HS67" s="435"/>
      <c r="HT67" s="435"/>
      <c r="HU67" s="435"/>
      <c r="HV67" s="435"/>
      <c r="HW67" s="435"/>
      <c r="HX67" s="435"/>
      <c r="HY67" s="435"/>
      <c r="HZ67" s="435"/>
      <c r="IA67" s="435"/>
      <c r="IB67" s="435"/>
      <c r="IC67" s="435"/>
      <c r="ID67" s="435"/>
      <c r="IE67" s="435"/>
      <c r="IF67" s="435"/>
      <c r="IG67" s="435"/>
      <c r="IH67" s="435"/>
      <c r="II67" s="435"/>
      <c r="IJ67" s="435"/>
      <c r="IK67" s="435"/>
      <c r="IL67" s="435"/>
      <c r="IM67" s="435"/>
      <c r="IN67" s="435"/>
      <c r="IO67" s="435"/>
      <c r="IP67" s="435"/>
      <c r="IQ67" s="435"/>
      <c r="IR67" s="435"/>
      <c r="IS67" s="435"/>
      <c r="IT67" s="435"/>
      <c r="IU67" s="435"/>
      <c r="IV67" s="435"/>
      <c r="IW67" s="435"/>
      <c r="IX67" s="435"/>
      <c r="IY67" s="435"/>
      <c r="IZ67" s="435"/>
      <c r="JA67" s="435"/>
      <c r="JB67" s="435"/>
      <c r="JC67" s="435"/>
      <c r="JD67" s="435"/>
      <c r="JE67" s="435"/>
      <c r="JF67" s="435"/>
      <c r="JG67" s="435"/>
      <c r="JH67" s="435"/>
      <c r="JI67" s="435"/>
      <c r="JJ67" s="435"/>
      <c r="JK67" s="435"/>
      <c r="JL67" s="435"/>
      <c r="JM67" s="435"/>
      <c r="JN67" s="435"/>
      <c r="JO67" s="435"/>
      <c r="JP67" s="435"/>
      <c r="JQ67" s="435"/>
      <c r="JR67" s="435"/>
      <c r="JS67" s="435"/>
      <c r="JT67" s="435"/>
      <c r="JU67" s="435"/>
      <c r="JV67" s="435"/>
      <c r="JW67" s="435"/>
      <c r="JX67" s="435"/>
      <c r="JY67" s="435"/>
      <c r="JZ67" s="435"/>
      <c r="KA67" s="435"/>
      <c r="KB67" s="435"/>
      <c r="KC67" s="435"/>
      <c r="KD67" s="435"/>
      <c r="KE67" s="435"/>
      <c r="KF67" s="435"/>
      <c r="KG67" s="435"/>
      <c r="KH67" s="435"/>
      <c r="KI67" s="435"/>
      <c r="KJ67" s="435"/>
      <c r="KK67" s="435"/>
      <c r="KL67" s="435"/>
      <c r="KM67" s="435"/>
      <c r="KN67" s="435"/>
      <c r="KO67" s="435"/>
      <c r="KP67" s="435"/>
      <c r="KQ67" s="435"/>
      <c r="KR67" s="435"/>
      <c r="KS67" s="435"/>
      <c r="KT67" s="435"/>
      <c r="KU67" s="435"/>
      <c r="KV67" s="435"/>
      <c r="KW67" s="435"/>
      <c r="KX67" s="435"/>
      <c r="KY67" s="435"/>
      <c r="KZ67" s="435"/>
      <c r="LA67" s="435"/>
      <c r="LB67" s="435"/>
      <c r="LC67" s="435"/>
      <c r="LD67" s="435"/>
      <c r="LE67" s="435"/>
      <c r="LF67" s="435"/>
      <c r="LG67" s="435"/>
      <c r="LH67" s="435"/>
      <c r="LI67" s="435"/>
      <c r="LJ67" s="435"/>
      <c r="LK67" s="435"/>
      <c r="LL67" s="435"/>
      <c r="LM67" s="435"/>
      <c r="LN67" s="435"/>
      <c r="LO67" s="435"/>
      <c r="LP67" s="435"/>
      <c r="LQ67" s="435"/>
      <c r="LR67" s="435"/>
      <c r="LS67" s="435"/>
      <c r="LT67" s="435"/>
      <c r="LU67" s="435"/>
      <c r="LV67" s="435"/>
      <c r="LW67" s="435"/>
      <c r="LX67" s="435"/>
      <c r="LY67" s="435"/>
      <c r="LZ67" s="435"/>
      <c r="MA67" s="435"/>
      <c r="MB67" s="435"/>
      <c r="MC67" s="435"/>
      <c r="MD67" s="435"/>
      <c r="ME67" s="435"/>
      <c r="MF67" s="435"/>
      <c r="MG67" s="435"/>
      <c r="MH67" s="435"/>
      <c r="MI67" s="435"/>
      <c r="MJ67" s="435"/>
      <c r="MK67" s="435"/>
      <c r="ML67" s="435"/>
      <c r="MM67" s="435"/>
      <c r="MN67" s="435"/>
      <c r="MO67" s="435"/>
      <c r="MP67" s="435"/>
      <c r="MQ67" s="435"/>
      <c r="MR67" s="435"/>
      <c r="MS67" s="435"/>
      <c r="MT67" s="435"/>
      <c r="MU67" s="435"/>
      <c r="MV67" s="435"/>
      <c r="MW67" s="435"/>
      <c r="MX67" s="435"/>
      <c r="MY67" s="435"/>
      <c r="MZ67" s="435"/>
      <c r="NA67" s="435"/>
      <c r="NB67" s="435"/>
      <c r="NC67" s="435"/>
      <c r="ND67" s="435"/>
      <c r="NE67" s="435"/>
      <c r="NF67" s="435"/>
      <c r="NG67" s="435"/>
      <c r="NH67" s="435"/>
      <c r="NI67" s="435"/>
      <c r="NJ67" s="435"/>
      <c r="NK67" s="435"/>
      <c r="NL67" s="435"/>
      <c r="NM67" s="435"/>
      <c r="NN67" s="435"/>
      <c r="NO67" s="435"/>
      <c r="NP67" s="435"/>
      <c r="NQ67" s="435"/>
      <c r="NR67" s="435"/>
      <c r="NS67" s="435"/>
      <c r="NT67" s="435"/>
      <c r="NU67" s="435"/>
      <c r="NV67" s="435"/>
      <c r="NW67" s="435"/>
      <c r="NX67" s="435"/>
      <c r="NY67" s="435"/>
      <c r="NZ67" s="435"/>
      <c r="OA67" s="435"/>
      <c r="OB67" s="435"/>
      <c r="OC67" s="435"/>
    </row>
    <row r="68" spans="1:393" ht="18" customHeight="1" x14ac:dyDescent="0.5">
      <c r="A68" s="435"/>
      <c r="B68" s="455"/>
      <c r="C68" s="455"/>
      <c r="D68" s="455"/>
      <c r="E68" s="435"/>
      <c r="F68" s="43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455"/>
      <c r="AO68" s="455"/>
      <c r="AP68" s="455"/>
      <c r="AQ68" s="455"/>
      <c r="AR68" s="455"/>
      <c r="AS68" s="455"/>
      <c r="AT68" s="455"/>
      <c r="AU68" s="455"/>
      <c r="AV68" s="455"/>
      <c r="AW68" s="455"/>
      <c r="AX68" s="455"/>
      <c r="AY68" s="455"/>
      <c r="AZ68" s="435"/>
      <c r="BA68" s="435"/>
      <c r="BB68" s="435"/>
      <c r="BC68" s="435"/>
      <c r="BD68" s="435"/>
      <c r="BE68" s="435"/>
      <c r="BF68" s="435"/>
      <c r="BG68" s="435"/>
      <c r="BH68" s="435"/>
      <c r="BI68" s="435"/>
      <c r="BJ68" s="435"/>
      <c r="BK68" s="435"/>
      <c r="BL68" s="435"/>
      <c r="BM68" s="435"/>
      <c r="BN68" s="435"/>
      <c r="BO68" s="435"/>
      <c r="BP68" s="435"/>
      <c r="BQ68" s="435"/>
      <c r="BR68" s="435"/>
      <c r="BS68" s="435"/>
      <c r="BT68" s="435"/>
      <c r="BU68" s="435"/>
      <c r="BV68" s="435"/>
      <c r="BW68" s="435"/>
      <c r="BX68" s="435"/>
      <c r="BY68" s="435"/>
      <c r="BZ68" s="435"/>
      <c r="CA68" s="435"/>
      <c r="CB68" s="435"/>
      <c r="CC68" s="435"/>
      <c r="CD68" s="435"/>
      <c r="CE68" s="435"/>
      <c r="CF68" s="435"/>
      <c r="CG68" s="435"/>
      <c r="CH68" s="435"/>
      <c r="CI68" s="435"/>
      <c r="CJ68" s="435"/>
      <c r="CK68" s="435"/>
      <c r="CL68" s="435"/>
      <c r="CM68" s="435"/>
      <c r="CN68" s="435"/>
      <c r="CO68" s="435"/>
      <c r="CP68" s="435"/>
      <c r="CQ68" s="435"/>
      <c r="CR68" s="435"/>
      <c r="CS68" s="435"/>
      <c r="CT68" s="435"/>
      <c r="CU68" s="435"/>
      <c r="CV68" s="435"/>
      <c r="CW68" s="435"/>
      <c r="CX68" s="435"/>
      <c r="CY68" s="435"/>
      <c r="CZ68" s="435"/>
      <c r="DA68" s="435"/>
      <c r="DB68" s="435"/>
      <c r="DC68" s="435"/>
      <c r="DD68" s="435"/>
      <c r="DE68" s="435"/>
      <c r="DF68" s="435"/>
      <c r="DG68" s="435"/>
      <c r="DH68" s="435"/>
      <c r="DI68" s="435"/>
      <c r="DJ68" s="435"/>
      <c r="DK68" s="435"/>
      <c r="DL68" s="435"/>
      <c r="DM68" s="435"/>
      <c r="DN68" s="435"/>
      <c r="DO68" s="435"/>
      <c r="DP68" s="435"/>
      <c r="DQ68" s="435"/>
      <c r="DR68" s="435"/>
      <c r="DS68" s="435"/>
      <c r="DT68" s="435"/>
      <c r="DU68" s="435"/>
      <c r="DV68" s="435"/>
      <c r="DW68" s="435"/>
      <c r="DX68" s="435"/>
      <c r="DY68" s="435"/>
      <c r="DZ68" s="435"/>
      <c r="EA68" s="435"/>
      <c r="EB68" s="435"/>
      <c r="EC68" s="435"/>
      <c r="ED68" s="435"/>
      <c r="EE68" s="435"/>
      <c r="EF68" s="435"/>
      <c r="EG68" s="435"/>
      <c r="EH68" s="435"/>
      <c r="EI68" s="435"/>
      <c r="EJ68" s="435"/>
      <c r="EK68" s="435"/>
      <c r="EL68" s="435"/>
      <c r="EM68" s="435"/>
      <c r="EN68" s="435"/>
      <c r="EO68" s="435"/>
      <c r="EP68" s="435"/>
      <c r="EQ68" s="455"/>
      <c r="ER68" s="455"/>
      <c r="ES68" s="455"/>
      <c r="ET68" s="455"/>
      <c r="EU68" s="455"/>
      <c r="EV68" s="455"/>
      <c r="EW68" s="455"/>
      <c r="EX68" s="455"/>
      <c r="EY68" s="455"/>
      <c r="EZ68" s="455"/>
      <c r="FA68" s="455"/>
      <c r="FB68" s="455"/>
      <c r="FC68" s="455"/>
      <c r="FD68" s="455"/>
      <c r="FE68" s="455"/>
      <c r="FF68" s="455"/>
      <c r="FG68" s="455"/>
      <c r="FH68" s="455"/>
      <c r="FI68" s="455"/>
      <c r="FJ68" s="455"/>
      <c r="FK68" s="455"/>
      <c r="FL68" s="455"/>
      <c r="FM68" s="455"/>
      <c r="FN68" s="455"/>
      <c r="FO68" s="455"/>
      <c r="FP68" s="455"/>
      <c r="FQ68" s="455"/>
      <c r="FR68" s="455"/>
      <c r="FS68" s="455"/>
      <c r="FT68" s="455"/>
      <c r="FU68" s="455"/>
      <c r="FV68" s="455"/>
      <c r="FW68" s="455"/>
      <c r="FX68" s="455"/>
      <c r="FY68" s="455"/>
      <c r="FZ68" s="455"/>
      <c r="GA68" s="455"/>
      <c r="GB68" s="455"/>
      <c r="GC68" s="455"/>
      <c r="GD68" s="455"/>
      <c r="GE68" s="455"/>
      <c r="GF68" s="455"/>
      <c r="GG68" s="455"/>
      <c r="GH68" s="455"/>
      <c r="GI68" s="455"/>
      <c r="GJ68" s="435"/>
      <c r="GK68" s="435"/>
      <c r="GL68" s="435"/>
      <c r="GM68" s="435"/>
      <c r="GN68" s="435"/>
      <c r="GO68" s="435"/>
      <c r="GP68" s="435"/>
      <c r="GQ68" s="435"/>
      <c r="GR68" s="435"/>
      <c r="GS68" s="435"/>
      <c r="GT68" s="435"/>
      <c r="GU68" s="435"/>
      <c r="GV68" s="435"/>
      <c r="GW68" s="435"/>
      <c r="GX68" s="435"/>
      <c r="GY68" s="435"/>
      <c r="GZ68" s="435"/>
      <c r="HA68" s="435"/>
      <c r="HB68" s="435"/>
      <c r="HC68" s="435"/>
      <c r="HD68" s="435"/>
      <c r="HE68" s="435"/>
      <c r="HF68" s="435"/>
      <c r="HG68" s="435"/>
      <c r="HH68" s="435"/>
      <c r="HI68" s="435"/>
      <c r="HJ68" s="435"/>
      <c r="HK68" s="435"/>
      <c r="HL68" s="435"/>
      <c r="HM68" s="435"/>
      <c r="HN68" s="435"/>
      <c r="HO68" s="435"/>
      <c r="HP68" s="435"/>
      <c r="HQ68" s="435"/>
      <c r="HR68" s="435"/>
      <c r="HS68" s="435"/>
      <c r="HT68" s="435"/>
      <c r="HU68" s="435"/>
      <c r="HV68" s="435"/>
      <c r="HW68" s="435"/>
      <c r="HX68" s="435"/>
      <c r="HY68" s="435"/>
      <c r="HZ68" s="435"/>
      <c r="IA68" s="435"/>
      <c r="IB68" s="435"/>
      <c r="IC68" s="435"/>
      <c r="ID68" s="435"/>
      <c r="IE68" s="435"/>
      <c r="IF68" s="435"/>
      <c r="IG68" s="435"/>
      <c r="IH68" s="435"/>
      <c r="II68" s="435"/>
      <c r="IJ68" s="435"/>
      <c r="IK68" s="435"/>
      <c r="IL68" s="435"/>
      <c r="IM68" s="435"/>
      <c r="IN68" s="435"/>
      <c r="IO68" s="435"/>
      <c r="IP68" s="435"/>
      <c r="IQ68" s="435"/>
      <c r="IR68" s="435"/>
      <c r="IS68" s="435"/>
      <c r="IT68" s="435"/>
      <c r="IU68" s="435"/>
      <c r="IV68" s="435"/>
      <c r="IW68" s="435"/>
      <c r="IX68" s="435"/>
      <c r="IY68" s="435"/>
      <c r="IZ68" s="435"/>
      <c r="JA68" s="435"/>
      <c r="JB68" s="435"/>
      <c r="JC68" s="435"/>
      <c r="JD68" s="435"/>
      <c r="JE68" s="435"/>
      <c r="JF68" s="435"/>
      <c r="JG68" s="435"/>
      <c r="JH68" s="435"/>
      <c r="JI68" s="435"/>
      <c r="JJ68" s="435"/>
      <c r="JK68" s="435"/>
      <c r="JL68" s="435"/>
      <c r="JM68" s="435"/>
      <c r="JN68" s="435"/>
      <c r="JO68" s="435"/>
      <c r="JP68" s="435"/>
      <c r="JQ68" s="435"/>
      <c r="JR68" s="435"/>
      <c r="JS68" s="435"/>
      <c r="JT68" s="435"/>
      <c r="JU68" s="435"/>
      <c r="JV68" s="435"/>
      <c r="JW68" s="435"/>
      <c r="JX68" s="435"/>
      <c r="JY68" s="435"/>
      <c r="JZ68" s="435"/>
      <c r="KA68" s="435"/>
      <c r="KB68" s="435"/>
      <c r="KC68" s="435"/>
      <c r="KD68" s="435"/>
      <c r="KE68" s="435"/>
      <c r="KF68" s="435"/>
      <c r="KG68" s="435"/>
      <c r="KH68" s="435"/>
      <c r="KI68" s="435"/>
      <c r="KJ68" s="435"/>
      <c r="KK68" s="435"/>
      <c r="KL68" s="435"/>
      <c r="KM68" s="435"/>
      <c r="KN68" s="435"/>
      <c r="KO68" s="435"/>
      <c r="KP68" s="435"/>
      <c r="KQ68" s="435"/>
      <c r="KR68" s="435"/>
      <c r="KS68" s="435"/>
      <c r="KT68" s="435"/>
      <c r="KU68" s="435"/>
      <c r="KV68" s="435"/>
      <c r="KW68" s="435"/>
      <c r="KX68" s="435"/>
      <c r="KY68" s="435"/>
      <c r="KZ68" s="435"/>
      <c r="LA68" s="435"/>
      <c r="LB68" s="435"/>
      <c r="LC68" s="435"/>
      <c r="LD68" s="435"/>
      <c r="LE68" s="435"/>
      <c r="LF68" s="435"/>
      <c r="LG68" s="435"/>
      <c r="LH68" s="435"/>
      <c r="LI68" s="435"/>
      <c r="LJ68" s="435"/>
      <c r="LK68" s="435"/>
      <c r="LL68" s="435"/>
      <c r="LM68" s="435"/>
      <c r="LN68" s="435"/>
      <c r="LO68" s="435"/>
      <c r="LP68" s="435"/>
      <c r="LQ68" s="435"/>
      <c r="LR68" s="435"/>
      <c r="LS68" s="435"/>
      <c r="LT68" s="435"/>
      <c r="LU68" s="435"/>
      <c r="LV68" s="435"/>
      <c r="LW68" s="435"/>
      <c r="LX68" s="435"/>
      <c r="LY68" s="435"/>
      <c r="LZ68" s="435"/>
      <c r="MA68" s="435"/>
      <c r="MB68" s="435"/>
      <c r="MC68" s="435"/>
      <c r="MD68" s="435"/>
      <c r="ME68" s="435"/>
      <c r="MF68" s="435"/>
      <c r="MG68" s="435"/>
      <c r="MH68" s="435"/>
      <c r="MI68" s="435"/>
      <c r="MJ68" s="435"/>
      <c r="MK68" s="435"/>
      <c r="ML68" s="435"/>
      <c r="MM68" s="435"/>
      <c r="MN68" s="435"/>
      <c r="MO68" s="435"/>
      <c r="MP68" s="435"/>
      <c r="MQ68" s="435"/>
      <c r="MR68" s="435"/>
      <c r="MS68" s="435"/>
      <c r="MT68" s="435"/>
      <c r="MU68" s="435"/>
      <c r="MV68" s="435"/>
      <c r="MW68" s="435"/>
      <c r="MX68" s="435"/>
      <c r="MY68" s="435"/>
      <c r="MZ68" s="435"/>
      <c r="NA68" s="435"/>
      <c r="NB68" s="435"/>
      <c r="NC68" s="435"/>
      <c r="ND68" s="435"/>
      <c r="NE68" s="435"/>
      <c r="NF68" s="435"/>
      <c r="NG68" s="435"/>
      <c r="NH68" s="435"/>
      <c r="NI68" s="435"/>
      <c r="NJ68" s="435"/>
      <c r="NK68" s="435"/>
      <c r="NL68" s="435"/>
      <c r="NM68" s="435"/>
      <c r="NN68" s="435"/>
      <c r="NO68" s="435"/>
      <c r="NP68" s="435"/>
      <c r="NQ68" s="435"/>
      <c r="NR68" s="435"/>
      <c r="NS68" s="435"/>
      <c r="NT68" s="435"/>
      <c r="NU68" s="435"/>
      <c r="NV68" s="435"/>
      <c r="NW68" s="435"/>
      <c r="NX68" s="435"/>
      <c r="NY68" s="435"/>
      <c r="NZ68" s="435"/>
      <c r="OA68" s="435"/>
      <c r="OB68" s="435"/>
      <c r="OC68" s="435"/>
    </row>
    <row r="69" spans="1:393" ht="18" customHeight="1" x14ac:dyDescent="0.5">
      <c r="A69" s="435"/>
      <c r="B69" s="455"/>
      <c r="C69" s="455"/>
      <c r="D69" s="455"/>
      <c r="E69" s="435"/>
      <c r="F69" s="43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  <c r="AK69" s="455"/>
      <c r="AL69" s="455"/>
      <c r="AM69" s="455"/>
      <c r="AN69" s="455"/>
      <c r="AO69" s="455"/>
      <c r="AP69" s="455"/>
      <c r="AQ69" s="455"/>
      <c r="AR69" s="455"/>
      <c r="AS69" s="455"/>
      <c r="AT69" s="455"/>
      <c r="AU69" s="455"/>
      <c r="AV69" s="455"/>
      <c r="AW69" s="455"/>
      <c r="AX69" s="455"/>
      <c r="AY69" s="455"/>
      <c r="AZ69" s="435"/>
      <c r="BA69" s="435"/>
      <c r="BB69" s="435"/>
      <c r="BC69" s="435"/>
      <c r="BD69" s="435"/>
      <c r="BE69" s="435"/>
      <c r="BF69" s="435"/>
      <c r="BG69" s="435"/>
      <c r="BH69" s="435"/>
      <c r="BI69" s="435"/>
      <c r="BJ69" s="435"/>
      <c r="BK69" s="435"/>
      <c r="BL69" s="435"/>
      <c r="BM69" s="435"/>
      <c r="BN69" s="435"/>
      <c r="BO69" s="435"/>
      <c r="BP69" s="435"/>
      <c r="BQ69" s="435"/>
      <c r="BR69" s="435"/>
      <c r="BS69" s="435"/>
      <c r="BT69" s="435"/>
      <c r="BU69" s="435"/>
      <c r="BV69" s="435"/>
      <c r="BW69" s="435"/>
      <c r="BX69" s="435"/>
      <c r="BY69" s="435"/>
      <c r="BZ69" s="435"/>
      <c r="CA69" s="435"/>
      <c r="CB69" s="435"/>
      <c r="CC69" s="435"/>
      <c r="CD69" s="435"/>
      <c r="CE69" s="435"/>
      <c r="CF69" s="435"/>
      <c r="CG69" s="435"/>
      <c r="CH69" s="435"/>
      <c r="CI69" s="435"/>
      <c r="CJ69" s="435"/>
      <c r="CK69" s="435"/>
      <c r="CL69" s="435"/>
      <c r="CM69" s="435"/>
      <c r="CN69" s="435"/>
      <c r="CO69" s="435"/>
      <c r="CP69" s="435"/>
      <c r="CQ69" s="435"/>
      <c r="CR69" s="435"/>
      <c r="CS69" s="435"/>
      <c r="CT69" s="435"/>
      <c r="CU69" s="435"/>
      <c r="CV69" s="435"/>
      <c r="CW69" s="435"/>
      <c r="CX69" s="435"/>
      <c r="CY69" s="435"/>
      <c r="CZ69" s="435"/>
      <c r="DA69" s="435"/>
      <c r="DB69" s="435"/>
      <c r="DC69" s="435"/>
      <c r="DD69" s="435"/>
      <c r="DE69" s="435"/>
      <c r="DF69" s="435"/>
      <c r="DG69" s="435"/>
      <c r="DH69" s="435"/>
      <c r="DI69" s="435"/>
      <c r="DJ69" s="435"/>
      <c r="DK69" s="435"/>
      <c r="DL69" s="435"/>
      <c r="DM69" s="435"/>
      <c r="DN69" s="435"/>
      <c r="DO69" s="435"/>
      <c r="DP69" s="435"/>
      <c r="DQ69" s="435"/>
      <c r="DR69" s="435"/>
      <c r="DS69" s="435"/>
      <c r="DT69" s="435"/>
      <c r="DU69" s="435"/>
      <c r="DV69" s="435"/>
      <c r="DW69" s="435"/>
      <c r="DX69" s="435"/>
      <c r="DY69" s="435"/>
      <c r="DZ69" s="435"/>
      <c r="EA69" s="435"/>
      <c r="EB69" s="435"/>
      <c r="EC69" s="435"/>
      <c r="ED69" s="435"/>
      <c r="EE69" s="435"/>
      <c r="EF69" s="435"/>
      <c r="EG69" s="435"/>
      <c r="EH69" s="435"/>
      <c r="EI69" s="435"/>
      <c r="EJ69" s="435"/>
      <c r="EK69" s="435"/>
      <c r="EL69" s="435"/>
      <c r="EM69" s="435"/>
      <c r="EN69" s="435"/>
      <c r="EO69" s="435"/>
      <c r="EP69" s="435"/>
      <c r="EQ69" s="455"/>
      <c r="ER69" s="455"/>
      <c r="ES69" s="455"/>
      <c r="ET69" s="455"/>
      <c r="EU69" s="455"/>
      <c r="EV69" s="455"/>
      <c r="EW69" s="455"/>
      <c r="EX69" s="455"/>
      <c r="EY69" s="455"/>
      <c r="EZ69" s="455"/>
      <c r="FA69" s="455"/>
      <c r="FB69" s="455"/>
      <c r="FC69" s="455"/>
      <c r="FD69" s="455"/>
      <c r="FE69" s="455"/>
      <c r="FF69" s="455"/>
      <c r="FG69" s="455"/>
      <c r="FH69" s="455"/>
      <c r="FI69" s="455"/>
      <c r="FJ69" s="455"/>
      <c r="FK69" s="455"/>
      <c r="FL69" s="455"/>
      <c r="FM69" s="455"/>
      <c r="FN69" s="455"/>
      <c r="FO69" s="455"/>
      <c r="FP69" s="455"/>
      <c r="FQ69" s="455"/>
      <c r="FR69" s="455"/>
      <c r="FS69" s="455"/>
      <c r="FT69" s="455"/>
      <c r="FU69" s="455"/>
      <c r="FV69" s="455"/>
      <c r="FW69" s="455"/>
      <c r="FX69" s="455"/>
      <c r="FY69" s="455"/>
      <c r="FZ69" s="455"/>
      <c r="GA69" s="455"/>
      <c r="GB69" s="455"/>
      <c r="GC69" s="455"/>
      <c r="GD69" s="455"/>
      <c r="GE69" s="455"/>
      <c r="GF69" s="455"/>
      <c r="GG69" s="455"/>
      <c r="GH69" s="455"/>
      <c r="GI69" s="455"/>
      <c r="GJ69" s="435"/>
      <c r="GK69" s="435"/>
      <c r="GL69" s="435"/>
      <c r="GM69" s="435"/>
      <c r="GN69" s="435"/>
      <c r="GO69" s="435"/>
      <c r="GP69" s="435"/>
      <c r="GQ69" s="435"/>
      <c r="GR69" s="435"/>
      <c r="GS69" s="435"/>
      <c r="GT69" s="435"/>
      <c r="GU69" s="435"/>
      <c r="GV69" s="435"/>
      <c r="GW69" s="435"/>
      <c r="GX69" s="435"/>
      <c r="GY69" s="435"/>
      <c r="GZ69" s="435"/>
      <c r="HA69" s="435"/>
      <c r="HB69" s="435"/>
      <c r="HC69" s="435"/>
      <c r="HD69" s="435"/>
      <c r="HE69" s="435"/>
      <c r="HF69" s="435"/>
      <c r="HG69" s="435"/>
      <c r="HH69" s="435"/>
      <c r="HI69" s="435"/>
      <c r="HJ69" s="435"/>
      <c r="HK69" s="435"/>
      <c r="HL69" s="435"/>
      <c r="HM69" s="435"/>
      <c r="HN69" s="435"/>
      <c r="HO69" s="435"/>
      <c r="HP69" s="435"/>
      <c r="HQ69" s="435"/>
      <c r="HR69" s="435"/>
      <c r="HS69" s="435"/>
      <c r="HT69" s="435"/>
      <c r="HU69" s="435"/>
      <c r="HV69" s="435"/>
      <c r="HW69" s="435"/>
      <c r="HX69" s="435"/>
      <c r="HY69" s="435"/>
      <c r="HZ69" s="435"/>
      <c r="IA69" s="435"/>
      <c r="IB69" s="435"/>
      <c r="IC69" s="435"/>
      <c r="ID69" s="435"/>
      <c r="IE69" s="435"/>
      <c r="IF69" s="435"/>
      <c r="IG69" s="435"/>
      <c r="IH69" s="435"/>
      <c r="II69" s="435"/>
      <c r="IJ69" s="435"/>
      <c r="IK69" s="435"/>
      <c r="IL69" s="435"/>
      <c r="IM69" s="435"/>
      <c r="IN69" s="435"/>
      <c r="IO69" s="435"/>
      <c r="IP69" s="435"/>
      <c r="IQ69" s="435"/>
      <c r="IR69" s="435"/>
      <c r="IS69" s="435"/>
      <c r="IT69" s="435"/>
      <c r="IU69" s="435"/>
      <c r="IV69" s="435"/>
      <c r="IW69" s="435"/>
      <c r="IX69" s="435"/>
      <c r="IY69" s="435"/>
      <c r="IZ69" s="435"/>
      <c r="JA69" s="435"/>
      <c r="JB69" s="435"/>
      <c r="JC69" s="435"/>
      <c r="JD69" s="435"/>
      <c r="JE69" s="435"/>
      <c r="JF69" s="435"/>
      <c r="JG69" s="435"/>
      <c r="JH69" s="435"/>
      <c r="JI69" s="435"/>
      <c r="JJ69" s="435"/>
      <c r="JK69" s="435"/>
      <c r="JL69" s="435"/>
      <c r="JM69" s="435"/>
      <c r="JN69" s="435"/>
      <c r="JO69" s="435"/>
      <c r="JP69" s="435"/>
      <c r="JQ69" s="435"/>
      <c r="JR69" s="435"/>
      <c r="JS69" s="435"/>
      <c r="JT69" s="435"/>
      <c r="JU69" s="435"/>
      <c r="JV69" s="435"/>
      <c r="JW69" s="435"/>
      <c r="JX69" s="435"/>
      <c r="JY69" s="435"/>
      <c r="JZ69" s="435"/>
      <c r="KA69" s="435"/>
      <c r="KB69" s="435"/>
      <c r="KC69" s="435"/>
      <c r="KD69" s="435"/>
      <c r="KE69" s="435"/>
      <c r="KF69" s="435"/>
      <c r="KG69" s="435"/>
      <c r="KH69" s="435"/>
      <c r="KI69" s="435"/>
      <c r="KJ69" s="435"/>
      <c r="KK69" s="435"/>
      <c r="KL69" s="435"/>
      <c r="KM69" s="435"/>
      <c r="KN69" s="435"/>
      <c r="KO69" s="435"/>
      <c r="KP69" s="435"/>
      <c r="KQ69" s="435"/>
      <c r="KR69" s="435"/>
      <c r="KS69" s="435"/>
      <c r="KT69" s="435"/>
      <c r="KU69" s="435"/>
      <c r="KV69" s="435"/>
      <c r="KW69" s="435"/>
      <c r="KX69" s="435"/>
      <c r="KY69" s="435"/>
      <c r="KZ69" s="435"/>
      <c r="LA69" s="435"/>
      <c r="LB69" s="435"/>
      <c r="LC69" s="435"/>
      <c r="LD69" s="435"/>
      <c r="LE69" s="435"/>
      <c r="LF69" s="435"/>
      <c r="LG69" s="435"/>
      <c r="LH69" s="435"/>
      <c r="LI69" s="435"/>
      <c r="LJ69" s="435"/>
      <c r="LK69" s="435"/>
      <c r="LL69" s="435"/>
      <c r="LM69" s="435"/>
      <c r="LN69" s="435"/>
      <c r="LO69" s="435"/>
      <c r="LP69" s="435"/>
      <c r="LQ69" s="435"/>
      <c r="LR69" s="435"/>
      <c r="LS69" s="435"/>
      <c r="LT69" s="435"/>
      <c r="LU69" s="435"/>
      <c r="LV69" s="435"/>
      <c r="LW69" s="435"/>
      <c r="LX69" s="435"/>
      <c r="LY69" s="435"/>
      <c r="LZ69" s="435"/>
      <c r="MA69" s="435"/>
      <c r="MB69" s="435"/>
      <c r="MC69" s="435"/>
      <c r="MD69" s="435"/>
      <c r="ME69" s="435"/>
      <c r="MF69" s="435"/>
      <c r="MG69" s="435"/>
      <c r="MH69" s="435"/>
      <c r="MI69" s="435"/>
      <c r="MJ69" s="435"/>
      <c r="MK69" s="435"/>
      <c r="ML69" s="435"/>
      <c r="MM69" s="435"/>
      <c r="MN69" s="435"/>
      <c r="MO69" s="435"/>
      <c r="MP69" s="435"/>
      <c r="MQ69" s="435"/>
      <c r="MR69" s="435"/>
      <c r="MS69" s="435"/>
      <c r="MT69" s="435"/>
      <c r="MU69" s="435"/>
      <c r="MV69" s="435"/>
      <c r="MW69" s="435"/>
      <c r="MX69" s="435"/>
      <c r="MY69" s="435"/>
      <c r="MZ69" s="435"/>
      <c r="NA69" s="435"/>
      <c r="NB69" s="435"/>
      <c r="NC69" s="435"/>
      <c r="ND69" s="435"/>
      <c r="NE69" s="435"/>
      <c r="NF69" s="435"/>
      <c r="NG69" s="435"/>
      <c r="NH69" s="435"/>
      <c r="NI69" s="435"/>
      <c r="NJ69" s="435"/>
      <c r="NK69" s="435"/>
      <c r="NL69" s="435"/>
      <c r="NM69" s="435"/>
      <c r="NN69" s="435"/>
      <c r="NO69" s="435"/>
      <c r="NP69" s="435"/>
      <c r="NQ69" s="435"/>
      <c r="NR69" s="435"/>
      <c r="NS69" s="435"/>
      <c r="NT69" s="435"/>
      <c r="NU69" s="435"/>
      <c r="NV69" s="435"/>
      <c r="NW69" s="435"/>
      <c r="NX69" s="435"/>
      <c r="NY69" s="435"/>
      <c r="NZ69" s="435"/>
      <c r="OA69" s="435"/>
      <c r="OB69" s="435"/>
      <c r="OC69" s="435"/>
    </row>
    <row r="70" spans="1:393" ht="18" customHeight="1" x14ac:dyDescent="0.5">
      <c r="A70" s="435"/>
      <c r="B70" s="455"/>
      <c r="C70" s="455"/>
      <c r="D70" s="455"/>
      <c r="E70" s="435"/>
      <c r="F70" s="43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5"/>
      <c r="AH70" s="455"/>
      <c r="AI70" s="455"/>
      <c r="AJ70" s="455"/>
      <c r="AK70" s="455"/>
      <c r="AL70" s="455"/>
      <c r="AM70" s="455"/>
      <c r="AN70" s="455"/>
      <c r="AO70" s="455"/>
      <c r="AP70" s="455"/>
      <c r="AQ70" s="455"/>
      <c r="AR70" s="455"/>
      <c r="AS70" s="455"/>
      <c r="AT70" s="455"/>
      <c r="AU70" s="455"/>
      <c r="AV70" s="455"/>
      <c r="AW70" s="455"/>
      <c r="AX70" s="455"/>
      <c r="AY70" s="455"/>
      <c r="AZ70" s="435"/>
      <c r="BA70" s="435"/>
      <c r="BB70" s="435"/>
      <c r="BC70" s="435"/>
      <c r="BD70" s="435"/>
      <c r="BE70" s="435"/>
      <c r="BF70" s="435"/>
      <c r="BG70" s="435"/>
      <c r="BH70" s="435"/>
      <c r="BI70" s="435"/>
      <c r="BJ70" s="435"/>
      <c r="BK70" s="435"/>
      <c r="BL70" s="435"/>
      <c r="BM70" s="435"/>
      <c r="BN70" s="435"/>
      <c r="BO70" s="435"/>
      <c r="BP70" s="435"/>
      <c r="BQ70" s="435"/>
      <c r="BR70" s="435"/>
      <c r="BS70" s="435"/>
      <c r="BT70" s="435"/>
      <c r="BU70" s="435"/>
      <c r="BV70" s="435"/>
      <c r="BW70" s="435"/>
      <c r="BX70" s="435"/>
      <c r="BY70" s="435"/>
      <c r="BZ70" s="435"/>
      <c r="CA70" s="435"/>
      <c r="CB70" s="435"/>
      <c r="CC70" s="435"/>
      <c r="CD70" s="435"/>
      <c r="CE70" s="435"/>
      <c r="CF70" s="435"/>
      <c r="CG70" s="435"/>
      <c r="CH70" s="435"/>
      <c r="CI70" s="435"/>
      <c r="CJ70" s="435"/>
      <c r="CK70" s="435"/>
      <c r="CL70" s="435"/>
      <c r="CM70" s="435"/>
      <c r="CN70" s="435"/>
      <c r="CO70" s="435"/>
      <c r="CP70" s="435"/>
      <c r="CQ70" s="435"/>
      <c r="CR70" s="435"/>
      <c r="CS70" s="435"/>
      <c r="CT70" s="435"/>
      <c r="CU70" s="435"/>
      <c r="CV70" s="435"/>
      <c r="CW70" s="435"/>
      <c r="CX70" s="435"/>
      <c r="CY70" s="435"/>
      <c r="CZ70" s="435"/>
      <c r="DA70" s="435"/>
      <c r="DB70" s="435"/>
      <c r="DC70" s="435"/>
      <c r="DD70" s="435"/>
      <c r="DE70" s="435"/>
      <c r="DF70" s="435"/>
      <c r="DG70" s="435"/>
      <c r="DH70" s="435"/>
      <c r="DI70" s="435"/>
      <c r="DJ70" s="435"/>
      <c r="DK70" s="435"/>
      <c r="DL70" s="435"/>
      <c r="DM70" s="435"/>
      <c r="DN70" s="435"/>
      <c r="DO70" s="435"/>
      <c r="DP70" s="435"/>
      <c r="DQ70" s="435"/>
      <c r="DR70" s="435"/>
      <c r="DS70" s="435"/>
      <c r="DT70" s="435"/>
      <c r="DU70" s="435"/>
      <c r="DV70" s="435"/>
      <c r="DW70" s="435"/>
      <c r="DX70" s="435"/>
      <c r="DY70" s="435"/>
      <c r="DZ70" s="435"/>
      <c r="EA70" s="435"/>
      <c r="EB70" s="435"/>
      <c r="EC70" s="435"/>
      <c r="ED70" s="435"/>
      <c r="EE70" s="435"/>
      <c r="EF70" s="435"/>
      <c r="EG70" s="435"/>
      <c r="EH70" s="435"/>
      <c r="EI70" s="435"/>
      <c r="EJ70" s="435"/>
      <c r="EK70" s="435"/>
      <c r="EL70" s="435"/>
      <c r="EM70" s="435"/>
      <c r="EN70" s="435"/>
      <c r="EO70" s="435"/>
      <c r="EP70" s="435"/>
      <c r="EQ70" s="455"/>
      <c r="ER70" s="455"/>
      <c r="ES70" s="455"/>
      <c r="ET70" s="455"/>
      <c r="EU70" s="455"/>
      <c r="EV70" s="455"/>
      <c r="EW70" s="455"/>
      <c r="EX70" s="455"/>
      <c r="EY70" s="455"/>
      <c r="EZ70" s="455"/>
      <c r="FA70" s="455"/>
      <c r="FB70" s="455"/>
      <c r="FC70" s="455"/>
      <c r="FD70" s="455"/>
      <c r="FE70" s="455"/>
      <c r="FF70" s="455"/>
      <c r="FG70" s="455"/>
      <c r="FH70" s="455"/>
      <c r="FI70" s="455"/>
      <c r="FJ70" s="455"/>
      <c r="FK70" s="455"/>
      <c r="FL70" s="455"/>
      <c r="FM70" s="455"/>
      <c r="FN70" s="455"/>
      <c r="FO70" s="455"/>
      <c r="FP70" s="455"/>
      <c r="FQ70" s="455"/>
      <c r="FR70" s="455"/>
      <c r="FS70" s="455"/>
      <c r="FT70" s="455"/>
      <c r="FU70" s="455"/>
      <c r="FV70" s="455"/>
      <c r="FW70" s="455"/>
      <c r="FX70" s="455"/>
      <c r="FY70" s="455"/>
      <c r="FZ70" s="455"/>
      <c r="GA70" s="455"/>
      <c r="GB70" s="455"/>
      <c r="GC70" s="455"/>
      <c r="GD70" s="455"/>
      <c r="GE70" s="455"/>
      <c r="GF70" s="455"/>
      <c r="GG70" s="455"/>
      <c r="GH70" s="455"/>
      <c r="GI70" s="455"/>
      <c r="GJ70" s="435"/>
      <c r="GK70" s="435"/>
      <c r="GL70" s="435"/>
      <c r="GM70" s="435"/>
      <c r="GN70" s="435"/>
      <c r="GO70" s="435"/>
      <c r="GP70" s="435"/>
      <c r="GQ70" s="435"/>
      <c r="GR70" s="435"/>
      <c r="GS70" s="435"/>
      <c r="GT70" s="435"/>
      <c r="GU70" s="435"/>
      <c r="GV70" s="435"/>
      <c r="GW70" s="435"/>
      <c r="GX70" s="435"/>
      <c r="GY70" s="435"/>
      <c r="GZ70" s="435"/>
      <c r="HA70" s="435"/>
      <c r="HB70" s="435"/>
      <c r="HC70" s="435"/>
      <c r="HD70" s="435"/>
      <c r="HE70" s="435"/>
      <c r="HF70" s="435"/>
      <c r="HG70" s="435"/>
      <c r="HH70" s="435"/>
      <c r="HI70" s="435"/>
      <c r="HJ70" s="435"/>
      <c r="HK70" s="435"/>
      <c r="HL70" s="435"/>
      <c r="HM70" s="435"/>
      <c r="HN70" s="435"/>
      <c r="HO70" s="435"/>
      <c r="HP70" s="435"/>
      <c r="HQ70" s="435"/>
      <c r="HR70" s="435"/>
      <c r="HS70" s="435"/>
      <c r="HT70" s="435"/>
      <c r="HU70" s="435"/>
      <c r="HV70" s="435"/>
      <c r="HW70" s="435"/>
      <c r="HX70" s="435"/>
      <c r="HY70" s="435"/>
      <c r="HZ70" s="435"/>
      <c r="IA70" s="435"/>
      <c r="IB70" s="435"/>
      <c r="IC70" s="435"/>
      <c r="ID70" s="435"/>
      <c r="IE70" s="435"/>
      <c r="IF70" s="435"/>
      <c r="IG70" s="435"/>
      <c r="IH70" s="435"/>
      <c r="II70" s="435"/>
      <c r="IJ70" s="435"/>
      <c r="IK70" s="435"/>
      <c r="IL70" s="435"/>
      <c r="IM70" s="435"/>
      <c r="IN70" s="435"/>
      <c r="IO70" s="435"/>
      <c r="IP70" s="435"/>
      <c r="IQ70" s="435"/>
      <c r="IR70" s="435"/>
      <c r="IS70" s="435"/>
      <c r="IT70" s="435"/>
      <c r="IU70" s="435"/>
      <c r="IV70" s="435"/>
      <c r="IW70" s="435"/>
      <c r="IX70" s="435"/>
      <c r="IY70" s="435"/>
      <c r="IZ70" s="435"/>
      <c r="JA70" s="435"/>
      <c r="JB70" s="435"/>
      <c r="JC70" s="435"/>
      <c r="JD70" s="435"/>
      <c r="JE70" s="435"/>
      <c r="JF70" s="435"/>
      <c r="JG70" s="435"/>
      <c r="JH70" s="435"/>
      <c r="JI70" s="435"/>
      <c r="JJ70" s="435"/>
      <c r="JK70" s="435"/>
      <c r="JL70" s="435"/>
      <c r="JM70" s="435"/>
      <c r="JN70" s="435"/>
      <c r="JO70" s="435"/>
      <c r="JP70" s="435"/>
      <c r="JQ70" s="435"/>
      <c r="JR70" s="435"/>
      <c r="JS70" s="435"/>
      <c r="JT70" s="435"/>
      <c r="JU70" s="435"/>
      <c r="JV70" s="435"/>
      <c r="JW70" s="435"/>
      <c r="JX70" s="435"/>
      <c r="JY70" s="435"/>
      <c r="JZ70" s="435"/>
      <c r="KA70" s="435"/>
      <c r="KB70" s="435"/>
      <c r="KC70" s="435"/>
      <c r="KD70" s="435"/>
      <c r="KE70" s="435"/>
      <c r="KF70" s="435"/>
      <c r="KG70" s="435"/>
      <c r="KH70" s="435"/>
      <c r="KI70" s="435"/>
      <c r="KJ70" s="435"/>
      <c r="KK70" s="435"/>
      <c r="KL70" s="435"/>
      <c r="KM70" s="435"/>
      <c r="KN70" s="435"/>
      <c r="KO70" s="435"/>
      <c r="KP70" s="435"/>
      <c r="KQ70" s="435"/>
      <c r="KR70" s="435"/>
      <c r="KS70" s="435"/>
      <c r="KT70" s="435"/>
      <c r="KU70" s="435"/>
      <c r="KV70" s="435"/>
      <c r="KW70" s="435"/>
      <c r="KX70" s="435"/>
      <c r="KY70" s="435"/>
      <c r="KZ70" s="435"/>
      <c r="LA70" s="435"/>
      <c r="LB70" s="435"/>
      <c r="LC70" s="435"/>
      <c r="LD70" s="435"/>
      <c r="LE70" s="435"/>
      <c r="LF70" s="435"/>
      <c r="LG70" s="435"/>
      <c r="LH70" s="435"/>
      <c r="LI70" s="435"/>
      <c r="LJ70" s="435"/>
      <c r="LK70" s="435"/>
      <c r="LL70" s="435"/>
      <c r="LM70" s="435"/>
      <c r="LN70" s="435"/>
      <c r="LO70" s="435"/>
      <c r="LP70" s="435"/>
      <c r="LQ70" s="435"/>
      <c r="LR70" s="435"/>
      <c r="LS70" s="435"/>
      <c r="LT70" s="435"/>
      <c r="LU70" s="435"/>
      <c r="LV70" s="435"/>
      <c r="LW70" s="435"/>
      <c r="LX70" s="435"/>
      <c r="LY70" s="435"/>
      <c r="LZ70" s="435"/>
      <c r="MA70" s="435"/>
      <c r="MB70" s="435"/>
      <c r="MC70" s="435"/>
      <c r="MD70" s="435"/>
      <c r="ME70" s="435"/>
      <c r="MF70" s="435"/>
      <c r="MG70" s="435"/>
      <c r="MH70" s="435"/>
      <c r="MI70" s="435"/>
      <c r="MJ70" s="435"/>
      <c r="MK70" s="435"/>
      <c r="ML70" s="435"/>
      <c r="MM70" s="435"/>
      <c r="MN70" s="435"/>
      <c r="MO70" s="435"/>
      <c r="MP70" s="435"/>
      <c r="MQ70" s="435"/>
      <c r="MR70" s="435"/>
      <c r="MS70" s="435"/>
      <c r="MT70" s="435"/>
      <c r="MU70" s="435"/>
      <c r="MV70" s="435"/>
      <c r="MW70" s="435"/>
      <c r="MX70" s="435"/>
      <c r="MY70" s="435"/>
      <c r="MZ70" s="435"/>
      <c r="NA70" s="435"/>
      <c r="NB70" s="435"/>
      <c r="NC70" s="435"/>
      <c r="ND70" s="435"/>
      <c r="NE70" s="435"/>
      <c r="NF70" s="435"/>
      <c r="NG70" s="435"/>
      <c r="NH70" s="435"/>
      <c r="NI70" s="435"/>
      <c r="NJ70" s="435"/>
      <c r="NK70" s="435"/>
      <c r="NL70" s="435"/>
      <c r="NM70" s="435"/>
      <c r="NN70" s="435"/>
      <c r="NO70" s="435"/>
      <c r="NP70" s="435"/>
      <c r="NQ70" s="435"/>
      <c r="NR70" s="435"/>
      <c r="NS70" s="435"/>
      <c r="NT70" s="435"/>
      <c r="NU70" s="435"/>
      <c r="NV70" s="435"/>
      <c r="NW70" s="435"/>
      <c r="NX70" s="435"/>
      <c r="NY70" s="435"/>
      <c r="NZ70" s="435"/>
      <c r="OA70" s="435"/>
      <c r="OB70" s="435"/>
      <c r="OC70" s="435"/>
    </row>
    <row r="71" spans="1:393" ht="18" customHeight="1" x14ac:dyDescent="0.5">
      <c r="A71" s="435"/>
      <c r="B71" s="455"/>
      <c r="C71" s="455"/>
      <c r="D71" s="455"/>
      <c r="E71" s="435"/>
      <c r="F71" s="435"/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5"/>
      <c r="AH71" s="455"/>
      <c r="AI71" s="455"/>
      <c r="AJ71" s="455"/>
      <c r="AK71" s="455"/>
      <c r="AL71" s="455"/>
      <c r="AM71" s="455"/>
      <c r="AN71" s="455"/>
      <c r="AO71" s="455"/>
      <c r="AP71" s="455"/>
      <c r="AQ71" s="455"/>
      <c r="AR71" s="455"/>
      <c r="AS71" s="455"/>
      <c r="AT71" s="455"/>
      <c r="AU71" s="455"/>
      <c r="AV71" s="455"/>
      <c r="AW71" s="455"/>
      <c r="AX71" s="455"/>
      <c r="AY71" s="455"/>
      <c r="AZ71" s="435"/>
      <c r="BA71" s="435"/>
      <c r="BB71" s="435"/>
      <c r="BC71" s="435"/>
      <c r="BD71" s="435"/>
      <c r="BE71" s="435"/>
      <c r="BF71" s="435"/>
      <c r="BG71" s="435"/>
      <c r="BH71" s="435"/>
      <c r="BI71" s="435"/>
      <c r="BJ71" s="435"/>
      <c r="BK71" s="435"/>
      <c r="BL71" s="435"/>
      <c r="BM71" s="435"/>
      <c r="BN71" s="435"/>
      <c r="BO71" s="435"/>
      <c r="BP71" s="435"/>
      <c r="BQ71" s="435"/>
      <c r="BR71" s="435"/>
      <c r="BS71" s="435"/>
      <c r="BT71" s="435"/>
      <c r="BU71" s="435"/>
      <c r="BV71" s="435"/>
      <c r="BW71" s="435"/>
      <c r="BX71" s="435"/>
      <c r="BY71" s="435"/>
      <c r="BZ71" s="435"/>
      <c r="CA71" s="435"/>
      <c r="CB71" s="435"/>
      <c r="CC71" s="435"/>
      <c r="CD71" s="435"/>
      <c r="CE71" s="435"/>
      <c r="CF71" s="435"/>
      <c r="CG71" s="435"/>
      <c r="CH71" s="435"/>
      <c r="CI71" s="435"/>
      <c r="CJ71" s="435"/>
      <c r="CK71" s="435"/>
      <c r="CL71" s="435"/>
      <c r="CM71" s="435"/>
      <c r="CN71" s="435"/>
      <c r="CO71" s="435"/>
      <c r="CP71" s="435"/>
      <c r="CQ71" s="435"/>
      <c r="CR71" s="435"/>
      <c r="CS71" s="435"/>
      <c r="CT71" s="435"/>
      <c r="CU71" s="435"/>
      <c r="CV71" s="435"/>
      <c r="CW71" s="435"/>
      <c r="CX71" s="435"/>
      <c r="CY71" s="435"/>
      <c r="CZ71" s="435"/>
      <c r="DA71" s="435"/>
      <c r="DB71" s="435"/>
      <c r="DC71" s="435"/>
      <c r="DD71" s="435"/>
      <c r="DE71" s="435"/>
      <c r="DF71" s="435"/>
      <c r="DG71" s="435"/>
      <c r="DH71" s="435"/>
      <c r="DI71" s="435"/>
      <c r="DJ71" s="435"/>
      <c r="DK71" s="435"/>
      <c r="DL71" s="435"/>
      <c r="DM71" s="435"/>
      <c r="DN71" s="435"/>
      <c r="DO71" s="435"/>
      <c r="DP71" s="435"/>
      <c r="DQ71" s="435"/>
      <c r="DR71" s="435"/>
      <c r="DS71" s="435"/>
      <c r="DT71" s="435"/>
      <c r="DU71" s="435"/>
      <c r="DV71" s="435"/>
      <c r="DW71" s="435"/>
      <c r="DX71" s="435"/>
      <c r="DY71" s="435"/>
      <c r="DZ71" s="435"/>
      <c r="EA71" s="435"/>
      <c r="EB71" s="435"/>
      <c r="EC71" s="435"/>
      <c r="ED71" s="435"/>
      <c r="EE71" s="435"/>
      <c r="EF71" s="435"/>
      <c r="EG71" s="435"/>
      <c r="EH71" s="435"/>
      <c r="EI71" s="435"/>
      <c r="EJ71" s="435"/>
      <c r="EK71" s="435"/>
      <c r="EL71" s="435"/>
      <c r="EM71" s="435"/>
      <c r="EN71" s="435"/>
      <c r="EO71" s="435"/>
      <c r="EP71" s="435"/>
      <c r="EQ71" s="455"/>
      <c r="ER71" s="455"/>
      <c r="ES71" s="455"/>
      <c r="ET71" s="455"/>
      <c r="EU71" s="455"/>
      <c r="EV71" s="455"/>
      <c r="EW71" s="455"/>
      <c r="EX71" s="455"/>
      <c r="EY71" s="455"/>
      <c r="EZ71" s="455"/>
      <c r="FA71" s="455"/>
      <c r="FB71" s="455"/>
      <c r="FC71" s="455"/>
      <c r="FD71" s="455"/>
      <c r="FE71" s="455"/>
      <c r="FF71" s="455"/>
      <c r="FG71" s="455"/>
      <c r="FH71" s="455"/>
      <c r="FI71" s="455"/>
      <c r="FJ71" s="455"/>
      <c r="FK71" s="455"/>
      <c r="FL71" s="455"/>
      <c r="FM71" s="455"/>
      <c r="FN71" s="455"/>
      <c r="FO71" s="455"/>
      <c r="FP71" s="455"/>
      <c r="FQ71" s="455"/>
      <c r="FR71" s="455"/>
      <c r="FS71" s="455"/>
      <c r="FT71" s="455"/>
      <c r="FU71" s="455"/>
      <c r="FV71" s="455"/>
      <c r="FW71" s="455"/>
      <c r="FX71" s="455"/>
      <c r="FY71" s="455"/>
      <c r="FZ71" s="455"/>
      <c r="GA71" s="455"/>
      <c r="GB71" s="455"/>
      <c r="GC71" s="455"/>
      <c r="GD71" s="455"/>
      <c r="GE71" s="455"/>
      <c r="GF71" s="455"/>
      <c r="GG71" s="455"/>
      <c r="GH71" s="455"/>
      <c r="GI71" s="455"/>
      <c r="GJ71" s="435"/>
      <c r="GK71" s="435"/>
      <c r="GL71" s="435"/>
      <c r="GM71" s="435"/>
      <c r="GN71" s="435"/>
      <c r="GO71" s="435"/>
      <c r="GP71" s="435"/>
      <c r="GQ71" s="435"/>
      <c r="GR71" s="435"/>
      <c r="GS71" s="435"/>
      <c r="GT71" s="435"/>
      <c r="GU71" s="435"/>
      <c r="GV71" s="435"/>
      <c r="GW71" s="435"/>
      <c r="GX71" s="435"/>
      <c r="GY71" s="435"/>
      <c r="GZ71" s="435"/>
      <c r="HA71" s="435"/>
      <c r="HB71" s="435"/>
      <c r="HC71" s="435"/>
      <c r="HD71" s="435"/>
      <c r="HE71" s="435"/>
      <c r="HF71" s="435"/>
      <c r="HG71" s="435"/>
      <c r="HH71" s="435"/>
      <c r="HI71" s="435"/>
      <c r="HJ71" s="435"/>
      <c r="HK71" s="435"/>
      <c r="HL71" s="435"/>
      <c r="HM71" s="435"/>
      <c r="HN71" s="435"/>
      <c r="HO71" s="435"/>
      <c r="HP71" s="435"/>
      <c r="HQ71" s="435"/>
      <c r="HR71" s="435"/>
      <c r="HS71" s="435"/>
      <c r="HT71" s="435"/>
      <c r="HU71" s="435"/>
      <c r="HV71" s="435"/>
      <c r="HW71" s="435"/>
      <c r="HX71" s="435"/>
      <c r="HY71" s="435"/>
      <c r="HZ71" s="435"/>
      <c r="IA71" s="435"/>
      <c r="IB71" s="435"/>
      <c r="IC71" s="435"/>
      <c r="ID71" s="435"/>
      <c r="IE71" s="435"/>
      <c r="IF71" s="435"/>
      <c r="IG71" s="435"/>
      <c r="IH71" s="435"/>
      <c r="II71" s="435"/>
      <c r="IJ71" s="435"/>
      <c r="IK71" s="435"/>
      <c r="IL71" s="435"/>
      <c r="IM71" s="435"/>
      <c r="IN71" s="435"/>
      <c r="IO71" s="435"/>
      <c r="IP71" s="435"/>
      <c r="IQ71" s="435"/>
      <c r="IR71" s="435"/>
      <c r="IS71" s="435"/>
      <c r="IT71" s="435"/>
      <c r="IU71" s="435"/>
      <c r="IV71" s="435"/>
      <c r="IW71" s="435"/>
      <c r="IX71" s="435"/>
      <c r="IY71" s="435"/>
      <c r="IZ71" s="435"/>
      <c r="JA71" s="435"/>
      <c r="JB71" s="435"/>
      <c r="JC71" s="435"/>
      <c r="JD71" s="435"/>
      <c r="JE71" s="435"/>
      <c r="JF71" s="435"/>
      <c r="JG71" s="435"/>
      <c r="JH71" s="435"/>
      <c r="JI71" s="435"/>
      <c r="JJ71" s="435"/>
      <c r="JK71" s="435"/>
      <c r="JL71" s="435"/>
      <c r="JM71" s="435"/>
      <c r="JN71" s="435"/>
      <c r="JO71" s="435"/>
      <c r="JP71" s="435"/>
      <c r="JQ71" s="435"/>
      <c r="JR71" s="435"/>
      <c r="JS71" s="435"/>
      <c r="JT71" s="435"/>
      <c r="JU71" s="435"/>
      <c r="JV71" s="435"/>
      <c r="JW71" s="435"/>
      <c r="JX71" s="435"/>
      <c r="JY71" s="435"/>
      <c r="JZ71" s="435"/>
      <c r="KA71" s="435"/>
      <c r="KB71" s="435"/>
      <c r="KC71" s="435"/>
      <c r="KD71" s="435"/>
      <c r="KE71" s="435"/>
      <c r="KF71" s="435"/>
      <c r="KG71" s="435"/>
      <c r="KH71" s="435"/>
      <c r="KI71" s="435"/>
      <c r="KJ71" s="435"/>
      <c r="KK71" s="435"/>
      <c r="KL71" s="435"/>
      <c r="KM71" s="435"/>
      <c r="KN71" s="435"/>
      <c r="KO71" s="435"/>
      <c r="KP71" s="435"/>
      <c r="KQ71" s="435"/>
      <c r="KR71" s="435"/>
      <c r="KS71" s="435"/>
      <c r="KT71" s="435"/>
      <c r="KU71" s="435"/>
      <c r="KV71" s="435"/>
      <c r="KW71" s="435"/>
      <c r="KX71" s="435"/>
      <c r="KY71" s="435"/>
      <c r="KZ71" s="435"/>
      <c r="LA71" s="435"/>
      <c r="LB71" s="435"/>
      <c r="LC71" s="435"/>
      <c r="LD71" s="435"/>
      <c r="LE71" s="435"/>
      <c r="LF71" s="435"/>
      <c r="LG71" s="435"/>
      <c r="LH71" s="435"/>
      <c r="LI71" s="435"/>
      <c r="LJ71" s="435"/>
      <c r="LK71" s="435"/>
      <c r="LL71" s="435"/>
      <c r="LM71" s="435"/>
      <c r="LN71" s="435"/>
      <c r="LO71" s="435"/>
      <c r="LP71" s="435"/>
      <c r="LQ71" s="435"/>
      <c r="LR71" s="435"/>
      <c r="LS71" s="435"/>
      <c r="LT71" s="435"/>
      <c r="LU71" s="435"/>
      <c r="LV71" s="435"/>
      <c r="LW71" s="435"/>
      <c r="LX71" s="435"/>
      <c r="LY71" s="435"/>
      <c r="LZ71" s="435"/>
      <c r="MA71" s="435"/>
      <c r="MB71" s="435"/>
      <c r="MC71" s="435"/>
      <c r="MD71" s="435"/>
      <c r="ME71" s="435"/>
      <c r="MF71" s="435"/>
      <c r="MG71" s="435"/>
      <c r="MH71" s="435"/>
      <c r="MI71" s="435"/>
      <c r="MJ71" s="435"/>
      <c r="MK71" s="435"/>
      <c r="ML71" s="435"/>
      <c r="MM71" s="435"/>
      <c r="MN71" s="435"/>
      <c r="MO71" s="435"/>
      <c r="MP71" s="435"/>
      <c r="MQ71" s="435"/>
      <c r="MR71" s="435"/>
      <c r="MS71" s="435"/>
      <c r="MT71" s="435"/>
      <c r="MU71" s="435"/>
      <c r="MV71" s="435"/>
      <c r="MW71" s="435"/>
      <c r="MX71" s="435"/>
      <c r="MY71" s="435"/>
      <c r="MZ71" s="435"/>
      <c r="NA71" s="435"/>
      <c r="NB71" s="435"/>
      <c r="NC71" s="435"/>
      <c r="ND71" s="435"/>
      <c r="NE71" s="435"/>
      <c r="NF71" s="435"/>
      <c r="NG71" s="435"/>
      <c r="NH71" s="435"/>
      <c r="NI71" s="435"/>
      <c r="NJ71" s="435"/>
      <c r="NK71" s="435"/>
      <c r="NL71" s="435"/>
      <c r="NM71" s="435"/>
      <c r="NN71" s="435"/>
      <c r="NO71" s="435"/>
      <c r="NP71" s="435"/>
      <c r="NQ71" s="435"/>
      <c r="NR71" s="435"/>
      <c r="NS71" s="435"/>
      <c r="NT71" s="435"/>
      <c r="NU71" s="435"/>
      <c r="NV71" s="435"/>
      <c r="NW71" s="435"/>
      <c r="NX71" s="435"/>
      <c r="NY71" s="435"/>
      <c r="NZ71" s="435"/>
      <c r="OA71" s="435"/>
      <c r="OB71" s="435"/>
      <c r="OC71" s="435"/>
    </row>
    <row r="72" spans="1:393" s="4" customFormat="1" ht="18" customHeight="1" x14ac:dyDescent="0.5">
      <c r="A72" s="455"/>
      <c r="B72" s="455"/>
      <c r="C72" s="455"/>
      <c r="D72" s="455"/>
      <c r="E72" s="435"/>
      <c r="F72" s="43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  <c r="AC72" s="455"/>
      <c r="AD72" s="455"/>
      <c r="AE72" s="455"/>
      <c r="AF72" s="455"/>
      <c r="AG72" s="455"/>
      <c r="AH72" s="455"/>
      <c r="AI72" s="455"/>
      <c r="AJ72" s="455"/>
      <c r="AK72" s="455"/>
      <c r="AL72" s="455"/>
      <c r="AM72" s="455"/>
      <c r="AN72" s="455"/>
      <c r="AO72" s="455"/>
      <c r="AP72" s="455"/>
      <c r="AQ72" s="455"/>
      <c r="AR72" s="455"/>
      <c r="AS72" s="455"/>
      <c r="AT72" s="455"/>
      <c r="AU72" s="455"/>
      <c r="AV72" s="455"/>
      <c r="AW72" s="455"/>
      <c r="AX72" s="455"/>
      <c r="AY72" s="455"/>
      <c r="AZ72" s="455"/>
      <c r="BA72" s="455"/>
      <c r="BB72" s="455"/>
      <c r="BC72" s="455"/>
      <c r="BD72" s="455"/>
      <c r="BE72" s="455"/>
      <c r="BF72" s="455"/>
      <c r="BG72" s="455"/>
      <c r="BH72" s="455"/>
      <c r="BI72" s="455"/>
      <c r="BJ72" s="455"/>
      <c r="BK72" s="455"/>
      <c r="BL72" s="455"/>
      <c r="BM72" s="455"/>
      <c r="BN72" s="455"/>
      <c r="BO72" s="455"/>
      <c r="BP72" s="455"/>
      <c r="BQ72" s="455"/>
      <c r="BR72" s="455"/>
      <c r="BS72" s="455"/>
      <c r="BT72" s="455"/>
      <c r="BU72" s="455"/>
      <c r="BV72" s="455"/>
      <c r="BW72" s="455"/>
      <c r="BX72" s="455"/>
      <c r="BY72" s="455"/>
      <c r="BZ72" s="455"/>
      <c r="CA72" s="455"/>
      <c r="CB72" s="455"/>
      <c r="CC72" s="455"/>
      <c r="CD72" s="455"/>
      <c r="CE72" s="455"/>
      <c r="CF72" s="455"/>
      <c r="CG72" s="455"/>
      <c r="CH72" s="455"/>
      <c r="CI72" s="455"/>
      <c r="CJ72" s="455"/>
      <c r="CK72" s="455"/>
      <c r="CL72" s="455"/>
      <c r="CM72" s="455"/>
      <c r="CN72" s="455"/>
      <c r="CO72" s="455"/>
      <c r="CP72" s="455"/>
      <c r="CQ72" s="455"/>
      <c r="CR72" s="455"/>
      <c r="CS72" s="455"/>
      <c r="CT72" s="455"/>
      <c r="CU72" s="455"/>
      <c r="CV72" s="455"/>
      <c r="CW72" s="455"/>
      <c r="CX72" s="455"/>
      <c r="CY72" s="455"/>
      <c r="CZ72" s="455"/>
      <c r="DA72" s="455"/>
      <c r="DB72" s="455"/>
      <c r="DC72" s="455"/>
      <c r="DD72" s="455"/>
      <c r="DE72" s="455"/>
      <c r="DF72" s="455"/>
      <c r="DG72" s="455"/>
      <c r="DH72" s="455"/>
      <c r="DI72" s="455"/>
      <c r="DJ72" s="455"/>
      <c r="DK72" s="455"/>
      <c r="DL72" s="455"/>
      <c r="DM72" s="455"/>
      <c r="DN72" s="455"/>
      <c r="DO72" s="455"/>
      <c r="DP72" s="455"/>
      <c r="DQ72" s="455"/>
      <c r="DR72" s="455"/>
      <c r="DS72" s="455"/>
      <c r="DT72" s="455"/>
      <c r="DU72" s="455"/>
      <c r="DV72" s="455"/>
      <c r="DW72" s="455"/>
      <c r="DX72" s="455"/>
      <c r="DY72" s="455"/>
      <c r="DZ72" s="455"/>
      <c r="EA72" s="455"/>
      <c r="EB72" s="455"/>
      <c r="EC72" s="455"/>
      <c r="ED72" s="455"/>
      <c r="EE72" s="455"/>
      <c r="EF72" s="455"/>
      <c r="EG72" s="455"/>
      <c r="EH72" s="455"/>
      <c r="EI72" s="455"/>
      <c r="EJ72" s="455"/>
      <c r="EK72" s="455"/>
      <c r="EL72" s="455"/>
      <c r="EM72" s="455"/>
      <c r="EN72" s="455"/>
      <c r="EO72" s="455"/>
      <c r="EP72" s="455"/>
      <c r="EQ72" s="455"/>
      <c r="ER72" s="455"/>
      <c r="ES72" s="455"/>
      <c r="ET72" s="455"/>
      <c r="EU72" s="455"/>
      <c r="EV72" s="455"/>
      <c r="EW72" s="455"/>
      <c r="EX72" s="455"/>
      <c r="EY72" s="455"/>
      <c r="EZ72" s="455"/>
      <c r="FA72" s="455"/>
      <c r="FB72" s="455"/>
      <c r="FC72" s="455"/>
      <c r="FD72" s="455"/>
      <c r="FE72" s="455"/>
      <c r="FF72" s="455"/>
      <c r="FG72" s="455"/>
      <c r="FH72" s="455"/>
      <c r="FI72" s="455"/>
      <c r="FJ72" s="455"/>
      <c r="FK72" s="455"/>
      <c r="FL72" s="455"/>
      <c r="FM72" s="455"/>
      <c r="FN72" s="455"/>
      <c r="FO72" s="455"/>
      <c r="FP72" s="455"/>
      <c r="FQ72" s="455"/>
      <c r="FR72" s="455"/>
      <c r="FS72" s="455"/>
      <c r="FT72" s="455"/>
      <c r="FU72" s="455"/>
      <c r="FV72" s="455"/>
      <c r="FW72" s="455"/>
      <c r="FX72" s="455"/>
      <c r="FY72" s="455"/>
      <c r="FZ72" s="455"/>
      <c r="GA72" s="455"/>
      <c r="GB72" s="455"/>
      <c r="GC72" s="455"/>
      <c r="GD72" s="455"/>
      <c r="GE72" s="455"/>
      <c r="GF72" s="455"/>
      <c r="GG72" s="455"/>
      <c r="GH72" s="455"/>
      <c r="GI72" s="455"/>
      <c r="GJ72" s="455"/>
      <c r="GK72" s="455"/>
      <c r="GL72" s="455"/>
      <c r="GM72" s="455"/>
      <c r="GN72" s="455"/>
      <c r="GO72" s="455"/>
      <c r="GP72" s="455"/>
      <c r="GQ72" s="455"/>
      <c r="GR72" s="455"/>
      <c r="GS72" s="455"/>
      <c r="GT72" s="455"/>
      <c r="GU72" s="455"/>
      <c r="GV72" s="455"/>
      <c r="GW72" s="455"/>
      <c r="GX72" s="455"/>
      <c r="GY72" s="455"/>
      <c r="GZ72" s="455"/>
      <c r="HA72" s="455"/>
      <c r="HB72" s="455"/>
      <c r="HC72" s="455"/>
      <c r="HD72" s="455"/>
      <c r="HE72" s="455"/>
      <c r="HF72" s="455"/>
      <c r="HG72" s="455"/>
      <c r="HH72" s="455"/>
      <c r="HI72" s="455"/>
      <c r="HJ72" s="455"/>
      <c r="HK72" s="455"/>
      <c r="HL72" s="455"/>
      <c r="HM72" s="455"/>
      <c r="HN72" s="455"/>
      <c r="HO72" s="455"/>
      <c r="HP72" s="455"/>
      <c r="HQ72" s="455"/>
      <c r="HR72" s="455"/>
      <c r="HS72" s="455"/>
      <c r="HT72" s="455"/>
      <c r="HU72" s="455"/>
      <c r="HV72" s="455"/>
      <c r="HW72" s="455"/>
      <c r="HX72" s="455"/>
      <c r="HY72" s="455"/>
      <c r="HZ72" s="455"/>
      <c r="IA72" s="455"/>
      <c r="IB72" s="455"/>
      <c r="IC72" s="455"/>
      <c r="ID72" s="455"/>
      <c r="IE72" s="455"/>
      <c r="IF72" s="455"/>
      <c r="IG72" s="455"/>
      <c r="IH72" s="455"/>
      <c r="II72" s="455"/>
      <c r="IJ72" s="455"/>
      <c r="IK72" s="455"/>
      <c r="IL72" s="455"/>
      <c r="IM72" s="455"/>
      <c r="IN72" s="455"/>
      <c r="IO72" s="455"/>
      <c r="IP72" s="455"/>
      <c r="IQ72" s="455"/>
      <c r="IR72" s="455"/>
      <c r="IS72" s="455"/>
      <c r="IT72" s="455"/>
      <c r="IU72" s="455"/>
      <c r="IV72" s="455"/>
      <c r="IW72" s="455"/>
      <c r="IX72" s="455"/>
      <c r="IY72" s="455"/>
      <c r="IZ72" s="455"/>
      <c r="JA72" s="455"/>
      <c r="JB72" s="455"/>
      <c r="JC72" s="455"/>
      <c r="JD72" s="455"/>
      <c r="JE72" s="455"/>
      <c r="JF72" s="455"/>
      <c r="JG72" s="455"/>
      <c r="JH72" s="455"/>
      <c r="JI72" s="455"/>
      <c r="JJ72" s="455"/>
      <c r="JK72" s="455"/>
      <c r="JL72" s="455"/>
      <c r="JM72" s="455"/>
      <c r="JN72" s="455"/>
      <c r="JO72" s="455"/>
      <c r="JP72" s="455"/>
      <c r="JQ72" s="455"/>
      <c r="JR72" s="455"/>
      <c r="JS72" s="455"/>
      <c r="JT72" s="455"/>
      <c r="JU72" s="455"/>
      <c r="JV72" s="455"/>
      <c r="JW72" s="455"/>
      <c r="JX72" s="455"/>
      <c r="JY72" s="455"/>
      <c r="JZ72" s="455"/>
      <c r="KA72" s="455"/>
      <c r="KB72" s="455"/>
      <c r="KC72" s="455"/>
      <c r="KD72" s="455"/>
      <c r="KE72" s="455"/>
      <c r="KF72" s="455"/>
      <c r="KG72" s="455"/>
      <c r="KH72" s="455"/>
      <c r="KI72" s="455"/>
      <c r="KJ72" s="455"/>
      <c r="KK72" s="455"/>
      <c r="KL72" s="455"/>
      <c r="KM72" s="455"/>
      <c r="KN72" s="455"/>
      <c r="KO72" s="455"/>
      <c r="KP72" s="455"/>
      <c r="KQ72" s="455"/>
      <c r="KR72" s="455"/>
      <c r="KS72" s="455"/>
      <c r="KT72" s="455"/>
      <c r="KU72" s="455"/>
      <c r="KV72" s="455"/>
      <c r="KW72" s="455"/>
      <c r="KX72" s="455"/>
      <c r="KY72" s="455"/>
      <c r="KZ72" s="455"/>
      <c r="LA72" s="455"/>
      <c r="LB72" s="455"/>
      <c r="LC72" s="455"/>
      <c r="LD72" s="455"/>
      <c r="LE72" s="455"/>
      <c r="LF72" s="455"/>
      <c r="LG72" s="455"/>
      <c r="LH72" s="455"/>
      <c r="LI72" s="455"/>
      <c r="LJ72" s="455"/>
      <c r="LK72" s="455"/>
      <c r="LL72" s="455"/>
      <c r="LM72" s="455"/>
      <c r="LN72" s="455"/>
      <c r="LO72" s="455"/>
      <c r="LP72" s="455"/>
      <c r="LQ72" s="455"/>
      <c r="LR72" s="455"/>
      <c r="LS72" s="455"/>
      <c r="LT72" s="455"/>
      <c r="LU72" s="455"/>
      <c r="LV72" s="455"/>
      <c r="LW72" s="455"/>
      <c r="LX72" s="455"/>
      <c r="LY72" s="455"/>
      <c r="LZ72" s="455"/>
      <c r="MA72" s="455"/>
      <c r="MB72" s="455"/>
      <c r="MC72" s="455"/>
      <c r="MD72" s="455"/>
      <c r="ME72" s="455"/>
      <c r="MF72" s="455"/>
      <c r="MG72" s="455"/>
      <c r="MH72" s="455"/>
      <c r="MI72" s="455"/>
      <c r="MJ72" s="455"/>
      <c r="MK72" s="455"/>
      <c r="ML72" s="455"/>
      <c r="MM72" s="455"/>
      <c r="MN72" s="455"/>
      <c r="MO72" s="455"/>
      <c r="MP72" s="455"/>
      <c r="MQ72" s="455"/>
      <c r="MR72" s="455"/>
      <c r="MS72" s="455"/>
      <c r="MT72" s="455"/>
      <c r="MU72" s="455"/>
      <c r="MV72" s="455"/>
      <c r="MW72" s="455"/>
      <c r="MX72" s="455"/>
      <c r="MY72" s="455"/>
      <c r="MZ72" s="455"/>
      <c r="NA72" s="455"/>
      <c r="NB72" s="455"/>
      <c r="NC72" s="455"/>
      <c r="ND72" s="455"/>
      <c r="NE72" s="455"/>
      <c r="NF72" s="455"/>
      <c r="NG72" s="455"/>
      <c r="NH72" s="455"/>
      <c r="NI72" s="455"/>
      <c r="NJ72" s="455"/>
      <c r="NK72" s="455"/>
      <c r="NL72" s="455"/>
      <c r="NM72" s="455"/>
      <c r="NN72" s="455"/>
      <c r="NO72" s="455"/>
      <c r="NP72" s="455"/>
      <c r="NQ72" s="455"/>
      <c r="NR72" s="455"/>
      <c r="NS72" s="455"/>
      <c r="NT72" s="455"/>
      <c r="NU72" s="455"/>
      <c r="NV72" s="455"/>
      <c r="NW72" s="455"/>
      <c r="NX72" s="455"/>
      <c r="NY72" s="455"/>
      <c r="NZ72" s="455"/>
      <c r="OA72" s="455"/>
      <c r="OB72" s="455"/>
      <c r="OC72" s="455"/>
    </row>
    <row r="73" spans="1:393" ht="18" customHeight="1" x14ac:dyDescent="0.5">
      <c r="A73" s="435"/>
      <c r="B73" s="455"/>
      <c r="C73" s="455"/>
      <c r="D73" s="455"/>
      <c r="E73" s="435"/>
      <c r="F73" s="435"/>
      <c r="G73" s="435"/>
      <c r="H73" s="435"/>
      <c r="I73" s="435"/>
      <c r="J73" s="435"/>
      <c r="K73" s="435"/>
      <c r="L73" s="435"/>
      <c r="M73" s="435"/>
      <c r="N73" s="435"/>
      <c r="O73" s="435"/>
      <c r="P73" s="435"/>
      <c r="Q73" s="435"/>
      <c r="R73" s="435"/>
      <c r="S73" s="435"/>
      <c r="T73" s="435"/>
      <c r="U73" s="435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435"/>
      <c r="AL73" s="435"/>
      <c r="AM73" s="435"/>
      <c r="AN73" s="435"/>
      <c r="AO73" s="435"/>
      <c r="AP73" s="435"/>
      <c r="AQ73" s="435"/>
      <c r="AR73" s="435"/>
      <c r="AS73" s="435"/>
      <c r="AT73" s="435"/>
      <c r="AU73" s="435"/>
      <c r="AV73" s="435"/>
      <c r="AW73" s="435"/>
      <c r="AX73" s="435"/>
      <c r="AY73" s="435"/>
      <c r="AZ73" s="435"/>
      <c r="BA73" s="435"/>
      <c r="BB73" s="435"/>
      <c r="BC73" s="435"/>
      <c r="BD73" s="435"/>
      <c r="BE73" s="435"/>
      <c r="BF73" s="435"/>
      <c r="BG73" s="435"/>
      <c r="BH73" s="435"/>
      <c r="BI73" s="435"/>
      <c r="BJ73" s="435"/>
      <c r="BK73" s="435"/>
      <c r="BL73" s="435"/>
      <c r="BM73" s="435"/>
      <c r="BN73" s="435"/>
      <c r="BO73" s="435"/>
      <c r="BP73" s="435"/>
      <c r="BQ73" s="435"/>
      <c r="BR73" s="435"/>
      <c r="BS73" s="435"/>
      <c r="BT73" s="435"/>
      <c r="BU73" s="435"/>
      <c r="BV73" s="435"/>
      <c r="BW73" s="435"/>
      <c r="BX73" s="435"/>
      <c r="BY73" s="435"/>
      <c r="BZ73" s="435"/>
      <c r="CA73" s="435"/>
      <c r="CB73" s="435"/>
      <c r="CC73" s="435"/>
      <c r="CD73" s="435"/>
      <c r="CE73" s="435"/>
      <c r="CF73" s="435"/>
      <c r="CG73" s="435"/>
      <c r="CH73" s="435"/>
      <c r="CI73" s="435"/>
      <c r="CJ73" s="435"/>
      <c r="CK73" s="435"/>
      <c r="CL73" s="435"/>
      <c r="CM73" s="435"/>
      <c r="CN73" s="435"/>
      <c r="CO73" s="435"/>
      <c r="CP73" s="435"/>
      <c r="CQ73" s="435"/>
      <c r="CR73" s="435"/>
      <c r="CS73" s="435"/>
      <c r="CT73" s="435"/>
      <c r="CU73" s="435"/>
      <c r="CV73" s="435"/>
      <c r="CW73" s="435"/>
      <c r="CX73" s="435"/>
      <c r="CY73" s="435"/>
      <c r="CZ73" s="435"/>
      <c r="DA73" s="435"/>
      <c r="DB73" s="435"/>
      <c r="DC73" s="435"/>
      <c r="DD73" s="435"/>
      <c r="DE73" s="435"/>
      <c r="DF73" s="435"/>
      <c r="DG73" s="435"/>
      <c r="DH73" s="435"/>
      <c r="DI73" s="435"/>
      <c r="DJ73" s="435"/>
      <c r="DK73" s="435"/>
      <c r="DL73" s="435"/>
      <c r="DM73" s="435"/>
      <c r="DN73" s="435"/>
      <c r="DO73" s="435"/>
      <c r="DP73" s="435"/>
      <c r="DQ73" s="435"/>
      <c r="DR73" s="435"/>
      <c r="DS73" s="435"/>
      <c r="DT73" s="435"/>
      <c r="DU73" s="435"/>
      <c r="DV73" s="435"/>
      <c r="DW73" s="435"/>
      <c r="DX73" s="435"/>
      <c r="DY73" s="435"/>
      <c r="DZ73" s="435"/>
      <c r="EA73" s="435"/>
      <c r="EB73" s="435"/>
      <c r="EC73" s="435"/>
      <c r="ED73" s="435"/>
      <c r="EE73" s="435"/>
      <c r="EF73" s="435"/>
      <c r="EG73" s="435"/>
      <c r="EH73" s="435"/>
      <c r="EI73" s="435"/>
      <c r="EJ73" s="435"/>
      <c r="EK73" s="435"/>
      <c r="EL73" s="435"/>
      <c r="EM73" s="435"/>
      <c r="EN73" s="435"/>
      <c r="EO73" s="435"/>
      <c r="EP73" s="435"/>
      <c r="EQ73" s="435"/>
      <c r="ER73" s="435"/>
      <c r="ES73" s="435"/>
      <c r="ET73" s="435"/>
      <c r="EU73" s="435"/>
      <c r="EV73" s="435"/>
      <c r="EW73" s="435"/>
      <c r="EX73" s="435"/>
      <c r="EY73" s="435"/>
      <c r="EZ73" s="435"/>
      <c r="FA73" s="435"/>
      <c r="FB73" s="435"/>
      <c r="FC73" s="435"/>
      <c r="FD73" s="435"/>
      <c r="FE73" s="435"/>
      <c r="FF73" s="435"/>
      <c r="FG73" s="435"/>
      <c r="FH73" s="435"/>
      <c r="FI73" s="435"/>
      <c r="FJ73" s="435"/>
      <c r="FK73" s="435"/>
      <c r="FL73" s="435"/>
      <c r="FM73" s="435"/>
      <c r="FN73" s="435"/>
      <c r="FO73" s="435"/>
      <c r="FP73" s="435"/>
      <c r="FQ73" s="435"/>
      <c r="FR73" s="435"/>
      <c r="FS73" s="435"/>
      <c r="FT73" s="435"/>
      <c r="FU73" s="435"/>
      <c r="FV73" s="435"/>
      <c r="FW73" s="435"/>
      <c r="FX73" s="435"/>
      <c r="FY73" s="435"/>
      <c r="FZ73" s="435"/>
      <c r="GA73" s="435"/>
      <c r="GB73" s="435"/>
      <c r="GC73" s="435"/>
      <c r="GD73" s="435"/>
      <c r="GE73" s="435"/>
      <c r="GF73" s="435"/>
      <c r="GG73" s="435"/>
      <c r="GH73" s="435"/>
      <c r="GI73" s="435"/>
      <c r="GJ73" s="435"/>
      <c r="GK73" s="435"/>
      <c r="GL73" s="435"/>
      <c r="GM73" s="435"/>
      <c r="GN73" s="435"/>
      <c r="GO73" s="435"/>
      <c r="GP73" s="435"/>
      <c r="GQ73" s="435"/>
      <c r="GR73" s="435"/>
      <c r="GS73" s="435"/>
      <c r="GT73" s="435"/>
      <c r="GU73" s="435"/>
      <c r="GV73" s="435"/>
      <c r="GW73" s="435"/>
      <c r="GX73" s="435"/>
      <c r="GY73" s="435"/>
      <c r="GZ73" s="435"/>
      <c r="HA73" s="435"/>
      <c r="HB73" s="435"/>
      <c r="HC73" s="435"/>
      <c r="HD73" s="435"/>
      <c r="HE73" s="435"/>
      <c r="HF73" s="435"/>
      <c r="HG73" s="435"/>
      <c r="HH73" s="435"/>
      <c r="HI73" s="435"/>
      <c r="HJ73" s="435"/>
      <c r="HK73" s="435"/>
      <c r="HL73" s="435"/>
      <c r="HM73" s="435"/>
      <c r="HN73" s="435"/>
      <c r="HO73" s="435"/>
      <c r="HP73" s="435"/>
      <c r="HQ73" s="435"/>
      <c r="HR73" s="435"/>
      <c r="HS73" s="435"/>
      <c r="HT73" s="435"/>
      <c r="HU73" s="435"/>
      <c r="HV73" s="435"/>
      <c r="HW73" s="435"/>
      <c r="HX73" s="435"/>
      <c r="HY73" s="435"/>
      <c r="HZ73" s="435"/>
      <c r="IA73" s="435"/>
      <c r="IB73" s="435"/>
      <c r="IC73" s="435"/>
      <c r="ID73" s="435"/>
      <c r="IE73" s="435"/>
      <c r="IF73" s="435"/>
      <c r="IG73" s="435"/>
      <c r="IH73" s="435"/>
      <c r="II73" s="435"/>
      <c r="IJ73" s="435"/>
      <c r="IK73" s="435"/>
      <c r="IL73" s="435"/>
      <c r="IM73" s="435"/>
      <c r="IN73" s="435"/>
      <c r="IO73" s="435"/>
      <c r="IP73" s="435"/>
      <c r="IQ73" s="435"/>
      <c r="IR73" s="435"/>
      <c r="IS73" s="435"/>
      <c r="IT73" s="435"/>
      <c r="IU73" s="435"/>
      <c r="IV73" s="435"/>
      <c r="IW73" s="435"/>
      <c r="IX73" s="435"/>
      <c r="IY73" s="435"/>
      <c r="IZ73" s="435"/>
      <c r="JA73" s="435"/>
      <c r="JB73" s="435"/>
      <c r="JC73" s="435"/>
      <c r="JD73" s="435"/>
      <c r="JE73" s="435"/>
      <c r="JF73" s="435"/>
      <c r="JG73" s="435"/>
      <c r="JH73" s="435"/>
      <c r="JI73" s="435"/>
      <c r="JJ73" s="435"/>
      <c r="JK73" s="435"/>
      <c r="JL73" s="435"/>
      <c r="JM73" s="435"/>
      <c r="JN73" s="435"/>
      <c r="JO73" s="435"/>
      <c r="JP73" s="435"/>
      <c r="JQ73" s="435"/>
      <c r="JR73" s="435"/>
      <c r="JS73" s="435"/>
      <c r="JT73" s="435"/>
      <c r="JU73" s="435"/>
      <c r="JV73" s="435"/>
      <c r="JW73" s="435"/>
      <c r="JX73" s="435"/>
      <c r="JY73" s="435"/>
      <c r="JZ73" s="435"/>
      <c r="KA73" s="435"/>
      <c r="KB73" s="435"/>
      <c r="KC73" s="435"/>
      <c r="KD73" s="435"/>
      <c r="KE73" s="435"/>
      <c r="KF73" s="435"/>
      <c r="KG73" s="435"/>
      <c r="KH73" s="435"/>
      <c r="KI73" s="435"/>
      <c r="KJ73" s="435"/>
      <c r="KK73" s="435"/>
      <c r="KL73" s="435"/>
      <c r="KM73" s="435"/>
      <c r="KN73" s="435"/>
      <c r="KO73" s="435"/>
      <c r="KP73" s="435"/>
      <c r="KQ73" s="435"/>
      <c r="KR73" s="435"/>
      <c r="KS73" s="435"/>
      <c r="KT73" s="435"/>
      <c r="KU73" s="435"/>
      <c r="KV73" s="435"/>
      <c r="KW73" s="435"/>
      <c r="KX73" s="435"/>
      <c r="KY73" s="435"/>
      <c r="KZ73" s="435"/>
      <c r="LA73" s="435"/>
      <c r="LB73" s="435"/>
      <c r="LC73" s="435"/>
      <c r="LD73" s="435"/>
      <c r="LE73" s="435"/>
      <c r="LF73" s="435"/>
      <c r="LG73" s="435"/>
      <c r="LH73" s="435"/>
      <c r="LI73" s="435"/>
      <c r="LJ73" s="435"/>
      <c r="LK73" s="435"/>
      <c r="LL73" s="435"/>
      <c r="LM73" s="435"/>
      <c r="LN73" s="435"/>
      <c r="LO73" s="435"/>
      <c r="LP73" s="435"/>
      <c r="LQ73" s="435"/>
      <c r="LR73" s="435"/>
      <c r="LS73" s="435"/>
      <c r="LT73" s="435"/>
      <c r="LU73" s="435"/>
      <c r="LV73" s="435"/>
      <c r="LW73" s="435"/>
      <c r="LX73" s="435"/>
      <c r="LY73" s="435"/>
      <c r="LZ73" s="435"/>
      <c r="MA73" s="435"/>
      <c r="MB73" s="435"/>
      <c r="MC73" s="435"/>
      <c r="MD73" s="435"/>
      <c r="ME73" s="435"/>
      <c r="MF73" s="435"/>
      <c r="MG73" s="435"/>
      <c r="MH73" s="435"/>
      <c r="MI73" s="435"/>
      <c r="MJ73" s="435"/>
      <c r="MK73" s="435"/>
      <c r="ML73" s="435"/>
      <c r="MM73" s="435"/>
      <c r="MN73" s="435"/>
      <c r="MO73" s="435"/>
      <c r="MP73" s="435"/>
      <c r="MQ73" s="435"/>
      <c r="MR73" s="435"/>
      <c r="MS73" s="435"/>
      <c r="MT73" s="435"/>
      <c r="MU73" s="435"/>
      <c r="MV73" s="435"/>
      <c r="MW73" s="435"/>
      <c r="MX73" s="435"/>
      <c r="MY73" s="435"/>
      <c r="MZ73" s="435"/>
      <c r="NA73" s="435"/>
      <c r="NB73" s="435"/>
      <c r="NC73" s="435"/>
      <c r="ND73" s="435"/>
      <c r="NE73" s="435"/>
      <c r="NF73" s="435"/>
      <c r="NG73" s="435"/>
      <c r="NH73" s="435"/>
      <c r="NI73" s="435"/>
      <c r="NJ73" s="435"/>
      <c r="NK73" s="435"/>
      <c r="NL73" s="435"/>
      <c r="NM73" s="435"/>
      <c r="NN73" s="435"/>
      <c r="NO73" s="435"/>
      <c r="NP73" s="435"/>
      <c r="NQ73" s="435"/>
      <c r="NR73" s="435"/>
      <c r="NS73" s="435"/>
      <c r="NT73" s="435"/>
      <c r="NU73" s="435"/>
      <c r="NV73" s="435"/>
      <c r="NW73" s="435"/>
      <c r="NX73" s="435"/>
      <c r="NY73" s="435"/>
      <c r="NZ73" s="435"/>
      <c r="OA73" s="435"/>
      <c r="OB73" s="435"/>
      <c r="OC73" s="435"/>
    </row>
    <row r="74" spans="1:393" ht="18" customHeight="1" x14ac:dyDescent="0.5">
      <c r="A74" s="435"/>
      <c r="B74" s="455"/>
      <c r="C74" s="455"/>
      <c r="D74" s="455"/>
      <c r="E74" s="435"/>
      <c r="F74" s="435"/>
      <c r="G74" s="435"/>
      <c r="H74" s="435"/>
      <c r="I74" s="435"/>
      <c r="J74" s="435"/>
      <c r="K74" s="435"/>
      <c r="L74" s="435"/>
      <c r="M74" s="435"/>
      <c r="N74" s="435"/>
      <c r="O74" s="435"/>
      <c r="P74" s="435"/>
      <c r="Q74" s="435"/>
      <c r="R74" s="435"/>
      <c r="S74" s="435"/>
      <c r="T74" s="435"/>
      <c r="U74" s="435"/>
      <c r="V74" s="435"/>
      <c r="W74" s="435"/>
      <c r="X74" s="435"/>
      <c r="Y74" s="435"/>
      <c r="Z74" s="435"/>
      <c r="AA74" s="435"/>
      <c r="AB74" s="435"/>
      <c r="AC74" s="435"/>
      <c r="AD74" s="435"/>
      <c r="AE74" s="435"/>
      <c r="AF74" s="435"/>
      <c r="AG74" s="435"/>
      <c r="AH74" s="435"/>
      <c r="AI74" s="435"/>
      <c r="AJ74" s="435"/>
      <c r="AK74" s="435"/>
      <c r="AL74" s="435"/>
      <c r="AM74" s="435"/>
      <c r="AN74" s="435"/>
      <c r="AO74" s="435"/>
      <c r="AP74" s="435"/>
      <c r="AQ74" s="435"/>
      <c r="AR74" s="435"/>
      <c r="AS74" s="435"/>
      <c r="AT74" s="435"/>
      <c r="AU74" s="435"/>
      <c r="AV74" s="435"/>
      <c r="AW74" s="435"/>
      <c r="AX74" s="435"/>
      <c r="AY74" s="435"/>
      <c r="AZ74" s="435"/>
      <c r="BA74" s="435"/>
      <c r="BB74" s="435"/>
      <c r="BC74" s="435"/>
      <c r="BD74" s="435"/>
      <c r="BE74" s="435"/>
      <c r="BF74" s="435"/>
      <c r="BG74" s="435"/>
      <c r="BH74" s="435"/>
      <c r="BI74" s="435"/>
      <c r="BJ74" s="435"/>
      <c r="BK74" s="435"/>
      <c r="BL74" s="435"/>
      <c r="BM74" s="435"/>
      <c r="BN74" s="435"/>
      <c r="BO74" s="435"/>
      <c r="BP74" s="435"/>
      <c r="BQ74" s="435"/>
      <c r="BR74" s="435"/>
      <c r="BS74" s="435"/>
      <c r="BT74" s="435"/>
      <c r="BU74" s="435"/>
      <c r="BV74" s="435"/>
      <c r="BW74" s="435"/>
      <c r="BX74" s="435"/>
      <c r="BY74" s="435"/>
      <c r="BZ74" s="435"/>
      <c r="CA74" s="435"/>
      <c r="CB74" s="435"/>
      <c r="CC74" s="435"/>
      <c r="CD74" s="435"/>
      <c r="CE74" s="435"/>
      <c r="CF74" s="435"/>
      <c r="CG74" s="435"/>
      <c r="CH74" s="435"/>
      <c r="CI74" s="435"/>
      <c r="CJ74" s="435"/>
      <c r="CK74" s="435"/>
      <c r="CL74" s="435"/>
      <c r="CM74" s="435"/>
      <c r="CN74" s="435"/>
      <c r="CO74" s="435"/>
      <c r="CP74" s="435"/>
      <c r="CQ74" s="435"/>
      <c r="CR74" s="435"/>
      <c r="CS74" s="435"/>
      <c r="CT74" s="435"/>
      <c r="CU74" s="435"/>
      <c r="CV74" s="435"/>
      <c r="CW74" s="435"/>
      <c r="CX74" s="435"/>
      <c r="CY74" s="435"/>
      <c r="CZ74" s="435"/>
      <c r="DA74" s="435"/>
      <c r="DB74" s="435"/>
      <c r="DC74" s="435"/>
      <c r="DD74" s="435"/>
      <c r="DE74" s="435"/>
      <c r="DF74" s="435"/>
      <c r="DG74" s="435"/>
      <c r="DH74" s="435"/>
      <c r="DI74" s="435"/>
      <c r="DJ74" s="435"/>
      <c r="DK74" s="435"/>
      <c r="DL74" s="435"/>
      <c r="DM74" s="435"/>
      <c r="DN74" s="435"/>
      <c r="DO74" s="435"/>
      <c r="DP74" s="435"/>
      <c r="DQ74" s="435"/>
      <c r="DR74" s="435"/>
      <c r="DS74" s="435"/>
      <c r="DT74" s="435"/>
      <c r="DU74" s="435"/>
      <c r="DV74" s="435"/>
      <c r="DW74" s="435"/>
      <c r="DX74" s="435"/>
      <c r="DY74" s="435"/>
      <c r="DZ74" s="435"/>
      <c r="EA74" s="435"/>
      <c r="EB74" s="435"/>
      <c r="EC74" s="435"/>
      <c r="ED74" s="435"/>
      <c r="EE74" s="435"/>
      <c r="EF74" s="435"/>
      <c r="EG74" s="435"/>
      <c r="EH74" s="435"/>
      <c r="EI74" s="435"/>
      <c r="EJ74" s="435"/>
      <c r="EK74" s="435"/>
      <c r="EL74" s="435"/>
      <c r="EM74" s="435"/>
      <c r="EN74" s="435"/>
      <c r="EO74" s="435"/>
      <c r="EP74" s="435"/>
      <c r="EQ74" s="435"/>
      <c r="ER74" s="435"/>
      <c r="ES74" s="435"/>
      <c r="ET74" s="435"/>
      <c r="EU74" s="435"/>
      <c r="EV74" s="435"/>
      <c r="EW74" s="435"/>
      <c r="EX74" s="435"/>
      <c r="EY74" s="435"/>
      <c r="EZ74" s="435"/>
      <c r="FA74" s="435"/>
      <c r="FB74" s="435"/>
      <c r="FC74" s="435"/>
      <c r="FD74" s="435"/>
      <c r="FE74" s="435"/>
      <c r="FF74" s="435"/>
      <c r="FG74" s="435"/>
      <c r="FH74" s="435"/>
      <c r="FI74" s="435"/>
      <c r="FJ74" s="435"/>
      <c r="FK74" s="435"/>
      <c r="FL74" s="435"/>
      <c r="FM74" s="435"/>
      <c r="FN74" s="435"/>
      <c r="FO74" s="435"/>
      <c r="FP74" s="435"/>
      <c r="FQ74" s="435"/>
      <c r="FR74" s="435"/>
      <c r="FS74" s="435"/>
      <c r="FT74" s="435"/>
      <c r="FU74" s="435"/>
      <c r="FV74" s="435"/>
      <c r="FW74" s="435"/>
      <c r="FX74" s="435"/>
      <c r="FY74" s="435"/>
      <c r="FZ74" s="435"/>
      <c r="GA74" s="435"/>
      <c r="GB74" s="435"/>
      <c r="GC74" s="435"/>
      <c r="GD74" s="435"/>
      <c r="GE74" s="435"/>
      <c r="GF74" s="435"/>
      <c r="GG74" s="435"/>
      <c r="GH74" s="435"/>
      <c r="GI74" s="435"/>
      <c r="GJ74" s="435"/>
      <c r="GK74" s="435"/>
      <c r="GL74" s="435"/>
      <c r="GM74" s="435"/>
      <c r="GN74" s="435"/>
      <c r="GO74" s="435"/>
      <c r="GP74" s="435"/>
      <c r="GQ74" s="435"/>
      <c r="GR74" s="435"/>
      <c r="GS74" s="435"/>
      <c r="GT74" s="435"/>
      <c r="GU74" s="435"/>
      <c r="GV74" s="435"/>
      <c r="GW74" s="435"/>
      <c r="GX74" s="435"/>
      <c r="GY74" s="435"/>
      <c r="GZ74" s="435"/>
      <c r="HA74" s="435"/>
      <c r="HB74" s="435"/>
      <c r="HC74" s="435"/>
      <c r="HD74" s="435"/>
      <c r="HE74" s="435"/>
      <c r="HF74" s="435"/>
      <c r="HG74" s="435"/>
      <c r="HH74" s="435"/>
      <c r="HI74" s="435"/>
      <c r="HJ74" s="435"/>
      <c r="HK74" s="435"/>
      <c r="HL74" s="435"/>
      <c r="HM74" s="435"/>
      <c r="HN74" s="435"/>
      <c r="HO74" s="435"/>
      <c r="HP74" s="435"/>
      <c r="HQ74" s="435"/>
      <c r="HR74" s="435"/>
      <c r="HS74" s="435"/>
      <c r="HT74" s="435"/>
      <c r="HU74" s="435"/>
      <c r="HV74" s="435"/>
      <c r="HW74" s="435"/>
      <c r="HX74" s="435"/>
      <c r="HY74" s="435"/>
      <c r="HZ74" s="435"/>
      <c r="IA74" s="435"/>
      <c r="IB74" s="435"/>
      <c r="IC74" s="435"/>
      <c r="ID74" s="435"/>
      <c r="IE74" s="435"/>
      <c r="IF74" s="435"/>
      <c r="IG74" s="435"/>
      <c r="IH74" s="435"/>
      <c r="II74" s="435"/>
      <c r="IJ74" s="435"/>
      <c r="IK74" s="435"/>
      <c r="IL74" s="435"/>
      <c r="IM74" s="435"/>
      <c r="IN74" s="435"/>
      <c r="IO74" s="435"/>
      <c r="IP74" s="435"/>
      <c r="IQ74" s="435"/>
      <c r="IR74" s="435"/>
      <c r="IS74" s="435"/>
      <c r="IT74" s="435"/>
      <c r="IU74" s="435"/>
      <c r="IV74" s="435"/>
      <c r="IW74" s="435"/>
      <c r="IX74" s="435"/>
      <c r="IY74" s="435"/>
      <c r="IZ74" s="435"/>
      <c r="JA74" s="435"/>
      <c r="JB74" s="435"/>
      <c r="JC74" s="435"/>
      <c r="JD74" s="435"/>
      <c r="JE74" s="435"/>
      <c r="JF74" s="435"/>
      <c r="JG74" s="435"/>
      <c r="JH74" s="435"/>
      <c r="JI74" s="435"/>
      <c r="JJ74" s="435"/>
      <c r="JK74" s="435"/>
      <c r="JL74" s="435"/>
      <c r="JM74" s="435"/>
      <c r="JN74" s="435"/>
      <c r="JO74" s="435"/>
      <c r="JP74" s="435"/>
      <c r="JQ74" s="435"/>
      <c r="JR74" s="435"/>
      <c r="JS74" s="435"/>
      <c r="JT74" s="435"/>
      <c r="JU74" s="435"/>
      <c r="JV74" s="435"/>
      <c r="JW74" s="435"/>
      <c r="JX74" s="435"/>
      <c r="JY74" s="435"/>
      <c r="JZ74" s="435"/>
      <c r="KA74" s="435"/>
      <c r="KB74" s="435"/>
      <c r="KC74" s="435"/>
      <c r="KD74" s="435"/>
      <c r="KE74" s="435"/>
      <c r="KF74" s="435"/>
      <c r="KG74" s="435"/>
      <c r="KH74" s="435"/>
      <c r="KI74" s="435"/>
      <c r="KJ74" s="435"/>
      <c r="KK74" s="435"/>
      <c r="KL74" s="435"/>
      <c r="KM74" s="435"/>
      <c r="KN74" s="435"/>
      <c r="KO74" s="435"/>
      <c r="KP74" s="435"/>
      <c r="KQ74" s="435"/>
      <c r="KR74" s="435"/>
      <c r="KS74" s="435"/>
      <c r="KT74" s="435"/>
      <c r="KU74" s="435"/>
      <c r="KV74" s="435"/>
      <c r="KW74" s="435"/>
      <c r="KX74" s="435"/>
      <c r="KY74" s="435"/>
      <c r="KZ74" s="435"/>
      <c r="LA74" s="435"/>
      <c r="LB74" s="435"/>
      <c r="LC74" s="435"/>
      <c r="LD74" s="435"/>
      <c r="LE74" s="435"/>
      <c r="LF74" s="435"/>
      <c r="LG74" s="435"/>
      <c r="LH74" s="435"/>
      <c r="LI74" s="435"/>
      <c r="LJ74" s="435"/>
      <c r="LK74" s="435"/>
      <c r="LL74" s="435"/>
      <c r="LM74" s="435"/>
      <c r="LN74" s="435"/>
      <c r="LO74" s="435"/>
      <c r="LP74" s="435"/>
      <c r="LQ74" s="435"/>
      <c r="LR74" s="435"/>
      <c r="LS74" s="435"/>
      <c r="LT74" s="435"/>
      <c r="LU74" s="435"/>
      <c r="LV74" s="435"/>
      <c r="LW74" s="435"/>
      <c r="LX74" s="435"/>
      <c r="LY74" s="435"/>
      <c r="LZ74" s="435"/>
      <c r="MA74" s="435"/>
      <c r="MB74" s="435"/>
      <c r="MC74" s="435"/>
      <c r="MD74" s="435"/>
      <c r="ME74" s="435"/>
      <c r="MF74" s="435"/>
      <c r="MG74" s="435"/>
      <c r="MH74" s="435"/>
      <c r="MI74" s="435"/>
      <c r="MJ74" s="435"/>
      <c r="MK74" s="435"/>
      <c r="ML74" s="435"/>
      <c r="MM74" s="435"/>
      <c r="MN74" s="435"/>
      <c r="MO74" s="435"/>
      <c r="MP74" s="435"/>
      <c r="MQ74" s="435"/>
      <c r="MR74" s="435"/>
      <c r="MS74" s="435"/>
      <c r="MT74" s="435"/>
      <c r="MU74" s="435"/>
      <c r="MV74" s="435"/>
      <c r="MW74" s="435"/>
      <c r="MX74" s="435"/>
      <c r="MY74" s="435"/>
      <c r="MZ74" s="435"/>
      <c r="NA74" s="435"/>
      <c r="NB74" s="435"/>
      <c r="NC74" s="435"/>
      <c r="ND74" s="435"/>
      <c r="NE74" s="435"/>
      <c r="NF74" s="435"/>
      <c r="NG74" s="435"/>
      <c r="NH74" s="435"/>
      <c r="NI74" s="435"/>
      <c r="NJ74" s="435"/>
      <c r="NK74" s="435"/>
      <c r="NL74" s="435"/>
      <c r="NM74" s="435"/>
      <c r="NN74" s="435"/>
      <c r="NO74" s="435"/>
      <c r="NP74" s="435"/>
      <c r="NQ74" s="435"/>
      <c r="NR74" s="435"/>
      <c r="NS74" s="435"/>
      <c r="NT74" s="435"/>
      <c r="NU74" s="435"/>
      <c r="NV74" s="435"/>
      <c r="NW74" s="435"/>
      <c r="NX74" s="435"/>
      <c r="NY74" s="435"/>
      <c r="NZ74" s="435"/>
      <c r="OA74" s="435"/>
      <c r="OB74" s="435"/>
      <c r="OC74" s="435"/>
    </row>
    <row r="75" spans="1:393" ht="18" customHeight="1" x14ac:dyDescent="0.5">
      <c r="A75" s="435"/>
      <c r="B75" s="455"/>
      <c r="C75" s="455"/>
      <c r="D75" s="455"/>
      <c r="E75" s="435"/>
      <c r="F75" s="435"/>
      <c r="G75" s="435"/>
      <c r="H75" s="435"/>
      <c r="I75" s="435"/>
      <c r="J75" s="435"/>
      <c r="K75" s="435"/>
      <c r="L75" s="435"/>
      <c r="M75" s="435"/>
      <c r="N75" s="435"/>
      <c r="O75" s="435"/>
      <c r="P75" s="435"/>
      <c r="Q75" s="435"/>
      <c r="R75" s="435"/>
      <c r="S75" s="435"/>
      <c r="T75" s="435"/>
      <c r="U75" s="435"/>
      <c r="V75" s="435"/>
      <c r="W75" s="435"/>
      <c r="X75" s="435"/>
      <c r="Y75" s="435"/>
      <c r="Z75" s="435"/>
      <c r="AA75" s="435"/>
      <c r="AB75" s="435"/>
      <c r="AC75" s="435"/>
      <c r="AD75" s="435"/>
      <c r="AE75" s="435"/>
      <c r="AF75" s="435"/>
      <c r="AG75" s="435"/>
      <c r="AH75" s="435"/>
      <c r="AI75" s="435"/>
      <c r="AJ75" s="435"/>
      <c r="AK75" s="435"/>
      <c r="AL75" s="435"/>
      <c r="AM75" s="435"/>
      <c r="AN75" s="435"/>
      <c r="AO75" s="435"/>
      <c r="AP75" s="435"/>
      <c r="AQ75" s="435"/>
      <c r="AR75" s="435"/>
      <c r="AS75" s="435"/>
      <c r="AT75" s="435"/>
      <c r="AU75" s="435"/>
      <c r="AV75" s="435"/>
      <c r="AW75" s="435"/>
      <c r="AX75" s="435"/>
      <c r="AY75" s="435"/>
      <c r="AZ75" s="435"/>
      <c r="BA75" s="435"/>
      <c r="BB75" s="435"/>
      <c r="BC75" s="435"/>
      <c r="BD75" s="435"/>
      <c r="BE75" s="435"/>
      <c r="BF75" s="435"/>
      <c r="BG75" s="435"/>
      <c r="BH75" s="435"/>
      <c r="BI75" s="435"/>
      <c r="BJ75" s="435"/>
      <c r="BK75" s="435"/>
      <c r="BL75" s="435"/>
      <c r="BM75" s="435"/>
      <c r="BN75" s="435"/>
      <c r="BO75" s="435"/>
      <c r="BP75" s="435"/>
      <c r="BQ75" s="435"/>
      <c r="BR75" s="435"/>
      <c r="BS75" s="435"/>
      <c r="BT75" s="435"/>
      <c r="BU75" s="435"/>
      <c r="BV75" s="435"/>
      <c r="BW75" s="435"/>
      <c r="BX75" s="435"/>
      <c r="BY75" s="435"/>
      <c r="BZ75" s="435"/>
      <c r="CA75" s="435"/>
      <c r="CB75" s="435"/>
      <c r="CC75" s="435"/>
      <c r="CD75" s="435"/>
      <c r="CE75" s="435"/>
      <c r="CF75" s="435"/>
      <c r="CG75" s="435"/>
      <c r="CH75" s="435"/>
      <c r="CI75" s="435"/>
      <c r="CJ75" s="435"/>
      <c r="CK75" s="435"/>
      <c r="CL75" s="435"/>
      <c r="CM75" s="435"/>
      <c r="CN75" s="435"/>
      <c r="CO75" s="435"/>
      <c r="CP75" s="435"/>
      <c r="CQ75" s="435"/>
      <c r="CR75" s="435"/>
      <c r="CS75" s="435"/>
      <c r="CT75" s="435"/>
      <c r="CU75" s="435"/>
      <c r="CV75" s="435"/>
      <c r="CW75" s="435"/>
      <c r="CX75" s="435"/>
      <c r="CY75" s="435"/>
      <c r="CZ75" s="435"/>
      <c r="DA75" s="435"/>
      <c r="DB75" s="435"/>
      <c r="DC75" s="435"/>
      <c r="DD75" s="435"/>
      <c r="DE75" s="435"/>
      <c r="DF75" s="435"/>
      <c r="DG75" s="435"/>
      <c r="DH75" s="435"/>
      <c r="DI75" s="435"/>
      <c r="DJ75" s="435"/>
      <c r="DK75" s="435"/>
      <c r="DL75" s="435"/>
      <c r="DM75" s="435"/>
      <c r="DN75" s="435"/>
      <c r="DO75" s="435"/>
      <c r="DP75" s="435"/>
      <c r="DQ75" s="435"/>
      <c r="DR75" s="435"/>
      <c r="DS75" s="435"/>
      <c r="DT75" s="435"/>
      <c r="DU75" s="435"/>
      <c r="DV75" s="435"/>
      <c r="DW75" s="435"/>
      <c r="DX75" s="435"/>
      <c r="DY75" s="435"/>
      <c r="DZ75" s="435"/>
      <c r="EA75" s="435"/>
      <c r="EB75" s="435"/>
      <c r="EC75" s="435"/>
      <c r="ED75" s="435"/>
      <c r="EE75" s="435"/>
      <c r="EF75" s="435"/>
      <c r="EG75" s="435"/>
      <c r="EH75" s="435"/>
      <c r="EI75" s="435"/>
      <c r="EJ75" s="435"/>
      <c r="EK75" s="435"/>
      <c r="EL75" s="435"/>
      <c r="EM75" s="435"/>
      <c r="EN75" s="435"/>
      <c r="EO75" s="435"/>
      <c r="EP75" s="435"/>
      <c r="EQ75" s="435"/>
      <c r="ER75" s="435"/>
      <c r="ES75" s="435"/>
      <c r="ET75" s="435"/>
      <c r="EU75" s="435"/>
      <c r="EV75" s="435"/>
      <c r="EW75" s="435"/>
      <c r="EX75" s="435"/>
      <c r="EY75" s="435"/>
      <c r="EZ75" s="435"/>
      <c r="FA75" s="435"/>
      <c r="FB75" s="435"/>
      <c r="FC75" s="435"/>
      <c r="FD75" s="435"/>
      <c r="FE75" s="435"/>
      <c r="FF75" s="435"/>
      <c r="FG75" s="435"/>
      <c r="FH75" s="435"/>
      <c r="FI75" s="435"/>
      <c r="FJ75" s="435"/>
      <c r="FK75" s="435"/>
      <c r="FL75" s="435"/>
      <c r="FM75" s="435"/>
      <c r="FN75" s="435"/>
      <c r="FO75" s="435"/>
      <c r="FP75" s="435"/>
      <c r="FQ75" s="435"/>
      <c r="FR75" s="435"/>
      <c r="FS75" s="435"/>
      <c r="FT75" s="435"/>
      <c r="FU75" s="435"/>
      <c r="FV75" s="435"/>
      <c r="FW75" s="435"/>
      <c r="FX75" s="435"/>
      <c r="FY75" s="435"/>
      <c r="FZ75" s="435"/>
      <c r="GA75" s="435"/>
      <c r="GB75" s="435"/>
      <c r="GC75" s="435"/>
      <c r="GD75" s="435"/>
      <c r="GE75" s="435"/>
      <c r="GF75" s="435"/>
      <c r="GG75" s="435"/>
      <c r="GH75" s="435"/>
      <c r="GI75" s="435"/>
      <c r="GJ75" s="435"/>
      <c r="GK75" s="435"/>
      <c r="GL75" s="435"/>
      <c r="GM75" s="435"/>
      <c r="GN75" s="435"/>
      <c r="GO75" s="435"/>
      <c r="GP75" s="435"/>
      <c r="GQ75" s="435"/>
      <c r="GR75" s="435"/>
      <c r="GS75" s="435"/>
      <c r="GT75" s="435"/>
      <c r="GU75" s="435"/>
      <c r="GV75" s="435"/>
      <c r="GW75" s="435"/>
      <c r="GX75" s="435"/>
      <c r="GY75" s="435"/>
      <c r="GZ75" s="435"/>
      <c r="HA75" s="435"/>
      <c r="HB75" s="435"/>
      <c r="HC75" s="435"/>
      <c r="HD75" s="435"/>
      <c r="HE75" s="435"/>
      <c r="HF75" s="435"/>
      <c r="HG75" s="435"/>
      <c r="HH75" s="435"/>
      <c r="HI75" s="435"/>
      <c r="HJ75" s="435"/>
      <c r="HK75" s="435"/>
      <c r="HL75" s="435"/>
      <c r="HM75" s="435"/>
      <c r="HN75" s="435"/>
      <c r="HO75" s="435"/>
      <c r="HP75" s="435"/>
      <c r="HQ75" s="435"/>
      <c r="HR75" s="435"/>
      <c r="HS75" s="435"/>
      <c r="HT75" s="435"/>
      <c r="HU75" s="435"/>
      <c r="HV75" s="435"/>
      <c r="HW75" s="435"/>
      <c r="HX75" s="435"/>
      <c r="HY75" s="435"/>
      <c r="HZ75" s="435"/>
      <c r="IA75" s="435"/>
      <c r="IB75" s="435"/>
      <c r="IC75" s="435"/>
      <c r="ID75" s="435"/>
      <c r="IE75" s="435"/>
      <c r="IF75" s="435"/>
      <c r="IG75" s="435"/>
      <c r="IH75" s="435"/>
      <c r="II75" s="435"/>
      <c r="IJ75" s="435"/>
      <c r="IK75" s="435"/>
      <c r="IL75" s="435"/>
      <c r="IM75" s="435"/>
      <c r="IN75" s="435"/>
      <c r="IO75" s="435"/>
      <c r="IP75" s="435"/>
      <c r="IQ75" s="435"/>
      <c r="IR75" s="435"/>
      <c r="IS75" s="435"/>
      <c r="IT75" s="435"/>
      <c r="IU75" s="435"/>
      <c r="IV75" s="435"/>
      <c r="IW75" s="435"/>
      <c r="IX75" s="435"/>
      <c r="IY75" s="435"/>
      <c r="IZ75" s="435"/>
      <c r="JA75" s="435"/>
      <c r="JB75" s="435"/>
      <c r="JC75" s="435"/>
      <c r="JD75" s="435"/>
      <c r="JE75" s="435"/>
      <c r="JF75" s="435"/>
      <c r="JG75" s="435"/>
      <c r="JH75" s="435"/>
      <c r="JI75" s="435"/>
      <c r="JJ75" s="435"/>
      <c r="JK75" s="435"/>
      <c r="JL75" s="435"/>
      <c r="JM75" s="435"/>
      <c r="JN75" s="435"/>
      <c r="JO75" s="435"/>
      <c r="JP75" s="435"/>
      <c r="JQ75" s="435"/>
      <c r="JR75" s="435"/>
      <c r="JS75" s="435"/>
      <c r="JT75" s="435"/>
      <c r="JU75" s="435"/>
      <c r="JV75" s="435"/>
      <c r="JW75" s="435"/>
      <c r="JX75" s="435"/>
      <c r="JY75" s="435"/>
      <c r="JZ75" s="435"/>
      <c r="KA75" s="435"/>
      <c r="KB75" s="435"/>
      <c r="KC75" s="435"/>
      <c r="KD75" s="435"/>
      <c r="KE75" s="435"/>
      <c r="KF75" s="435"/>
      <c r="KG75" s="435"/>
      <c r="KH75" s="435"/>
      <c r="KI75" s="435"/>
      <c r="KJ75" s="435"/>
      <c r="KK75" s="435"/>
      <c r="KL75" s="435"/>
      <c r="KM75" s="435"/>
      <c r="KN75" s="435"/>
      <c r="KO75" s="435"/>
      <c r="KP75" s="435"/>
      <c r="KQ75" s="435"/>
      <c r="KR75" s="435"/>
      <c r="KS75" s="435"/>
      <c r="KT75" s="435"/>
      <c r="KU75" s="435"/>
      <c r="KV75" s="435"/>
      <c r="KW75" s="435"/>
      <c r="KX75" s="435"/>
      <c r="KY75" s="435"/>
      <c r="KZ75" s="435"/>
      <c r="LA75" s="435"/>
      <c r="LB75" s="435"/>
      <c r="LC75" s="435"/>
      <c r="LD75" s="435"/>
      <c r="LE75" s="435"/>
      <c r="LF75" s="435"/>
      <c r="LG75" s="435"/>
      <c r="LH75" s="435"/>
      <c r="LI75" s="435"/>
      <c r="LJ75" s="435"/>
      <c r="LK75" s="435"/>
      <c r="LL75" s="435"/>
      <c r="LM75" s="435"/>
      <c r="LN75" s="435"/>
      <c r="LO75" s="435"/>
      <c r="LP75" s="435"/>
      <c r="LQ75" s="435"/>
      <c r="LR75" s="435"/>
      <c r="LS75" s="435"/>
      <c r="LT75" s="435"/>
      <c r="LU75" s="435"/>
      <c r="LV75" s="435"/>
      <c r="LW75" s="435"/>
      <c r="LX75" s="435"/>
      <c r="LY75" s="435"/>
      <c r="LZ75" s="435"/>
      <c r="MA75" s="435"/>
      <c r="MB75" s="435"/>
      <c r="MC75" s="435"/>
      <c r="MD75" s="435"/>
      <c r="ME75" s="435"/>
      <c r="MF75" s="435"/>
      <c r="MG75" s="435"/>
      <c r="MH75" s="435"/>
      <c r="MI75" s="435"/>
      <c r="MJ75" s="435"/>
      <c r="MK75" s="435"/>
      <c r="ML75" s="435"/>
      <c r="MM75" s="435"/>
      <c r="MN75" s="435"/>
      <c r="MO75" s="435"/>
      <c r="MP75" s="435"/>
      <c r="MQ75" s="435"/>
      <c r="MR75" s="435"/>
      <c r="MS75" s="435"/>
      <c r="MT75" s="435"/>
      <c r="MU75" s="435"/>
      <c r="MV75" s="435"/>
      <c r="MW75" s="435"/>
      <c r="MX75" s="435"/>
      <c r="MY75" s="435"/>
      <c r="MZ75" s="435"/>
      <c r="NA75" s="435"/>
      <c r="NB75" s="435"/>
      <c r="NC75" s="435"/>
      <c r="ND75" s="435"/>
      <c r="NE75" s="435"/>
      <c r="NF75" s="435"/>
      <c r="NG75" s="435"/>
      <c r="NH75" s="435"/>
      <c r="NI75" s="435"/>
      <c r="NJ75" s="435"/>
      <c r="NK75" s="435"/>
      <c r="NL75" s="435"/>
      <c r="NM75" s="435"/>
      <c r="NN75" s="435"/>
      <c r="NO75" s="435"/>
      <c r="NP75" s="435"/>
      <c r="NQ75" s="435"/>
      <c r="NR75" s="435"/>
      <c r="NS75" s="435"/>
      <c r="NT75" s="435"/>
      <c r="NU75" s="435"/>
      <c r="NV75" s="435"/>
      <c r="NW75" s="435"/>
      <c r="NX75" s="435"/>
      <c r="NY75" s="435"/>
      <c r="NZ75" s="435"/>
      <c r="OA75" s="435"/>
      <c r="OB75" s="435"/>
      <c r="OC75" s="435"/>
    </row>
    <row r="76" spans="1:393" ht="18" customHeight="1" x14ac:dyDescent="0.5">
      <c r="A76" s="435"/>
      <c r="B76" s="455"/>
      <c r="C76" s="455"/>
      <c r="D76" s="455"/>
      <c r="E76" s="435"/>
      <c r="F76" s="435"/>
      <c r="G76" s="435"/>
      <c r="H76" s="435"/>
      <c r="I76" s="435"/>
      <c r="J76" s="435"/>
      <c r="K76" s="435"/>
      <c r="L76" s="435"/>
      <c r="M76" s="435"/>
      <c r="N76" s="435"/>
      <c r="O76" s="435"/>
      <c r="P76" s="435"/>
      <c r="Q76" s="435"/>
      <c r="R76" s="435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  <c r="AD76" s="435"/>
      <c r="AE76" s="435"/>
      <c r="AF76" s="435"/>
      <c r="AG76" s="435"/>
      <c r="AH76" s="435"/>
      <c r="AI76" s="435"/>
      <c r="AJ76" s="435"/>
      <c r="AK76" s="435"/>
      <c r="AL76" s="435"/>
      <c r="AM76" s="435"/>
      <c r="AN76" s="435"/>
      <c r="AO76" s="435"/>
      <c r="AP76" s="435"/>
      <c r="AQ76" s="435"/>
      <c r="AR76" s="435"/>
      <c r="AS76" s="435"/>
      <c r="AT76" s="435"/>
      <c r="AU76" s="435"/>
      <c r="AV76" s="435"/>
      <c r="AW76" s="435"/>
      <c r="AX76" s="435"/>
      <c r="AY76" s="435"/>
      <c r="AZ76" s="435"/>
      <c r="BA76" s="435"/>
      <c r="BB76" s="435"/>
      <c r="BC76" s="435"/>
      <c r="BD76" s="435"/>
      <c r="BE76" s="435"/>
      <c r="BF76" s="435"/>
      <c r="BG76" s="435"/>
      <c r="BH76" s="435"/>
      <c r="BI76" s="435"/>
      <c r="BJ76" s="435"/>
      <c r="BK76" s="435"/>
      <c r="BL76" s="435"/>
      <c r="BM76" s="435"/>
      <c r="BN76" s="435"/>
      <c r="BO76" s="435"/>
      <c r="BP76" s="435"/>
      <c r="BQ76" s="435"/>
      <c r="BR76" s="435"/>
      <c r="BS76" s="435"/>
      <c r="BT76" s="435"/>
      <c r="BU76" s="435"/>
      <c r="BV76" s="435"/>
      <c r="BW76" s="435"/>
      <c r="BX76" s="435"/>
      <c r="BY76" s="435"/>
      <c r="BZ76" s="435"/>
      <c r="CA76" s="435"/>
      <c r="CB76" s="435"/>
      <c r="CC76" s="435"/>
      <c r="CD76" s="435"/>
      <c r="CE76" s="435"/>
      <c r="CF76" s="435"/>
      <c r="CG76" s="435"/>
      <c r="CH76" s="435"/>
      <c r="CI76" s="435"/>
      <c r="CJ76" s="435"/>
      <c r="CK76" s="435"/>
      <c r="CL76" s="435"/>
      <c r="CM76" s="435"/>
      <c r="CN76" s="435"/>
      <c r="CO76" s="435"/>
      <c r="CP76" s="435"/>
      <c r="CQ76" s="435"/>
      <c r="CR76" s="435"/>
      <c r="CS76" s="435"/>
      <c r="CT76" s="435"/>
      <c r="CU76" s="435"/>
      <c r="CV76" s="435"/>
      <c r="CW76" s="435"/>
      <c r="CX76" s="435"/>
      <c r="CY76" s="435"/>
      <c r="CZ76" s="435"/>
      <c r="DA76" s="435"/>
      <c r="DB76" s="435"/>
      <c r="DC76" s="435"/>
      <c r="DD76" s="435"/>
      <c r="DE76" s="435"/>
      <c r="DF76" s="435"/>
      <c r="DG76" s="435"/>
      <c r="DH76" s="435"/>
      <c r="DI76" s="435"/>
      <c r="DJ76" s="435"/>
      <c r="DK76" s="435"/>
      <c r="DL76" s="435"/>
      <c r="DM76" s="435"/>
      <c r="DN76" s="435"/>
      <c r="DO76" s="435"/>
      <c r="DP76" s="435"/>
      <c r="DQ76" s="435"/>
      <c r="DR76" s="435"/>
      <c r="DS76" s="435"/>
      <c r="DT76" s="435"/>
      <c r="DU76" s="435"/>
      <c r="DV76" s="435"/>
      <c r="DW76" s="435"/>
      <c r="DX76" s="435"/>
      <c r="DY76" s="435"/>
      <c r="DZ76" s="435"/>
      <c r="EA76" s="435"/>
      <c r="EB76" s="435"/>
      <c r="EC76" s="435"/>
      <c r="ED76" s="435"/>
      <c r="EE76" s="435"/>
      <c r="EF76" s="435"/>
      <c r="EG76" s="435"/>
      <c r="EH76" s="435"/>
      <c r="EI76" s="435"/>
      <c r="EJ76" s="435"/>
      <c r="EK76" s="435"/>
      <c r="EL76" s="435"/>
      <c r="EM76" s="435"/>
      <c r="EN76" s="435"/>
      <c r="EO76" s="435"/>
      <c r="EP76" s="435"/>
      <c r="EQ76" s="435"/>
      <c r="ER76" s="435"/>
      <c r="ES76" s="435"/>
      <c r="ET76" s="435"/>
      <c r="EU76" s="435"/>
      <c r="EV76" s="435"/>
      <c r="EW76" s="435"/>
      <c r="EX76" s="435"/>
      <c r="EY76" s="435"/>
      <c r="EZ76" s="435"/>
      <c r="FA76" s="435"/>
      <c r="FB76" s="435"/>
      <c r="FC76" s="435"/>
      <c r="FD76" s="435"/>
      <c r="FE76" s="435"/>
      <c r="FF76" s="435"/>
      <c r="FG76" s="435"/>
      <c r="FH76" s="435"/>
      <c r="FI76" s="435"/>
      <c r="FJ76" s="435"/>
      <c r="FK76" s="435"/>
      <c r="FL76" s="435"/>
      <c r="FM76" s="435"/>
      <c r="FN76" s="435"/>
      <c r="FO76" s="435"/>
      <c r="FP76" s="435"/>
      <c r="FQ76" s="435"/>
      <c r="FR76" s="435"/>
      <c r="FS76" s="435"/>
      <c r="FT76" s="435"/>
      <c r="FU76" s="435"/>
      <c r="FV76" s="435"/>
      <c r="FW76" s="435"/>
      <c r="FX76" s="435"/>
      <c r="FY76" s="435"/>
      <c r="FZ76" s="435"/>
      <c r="GA76" s="435"/>
      <c r="GB76" s="435"/>
      <c r="GC76" s="435"/>
      <c r="GD76" s="435"/>
      <c r="GE76" s="435"/>
      <c r="GF76" s="435"/>
      <c r="GG76" s="435"/>
      <c r="GH76" s="435"/>
      <c r="GI76" s="435"/>
      <c r="GJ76" s="435"/>
      <c r="GK76" s="435"/>
      <c r="GL76" s="435"/>
      <c r="GM76" s="435"/>
      <c r="GN76" s="435"/>
      <c r="GO76" s="435"/>
      <c r="GP76" s="435"/>
      <c r="GQ76" s="435"/>
      <c r="GR76" s="435"/>
      <c r="GS76" s="435"/>
      <c r="GT76" s="435"/>
      <c r="GU76" s="435"/>
      <c r="GV76" s="435"/>
      <c r="GW76" s="435"/>
      <c r="GX76" s="435"/>
      <c r="GY76" s="435"/>
      <c r="GZ76" s="435"/>
      <c r="HA76" s="435"/>
      <c r="HB76" s="435"/>
      <c r="HC76" s="435"/>
      <c r="HD76" s="435"/>
      <c r="HE76" s="435"/>
      <c r="HF76" s="435"/>
      <c r="HG76" s="435"/>
      <c r="HH76" s="435"/>
      <c r="HI76" s="435"/>
      <c r="HJ76" s="435"/>
      <c r="HK76" s="435"/>
      <c r="HL76" s="435"/>
      <c r="HM76" s="435"/>
      <c r="HN76" s="435"/>
      <c r="HO76" s="435"/>
      <c r="HP76" s="435"/>
      <c r="HQ76" s="435"/>
      <c r="HR76" s="435"/>
      <c r="HS76" s="435"/>
      <c r="HT76" s="435"/>
      <c r="HU76" s="435"/>
      <c r="HV76" s="435"/>
      <c r="HW76" s="435"/>
      <c r="HX76" s="435"/>
      <c r="HY76" s="435"/>
      <c r="HZ76" s="435"/>
      <c r="IA76" s="435"/>
      <c r="IB76" s="435"/>
      <c r="IC76" s="435"/>
      <c r="ID76" s="435"/>
      <c r="IE76" s="435"/>
      <c r="IF76" s="435"/>
      <c r="IG76" s="435"/>
      <c r="IH76" s="435"/>
      <c r="II76" s="435"/>
      <c r="IJ76" s="435"/>
      <c r="IK76" s="435"/>
      <c r="IL76" s="435"/>
      <c r="IM76" s="435"/>
      <c r="IN76" s="435"/>
      <c r="IO76" s="435"/>
      <c r="IP76" s="435"/>
      <c r="IQ76" s="435"/>
      <c r="IR76" s="435"/>
      <c r="IS76" s="435"/>
      <c r="IT76" s="435"/>
      <c r="IU76" s="435"/>
      <c r="IV76" s="435"/>
      <c r="IW76" s="435"/>
      <c r="IX76" s="435"/>
      <c r="IY76" s="435"/>
      <c r="IZ76" s="435"/>
      <c r="JA76" s="435"/>
      <c r="JB76" s="435"/>
      <c r="JC76" s="435"/>
      <c r="JD76" s="435"/>
      <c r="JE76" s="435"/>
      <c r="JF76" s="435"/>
      <c r="JG76" s="435"/>
      <c r="JH76" s="435"/>
      <c r="JI76" s="435"/>
      <c r="JJ76" s="435"/>
      <c r="JK76" s="435"/>
      <c r="JL76" s="435"/>
      <c r="JM76" s="435"/>
      <c r="JN76" s="435"/>
      <c r="JO76" s="435"/>
      <c r="JP76" s="435"/>
      <c r="JQ76" s="435"/>
      <c r="JR76" s="435"/>
      <c r="JS76" s="435"/>
      <c r="JT76" s="435"/>
      <c r="JU76" s="435"/>
      <c r="JV76" s="435"/>
      <c r="JW76" s="435"/>
      <c r="JX76" s="435"/>
      <c r="JY76" s="435"/>
      <c r="JZ76" s="435"/>
      <c r="KA76" s="435"/>
      <c r="KB76" s="435"/>
      <c r="KC76" s="435"/>
      <c r="KD76" s="435"/>
      <c r="KE76" s="435"/>
      <c r="KF76" s="435"/>
      <c r="KG76" s="435"/>
      <c r="KH76" s="435"/>
      <c r="KI76" s="435"/>
      <c r="KJ76" s="435"/>
      <c r="KK76" s="435"/>
      <c r="KL76" s="435"/>
      <c r="KM76" s="435"/>
      <c r="KN76" s="435"/>
      <c r="KO76" s="435"/>
      <c r="KP76" s="435"/>
      <c r="KQ76" s="435"/>
      <c r="KR76" s="435"/>
      <c r="KS76" s="435"/>
      <c r="KT76" s="435"/>
      <c r="KU76" s="435"/>
      <c r="KV76" s="435"/>
      <c r="KW76" s="435"/>
      <c r="KX76" s="435"/>
      <c r="KY76" s="435"/>
      <c r="KZ76" s="435"/>
      <c r="LA76" s="435"/>
      <c r="LB76" s="435"/>
      <c r="LC76" s="435"/>
      <c r="LD76" s="435"/>
      <c r="LE76" s="435"/>
      <c r="LF76" s="435"/>
      <c r="LG76" s="435"/>
      <c r="LH76" s="435"/>
      <c r="LI76" s="435"/>
      <c r="LJ76" s="435"/>
      <c r="LK76" s="435"/>
      <c r="LL76" s="435"/>
      <c r="LM76" s="435"/>
      <c r="LN76" s="435"/>
      <c r="LO76" s="435"/>
      <c r="LP76" s="435"/>
      <c r="LQ76" s="435"/>
      <c r="LR76" s="435"/>
      <c r="LS76" s="435"/>
      <c r="LT76" s="435"/>
      <c r="LU76" s="435"/>
      <c r="LV76" s="435"/>
      <c r="LW76" s="435"/>
      <c r="LX76" s="435"/>
      <c r="LY76" s="435"/>
      <c r="LZ76" s="435"/>
      <c r="MA76" s="435"/>
      <c r="MB76" s="435"/>
      <c r="MC76" s="435"/>
      <c r="MD76" s="435"/>
      <c r="ME76" s="435"/>
      <c r="MF76" s="435"/>
      <c r="MG76" s="435"/>
      <c r="MH76" s="435"/>
      <c r="MI76" s="435"/>
      <c r="MJ76" s="435"/>
      <c r="MK76" s="435"/>
      <c r="ML76" s="435"/>
      <c r="MM76" s="435"/>
      <c r="MN76" s="435"/>
      <c r="MO76" s="435"/>
      <c r="MP76" s="435"/>
      <c r="MQ76" s="435"/>
      <c r="MR76" s="435"/>
      <c r="MS76" s="435"/>
      <c r="MT76" s="435"/>
      <c r="MU76" s="435"/>
      <c r="MV76" s="435"/>
      <c r="MW76" s="435"/>
      <c r="MX76" s="435"/>
      <c r="MY76" s="435"/>
      <c r="MZ76" s="435"/>
      <c r="NA76" s="435"/>
      <c r="NB76" s="435"/>
      <c r="NC76" s="435"/>
      <c r="ND76" s="435"/>
      <c r="NE76" s="435"/>
      <c r="NF76" s="435"/>
      <c r="NG76" s="435"/>
      <c r="NH76" s="435"/>
      <c r="NI76" s="435"/>
      <c r="NJ76" s="435"/>
      <c r="NK76" s="435"/>
      <c r="NL76" s="435"/>
      <c r="NM76" s="435"/>
      <c r="NN76" s="435"/>
      <c r="NO76" s="435"/>
      <c r="NP76" s="435"/>
      <c r="NQ76" s="435"/>
      <c r="NR76" s="435"/>
      <c r="NS76" s="435"/>
      <c r="NT76" s="435"/>
      <c r="NU76" s="435"/>
      <c r="NV76" s="435"/>
      <c r="NW76" s="435"/>
      <c r="NX76" s="435"/>
      <c r="NY76" s="435"/>
      <c r="NZ76" s="435"/>
      <c r="OA76" s="435"/>
      <c r="OB76" s="435"/>
      <c r="OC76" s="435"/>
    </row>
    <row r="77" spans="1:393" ht="18" customHeight="1" x14ac:dyDescent="0.5">
      <c r="A77" s="435"/>
      <c r="B77" s="455"/>
      <c r="C77" s="455"/>
      <c r="D77" s="455"/>
      <c r="E77" s="435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35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5"/>
      <c r="BN77" s="435"/>
      <c r="BO77" s="435"/>
      <c r="BP77" s="435"/>
      <c r="BQ77" s="435"/>
      <c r="BR77" s="435"/>
      <c r="BS77" s="435"/>
      <c r="BT77" s="435"/>
      <c r="BU77" s="435"/>
      <c r="BV77" s="435"/>
      <c r="BW77" s="435"/>
      <c r="BX77" s="435"/>
      <c r="BY77" s="435"/>
      <c r="BZ77" s="435"/>
      <c r="CA77" s="435"/>
      <c r="CB77" s="435"/>
      <c r="CC77" s="435"/>
      <c r="CD77" s="435"/>
      <c r="CE77" s="435"/>
      <c r="CF77" s="435"/>
      <c r="CG77" s="435"/>
      <c r="CH77" s="435"/>
      <c r="CI77" s="435"/>
      <c r="CJ77" s="435"/>
      <c r="CK77" s="435"/>
      <c r="CL77" s="435"/>
      <c r="CM77" s="435"/>
      <c r="CN77" s="435"/>
      <c r="CO77" s="435"/>
      <c r="CP77" s="435"/>
      <c r="CQ77" s="435"/>
      <c r="CR77" s="435"/>
      <c r="CS77" s="435"/>
      <c r="CT77" s="435"/>
      <c r="CU77" s="435"/>
      <c r="CV77" s="435"/>
      <c r="CW77" s="435"/>
      <c r="CX77" s="435"/>
      <c r="CY77" s="435"/>
      <c r="CZ77" s="435"/>
      <c r="DA77" s="435"/>
      <c r="DB77" s="435"/>
      <c r="DC77" s="435"/>
      <c r="DD77" s="435"/>
      <c r="DE77" s="435"/>
      <c r="DF77" s="435"/>
      <c r="DG77" s="435"/>
      <c r="DH77" s="435"/>
      <c r="DI77" s="435"/>
      <c r="DJ77" s="435"/>
      <c r="DK77" s="435"/>
      <c r="DL77" s="435"/>
      <c r="DM77" s="435"/>
      <c r="DN77" s="435"/>
      <c r="DO77" s="435"/>
      <c r="DP77" s="435"/>
      <c r="DQ77" s="435"/>
      <c r="DR77" s="435"/>
      <c r="DS77" s="435"/>
      <c r="DT77" s="435"/>
      <c r="DU77" s="435"/>
      <c r="DV77" s="435"/>
      <c r="DW77" s="435"/>
      <c r="DX77" s="435"/>
      <c r="DY77" s="435"/>
      <c r="DZ77" s="435"/>
      <c r="EA77" s="435"/>
      <c r="EB77" s="435"/>
      <c r="EC77" s="435"/>
      <c r="ED77" s="435"/>
      <c r="EE77" s="435"/>
      <c r="EF77" s="435"/>
      <c r="EG77" s="435"/>
      <c r="EH77" s="435"/>
      <c r="EI77" s="435"/>
      <c r="EJ77" s="435"/>
      <c r="EK77" s="435"/>
      <c r="EL77" s="435"/>
      <c r="EM77" s="435"/>
      <c r="EN77" s="435"/>
      <c r="EO77" s="435"/>
      <c r="EP77" s="435"/>
      <c r="EQ77" s="435"/>
      <c r="ER77" s="435"/>
      <c r="ES77" s="435"/>
      <c r="ET77" s="435"/>
      <c r="EU77" s="435"/>
      <c r="EV77" s="435"/>
      <c r="EW77" s="435"/>
      <c r="EX77" s="435"/>
      <c r="EY77" s="435"/>
      <c r="EZ77" s="435"/>
      <c r="FA77" s="435"/>
      <c r="FB77" s="435"/>
      <c r="FC77" s="435"/>
      <c r="FD77" s="435"/>
      <c r="FE77" s="435"/>
      <c r="FF77" s="435"/>
      <c r="FG77" s="435"/>
      <c r="FH77" s="435"/>
      <c r="FI77" s="435"/>
      <c r="FJ77" s="435"/>
      <c r="FK77" s="435"/>
      <c r="FL77" s="435"/>
      <c r="FM77" s="435"/>
      <c r="FN77" s="435"/>
      <c r="FO77" s="435"/>
      <c r="FP77" s="435"/>
      <c r="FQ77" s="435"/>
      <c r="FR77" s="435"/>
      <c r="FS77" s="435"/>
      <c r="FT77" s="435"/>
      <c r="FU77" s="435"/>
      <c r="FV77" s="435"/>
      <c r="FW77" s="435"/>
      <c r="FX77" s="435"/>
      <c r="FY77" s="435"/>
      <c r="FZ77" s="435"/>
      <c r="GA77" s="435"/>
      <c r="GB77" s="435"/>
      <c r="GC77" s="435"/>
      <c r="GD77" s="435"/>
      <c r="GE77" s="435"/>
      <c r="GF77" s="435"/>
      <c r="GG77" s="435"/>
      <c r="GH77" s="435"/>
      <c r="GI77" s="435"/>
      <c r="GJ77" s="435"/>
      <c r="GK77" s="435"/>
      <c r="GL77" s="435"/>
      <c r="GM77" s="435"/>
      <c r="GN77" s="435"/>
      <c r="GO77" s="435"/>
      <c r="GP77" s="435"/>
      <c r="GQ77" s="435"/>
      <c r="GR77" s="435"/>
      <c r="GS77" s="435"/>
      <c r="GT77" s="435"/>
      <c r="GU77" s="435"/>
      <c r="GV77" s="435"/>
      <c r="GW77" s="435"/>
      <c r="GX77" s="435"/>
      <c r="GY77" s="435"/>
      <c r="GZ77" s="435"/>
      <c r="HA77" s="435"/>
      <c r="HB77" s="435"/>
      <c r="HC77" s="435"/>
      <c r="HD77" s="435"/>
      <c r="HE77" s="435"/>
      <c r="HF77" s="435"/>
      <c r="HG77" s="435"/>
      <c r="HH77" s="435"/>
      <c r="HI77" s="435"/>
      <c r="HJ77" s="435"/>
      <c r="HK77" s="435"/>
      <c r="HL77" s="435"/>
      <c r="HM77" s="435"/>
      <c r="HN77" s="435"/>
      <c r="HO77" s="435"/>
      <c r="HP77" s="435"/>
      <c r="HQ77" s="435"/>
      <c r="HR77" s="435"/>
      <c r="HS77" s="435"/>
      <c r="HT77" s="435"/>
      <c r="HU77" s="435"/>
      <c r="HV77" s="435"/>
      <c r="HW77" s="435"/>
      <c r="HX77" s="435"/>
      <c r="HY77" s="435"/>
      <c r="HZ77" s="435"/>
      <c r="IA77" s="435"/>
      <c r="IB77" s="435"/>
      <c r="IC77" s="435"/>
      <c r="ID77" s="435"/>
      <c r="IE77" s="435"/>
      <c r="IF77" s="435"/>
      <c r="IG77" s="435"/>
      <c r="IH77" s="435"/>
      <c r="II77" s="435"/>
      <c r="IJ77" s="435"/>
      <c r="IK77" s="435"/>
      <c r="IL77" s="435"/>
      <c r="IM77" s="435"/>
      <c r="IN77" s="435"/>
      <c r="IO77" s="435"/>
      <c r="IP77" s="435"/>
      <c r="IQ77" s="435"/>
      <c r="IR77" s="435"/>
      <c r="IS77" s="435"/>
      <c r="IT77" s="435"/>
      <c r="IU77" s="435"/>
      <c r="IV77" s="435"/>
      <c r="IW77" s="435"/>
      <c r="IX77" s="435"/>
      <c r="IY77" s="435"/>
      <c r="IZ77" s="435"/>
      <c r="JA77" s="435"/>
      <c r="JB77" s="435"/>
      <c r="JC77" s="435"/>
      <c r="JD77" s="435"/>
      <c r="JE77" s="435"/>
      <c r="JF77" s="435"/>
      <c r="JG77" s="435"/>
      <c r="JH77" s="435"/>
      <c r="JI77" s="435"/>
      <c r="JJ77" s="435"/>
      <c r="JK77" s="435"/>
      <c r="JL77" s="435"/>
      <c r="JM77" s="435"/>
      <c r="JN77" s="435"/>
      <c r="JO77" s="435"/>
      <c r="JP77" s="435"/>
      <c r="JQ77" s="435"/>
      <c r="JR77" s="435"/>
      <c r="JS77" s="435"/>
      <c r="JT77" s="435"/>
      <c r="JU77" s="435"/>
      <c r="JV77" s="435"/>
      <c r="JW77" s="435"/>
      <c r="JX77" s="435"/>
      <c r="JY77" s="435"/>
      <c r="JZ77" s="435"/>
      <c r="KA77" s="435"/>
      <c r="KB77" s="435"/>
      <c r="KC77" s="435"/>
      <c r="KD77" s="435"/>
      <c r="KE77" s="435"/>
      <c r="KF77" s="435"/>
      <c r="KG77" s="435"/>
      <c r="KH77" s="435"/>
      <c r="KI77" s="435"/>
      <c r="KJ77" s="435"/>
      <c r="KK77" s="435"/>
      <c r="KL77" s="435"/>
      <c r="KM77" s="435"/>
      <c r="KN77" s="435"/>
      <c r="KO77" s="435"/>
      <c r="KP77" s="435"/>
      <c r="KQ77" s="435"/>
      <c r="KR77" s="435"/>
      <c r="KS77" s="435"/>
      <c r="KT77" s="435"/>
      <c r="KU77" s="435"/>
      <c r="KV77" s="435"/>
      <c r="KW77" s="435"/>
      <c r="KX77" s="435"/>
      <c r="KY77" s="435"/>
      <c r="KZ77" s="435"/>
      <c r="LA77" s="435"/>
      <c r="LB77" s="435"/>
      <c r="LC77" s="435"/>
      <c r="LD77" s="435"/>
      <c r="LE77" s="435"/>
      <c r="LF77" s="435"/>
      <c r="LG77" s="435"/>
      <c r="LH77" s="435"/>
      <c r="LI77" s="435"/>
      <c r="LJ77" s="435"/>
      <c r="LK77" s="435"/>
      <c r="LL77" s="435"/>
      <c r="LM77" s="435"/>
      <c r="LN77" s="435"/>
      <c r="LO77" s="435"/>
      <c r="LP77" s="435"/>
      <c r="LQ77" s="435"/>
      <c r="LR77" s="435"/>
      <c r="LS77" s="435"/>
      <c r="LT77" s="435"/>
      <c r="LU77" s="435"/>
      <c r="LV77" s="435"/>
      <c r="LW77" s="435"/>
      <c r="LX77" s="435"/>
      <c r="LY77" s="435"/>
      <c r="LZ77" s="435"/>
      <c r="MA77" s="435"/>
      <c r="MB77" s="435"/>
      <c r="MC77" s="435"/>
      <c r="MD77" s="435"/>
      <c r="ME77" s="435"/>
      <c r="MF77" s="435"/>
      <c r="MG77" s="435"/>
      <c r="MH77" s="435"/>
      <c r="MI77" s="435"/>
      <c r="MJ77" s="435"/>
      <c r="MK77" s="435"/>
      <c r="ML77" s="435"/>
      <c r="MM77" s="435"/>
      <c r="MN77" s="435"/>
      <c r="MO77" s="435"/>
      <c r="MP77" s="435"/>
      <c r="MQ77" s="435"/>
      <c r="MR77" s="435"/>
      <c r="MS77" s="435"/>
      <c r="MT77" s="435"/>
      <c r="MU77" s="435"/>
      <c r="MV77" s="435"/>
      <c r="MW77" s="435"/>
      <c r="MX77" s="435"/>
      <c r="MY77" s="435"/>
      <c r="MZ77" s="435"/>
      <c r="NA77" s="435"/>
      <c r="NB77" s="435"/>
      <c r="NC77" s="435"/>
      <c r="ND77" s="435"/>
      <c r="NE77" s="435"/>
      <c r="NF77" s="435"/>
      <c r="NG77" s="435"/>
      <c r="NH77" s="435"/>
      <c r="NI77" s="435"/>
      <c r="NJ77" s="435"/>
      <c r="NK77" s="435"/>
      <c r="NL77" s="435"/>
      <c r="NM77" s="435"/>
      <c r="NN77" s="435"/>
      <c r="NO77" s="435"/>
      <c r="NP77" s="435"/>
      <c r="NQ77" s="435"/>
      <c r="NR77" s="435"/>
      <c r="NS77" s="435"/>
      <c r="NT77" s="435"/>
      <c r="NU77" s="435"/>
      <c r="NV77" s="435"/>
      <c r="NW77" s="435"/>
      <c r="NX77" s="435"/>
      <c r="NY77" s="435"/>
      <c r="NZ77" s="435"/>
      <c r="OA77" s="435"/>
      <c r="OB77" s="435"/>
      <c r="OC77" s="435"/>
    </row>
    <row r="78" spans="1:393" ht="18" customHeight="1" x14ac:dyDescent="0.5">
      <c r="A78" s="435"/>
      <c r="B78" s="455"/>
      <c r="C78" s="455"/>
      <c r="D78" s="455"/>
      <c r="E78" s="435"/>
      <c r="F78" s="435"/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5"/>
      <c r="R78" s="435"/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5"/>
      <c r="BN78" s="435"/>
      <c r="BO78" s="435"/>
      <c r="BP78" s="435"/>
      <c r="BQ78" s="435"/>
      <c r="BR78" s="435"/>
      <c r="BS78" s="435"/>
      <c r="BT78" s="435"/>
      <c r="BU78" s="435"/>
      <c r="BV78" s="435"/>
      <c r="BW78" s="435"/>
      <c r="BX78" s="435"/>
      <c r="BY78" s="435"/>
      <c r="BZ78" s="435"/>
      <c r="CA78" s="435"/>
      <c r="CB78" s="435"/>
      <c r="CC78" s="435"/>
      <c r="CD78" s="435"/>
      <c r="CE78" s="435"/>
      <c r="CF78" s="435"/>
      <c r="CG78" s="435"/>
      <c r="CH78" s="435"/>
      <c r="CI78" s="435"/>
      <c r="CJ78" s="435"/>
      <c r="CK78" s="435"/>
      <c r="CL78" s="435"/>
      <c r="CM78" s="435"/>
      <c r="CN78" s="435"/>
      <c r="CO78" s="435"/>
      <c r="CP78" s="435"/>
      <c r="CQ78" s="435"/>
      <c r="CR78" s="435"/>
      <c r="CS78" s="435"/>
      <c r="CT78" s="435"/>
      <c r="CU78" s="435"/>
      <c r="CV78" s="435"/>
      <c r="CW78" s="435"/>
      <c r="CX78" s="435"/>
      <c r="CY78" s="435"/>
      <c r="CZ78" s="435"/>
      <c r="DA78" s="435"/>
      <c r="DB78" s="435"/>
      <c r="DC78" s="435"/>
      <c r="DD78" s="435"/>
      <c r="DE78" s="435"/>
      <c r="DF78" s="435"/>
      <c r="DG78" s="435"/>
      <c r="DH78" s="435"/>
      <c r="DI78" s="435"/>
      <c r="DJ78" s="435"/>
      <c r="DK78" s="435"/>
      <c r="DL78" s="435"/>
      <c r="DM78" s="435"/>
      <c r="DN78" s="435"/>
      <c r="DO78" s="435"/>
      <c r="DP78" s="435"/>
      <c r="DQ78" s="435"/>
      <c r="DR78" s="435"/>
      <c r="DS78" s="435"/>
      <c r="DT78" s="435"/>
      <c r="DU78" s="435"/>
      <c r="DV78" s="435"/>
      <c r="DW78" s="435"/>
      <c r="DX78" s="435"/>
      <c r="DY78" s="435"/>
      <c r="DZ78" s="435"/>
      <c r="EA78" s="435"/>
      <c r="EB78" s="435"/>
      <c r="EC78" s="435"/>
      <c r="ED78" s="435"/>
      <c r="EE78" s="435"/>
      <c r="EF78" s="435"/>
      <c r="EG78" s="435"/>
      <c r="EH78" s="435"/>
      <c r="EI78" s="435"/>
      <c r="EJ78" s="435"/>
      <c r="EK78" s="435"/>
      <c r="EL78" s="435"/>
      <c r="EM78" s="435"/>
      <c r="EN78" s="435"/>
      <c r="EO78" s="435"/>
      <c r="EP78" s="435"/>
      <c r="EQ78" s="435"/>
      <c r="ER78" s="435"/>
      <c r="ES78" s="435"/>
      <c r="ET78" s="435"/>
      <c r="EU78" s="435"/>
      <c r="EV78" s="435"/>
      <c r="EW78" s="435"/>
      <c r="EX78" s="435"/>
      <c r="EY78" s="435"/>
      <c r="EZ78" s="435"/>
      <c r="FA78" s="435"/>
      <c r="FB78" s="435"/>
      <c r="FC78" s="435"/>
      <c r="FD78" s="435"/>
      <c r="FE78" s="435"/>
      <c r="FF78" s="435"/>
      <c r="FG78" s="435"/>
      <c r="FH78" s="435"/>
      <c r="FI78" s="435"/>
      <c r="FJ78" s="435"/>
      <c r="FK78" s="435"/>
      <c r="FL78" s="435"/>
      <c r="FM78" s="435"/>
      <c r="FN78" s="435"/>
      <c r="FO78" s="435"/>
      <c r="FP78" s="435"/>
      <c r="FQ78" s="435"/>
      <c r="FR78" s="435"/>
      <c r="FS78" s="435"/>
      <c r="FT78" s="435"/>
      <c r="FU78" s="435"/>
      <c r="FV78" s="435"/>
      <c r="FW78" s="435"/>
      <c r="FX78" s="435"/>
      <c r="FY78" s="435"/>
      <c r="FZ78" s="435"/>
      <c r="GA78" s="435"/>
      <c r="GB78" s="435"/>
      <c r="GC78" s="435"/>
      <c r="GD78" s="435"/>
      <c r="GE78" s="435"/>
      <c r="GF78" s="435"/>
      <c r="GG78" s="435"/>
      <c r="GH78" s="435"/>
      <c r="GI78" s="435"/>
      <c r="GJ78" s="435"/>
      <c r="GK78" s="435"/>
      <c r="GL78" s="435"/>
      <c r="GM78" s="435"/>
      <c r="GN78" s="435"/>
      <c r="GO78" s="435"/>
      <c r="GP78" s="435"/>
      <c r="GQ78" s="435"/>
      <c r="GR78" s="435"/>
      <c r="GS78" s="435"/>
      <c r="GT78" s="435"/>
      <c r="GU78" s="435"/>
      <c r="GV78" s="435"/>
      <c r="GW78" s="435"/>
      <c r="GX78" s="435"/>
      <c r="GY78" s="435"/>
      <c r="GZ78" s="435"/>
      <c r="HA78" s="435"/>
      <c r="HB78" s="435"/>
      <c r="HC78" s="435"/>
      <c r="HD78" s="435"/>
      <c r="HE78" s="435"/>
      <c r="HF78" s="435"/>
      <c r="HG78" s="435"/>
      <c r="HH78" s="435"/>
      <c r="HI78" s="435"/>
      <c r="HJ78" s="435"/>
      <c r="HK78" s="435"/>
      <c r="HL78" s="435"/>
      <c r="HM78" s="435"/>
      <c r="HN78" s="435"/>
      <c r="HO78" s="435"/>
      <c r="HP78" s="435"/>
      <c r="HQ78" s="435"/>
      <c r="HR78" s="435"/>
      <c r="HS78" s="435"/>
      <c r="HT78" s="435"/>
      <c r="HU78" s="435"/>
      <c r="HV78" s="435"/>
      <c r="HW78" s="435"/>
      <c r="HX78" s="435"/>
      <c r="HY78" s="435"/>
      <c r="HZ78" s="435"/>
      <c r="IA78" s="435"/>
      <c r="IB78" s="435"/>
      <c r="IC78" s="435"/>
      <c r="ID78" s="435"/>
      <c r="IE78" s="435"/>
      <c r="IF78" s="435"/>
      <c r="IG78" s="435"/>
      <c r="IH78" s="435"/>
      <c r="II78" s="435"/>
      <c r="IJ78" s="435"/>
      <c r="IK78" s="435"/>
      <c r="IL78" s="435"/>
      <c r="IM78" s="435"/>
      <c r="IN78" s="435"/>
      <c r="IO78" s="435"/>
      <c r="IP78" s="435"/>
      <c r="IQ78" s="435"/>
      <c r="IR78" s="435"/>
      <c r="IS78" s="435"/>
      <c r="IT78" s="435"/>
      <c r="IU78" s="435"/>
      <c r="IV78" s="435"/>
      <c r="IW78" s="435"/>
      <c r="IX78" s="435"/>
      <c r="IY78" s="435"/>
      <c r="IZ78" s="435"/>
      <c r="JA78" s="435"/>
      <c r="JB78" s="435"/>
      <c r="JC78" s="435"/>
      <c r="JD78" s="435"/>
      <c r="JE78" s="435"/>
      <c r="JF78" s="435"/>
      <c r="JG78" s="435"/>
      <c r="JH78" s="435"/>
      <c r="JI78" s="435"/>
      <c r="JJ78" s="435"/>
      <c r="JK78" s="435"/>
      <c r="JL78" s="435"/>
      <c r="JM78" s="435"/>
      <c r="JN78" s="435"/>
      <c r="JO78" s="435"/>
      <c r="JP78" s="435"/>
      <c r="JQ78" s="435"/>
      <c r="JR78" s="435"/>
      <c r="JS78" s="435"/>
      <c r="JT78" s="435"/>
      <c r="JU78" s="435"/>
      <c r="JV78" s="435"/>
      <c r="JW78" s="435"/>
      <c r="JX78" s="435"/>
      <c r="JY78" s="435"/>
      <c r="JZ78" s="435"/>
      <c r="KA78" s="435"/>
      <c r="KB78" s="435"/>
      <c r="KC78" s="435"/>
      <c r="KD78" s="435"/>
      <c r="KE78" s="435"/>
      <c r="KF78" s="435"/>
      <c r="KG78" s="435"/>
      <c r="KH78" s="435"/>
      <c r="KI78" s="435"/>
      <c r="KJ78" s="435"/>
      <c r="KK78" s="435"/>
      <c r="KL78" s="435"/>
      <c r="KM78" s="435"/>
      <c r="KN78" s="435"/>
      <c r="KO78" s="435"/>
      <c r="KP78" s="435"/>
      <c r="KQ78" s="435"/>
      <c r="KR78" s="435"/>
      <c r="KS78" s="435"/>
      <c r="KT78" s="435"/>
      <c r="KU78" s="435"/>
      <c r="KV78" s="435"/>
      <c r="KW78" s="435"/>
      <c r="KX78" s="435"/>
      <c r="KY78" s="435"/>
      <c r="KZ78" s="435"/>
      <c r="LA78" s="435"/>
      <c r="LB78" s="435"/>
      <c r="LC78" s="435"/>
      <c r="LD78" s="435"/>
      <c r="LE78" s="435"/>
      <c r="LF78" s="435"/>
      <c r="LG78" s="435"/>
      <c r="LH78" s="435"/>
      <c r="LI78" s="435"/>
      <c r="LJ78" s="435"/>
      <c r="LK78" s="435"/>
      <c r="LL78" s="435"/>
      <c r="LM78" s="435"/>
      <c r="LN78" s="435"/>
      <c r="LO78" s="435"/>
      <c r="LP78" s="435"/>
      <c r="LQ78" s="435"/>
      <c r="LR78" s="435"/>
      <c r="LS78" s="435"/>
      <c r="LT78" s="435"/>
      <c r="LU78" s="435"/>
      <c r="LV78" s="435"/>
      <c r="LW78" s="435"/>
      <c r="LX78" s="435"/>
      <c r="LY78" s="435"/>
      <c r="LZ78" s="435"/>
      <c r="MA78" s="435"/>
      <c r="MB78" s="435"/>
      <c r="MC78" s="435"/>
      <c r="MD78" s="435"/>
      <c r="ME78" s="435"/>
      <c r="MF78" s="435"/>
      <c r="MG78" s="435"/>
      <c r="MH78" s="435"/>
      <c r="MI78" s="435"/>
      <c r="MJ78" s="435"/>
      <c r="MK78" s="435"/>
      <c r="ML78" s="435"/>
      <c r="MM78" s="435"/>
      <c r="MN78" s="435"/>
      <c r="MO78" s="435"/>
      <c r="MP78" s="435"/>
      <c r="MQ78" s="435"/>
      <c r="MR78" s="435"/>
      <c r="MS78" s="435"/>
      <c r="MT78" s="435"/>
      <c r="MU78" s="435"/>
      <c r="MV78" s="435"/>
      <c r="MW78" s="435"/>
      <c r="MX78" s="435"/>
      <c r="MY78" s="435"/>
      <c r="MZ78" s="435"/>
      <c r="NA78" s="435"/>
      <c r="NB78" s="435"/>
      <c r="NC78" s="435"/>
      <c r="ND78" s="435"/>
      <c r="NE78" s="435"/>
      <c r="NF78" s="435"/>
      <c r="NG78" s="435"/>
      <c r="NH78" s="435"/>
      <c r="NI78" s="435"/>
      <c r="NJ78" s="435"/>
      <c r="NK78" s="435"/>
      <c r="NL78" s="435"/>
      <c r="NM78" s="435"/>
      <c r="NN78" s="435"/>
      <c r="NO78" s="435"/>
      <c r="NP78" s="435"/>
      <c r="NQ78" s="435"/>
      <c r="NR78" s="435"/>
      <c r="NS78" s="435"/>
      <c r="NT78" s="435"/>
      <c r="NU78" s="435"/>
      <c r="NV78" s="435"/>
      <c r="NW78" s="435"/>
      <c r="NX78" s="435"/>
      <c r="NY78" s="435"/>
      <c r="NZ78" s="435"/>
      <c r="OA78" s="435"/>
      <c r="OB78" s="435"/>
      <c r="OC78" s="435"/>
    </row>
    <row r="79" spans="1:393" ht="18" customHeight="1" x14ac:dyDescent="0.5">
      <c r="A79" s="435"/>
      <c r="B79" s="455"/>
      <c r="C79" s="455"/>
      <c r="D79" s="455"/>
      <c r="E79" s="435"/>
      <c r="F79" s="435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35"/>
      <c r="S79" s="435"/>
      <c r="T79" s="435"/>
      <c r="U79" s="435"/>
      <c r="V79" s="435"/>
      <c r="W79" s="435"/>
      <c r="X79" s="435"/>
      <c r="Y79" s="435"/>
      <c r="Z79" s="435"/>
      <c r="AA79" s="435"/>
      <c r="AB79" s="435"/>
      <c r="AC79" s="435"/>
      <c r="AD79" s="435"/>
      <c r="AE79" s="435"/>
      <c r="AF79" s="435"/>
      <c r="AG79" s="435"/>
      <c r="AH79" s="435"/>
      <c r="AI79" s="435"/>
      <c r="AJ79" s="435"/>
      <c r="AK79" s="435"/>
      <c r="AL79" s="435"/>
      <c r="AM79" s="435"/>
      <c r="AN79" s="435"/>
      <c r="AO79" s="435"/>
      <c r="AP79" s="435"/>
      <c r="AQ79" s="435"/>
      <c r="AR79" s="435"/>
      <c r="AS79" s="435"/>
      <c r="AT79" s="435"/>
      <c r="AU79" s="435"/>
      <c r="AV79" s="435"/>
      <c r="AW79" s="435"/>
      <c r="AX79" s="435"/>
      <c r="AY79" s="435"/>
      <c r="AZ79" s="435"/>
      <c r="BA79" s="435"/>
      <c r="BB79" s="435"/>
      <c r="BC79" s="435"/>
      <c r="BD79" s="435"/>
      <c r="BE79" s="435"/>
      <c r="BF79" s="435"/>
      <c r="BG79" s="435"/>
      <c r="BH79" s="435"/>
      <c r="BI79" s="435"/>
      <c r="BJ79" s="435"/>
      <c r="BK79" s="435"/>
      <c r="BL79" s="435"/>
      <c r="BM79" s="435"/>
      <c r="BN79" s="435"/>
      <c r="BO79" s="435"/>
      <c r="BP79" s="435"/>
      <c r="BQ79" s="435"/>
      <c r="BR79" s="435"/>
      <c r="BS79" s="435"/>
      <c r="BT79" s="435"/>
      <c r="BU79" s="435"/>
      <c r="BV79" s="435"/>
      <c r="BW79" s="435"/>
      <c r="BX79" s="435"/>
      <c r="BY79" s="435"/>
      <c r="BZ79" s="435"/>
      <c r="CA79" s="435"/>
      <c r="CB79" s="435"/>
      <c r="CC79" s="435"/>
      <c r="CD79" s="435"/>
      <c r="CE79" s="435"/>
      <c r="CF79" s="435"/>
      <c r="CG79" s="435"/>
      <c r="CH79" s="435"/>
      <c r="CI79" s="435"/>
      <c r="CJ79" s="435"/>
      <c r="CK79" s="435"/>
      <c r="CL79" s="435"/>
      <c r="CM79" s="435"/>
      <c r="CN79" s="435"/>
      <c r="CO79" s="435"/>
      <c r="CP79" s="435"/>
      <c r="CQ79" s="435"/>
      <c r="CR79" s="435"/>
      <c r="CS79" s="435"/>
      <c r="CT79" s="435"/>
      <c r="CU79" s="435"/>
      <c r="CV79" s="435"/>
      <c r="CW79" s="435"/>
      <c r="CX79" s="435"/>
      <c r="CY79" s="435"/>
      <c r="CZ79" s="435"/>
      <c r="DA79" s="435"/>
      <c r="DB79" s="435"/>
      <c r="DC79" s="435"/>
      <c r="DD79" s="435"/>
      <c r="DE79" s="435"/>
      <c r="DF79" s="435"/>
      <c r="DG79" s="435"/>
      <c r="DH79" s="435"/>
      <c r="DI79" s="435"/>
      <c r="DJ79" s="435"/>
      <c r="DK79" s="435"/>
      <c r="DL79" s="435"/>
      <c r="DM79" s="435"/>
      <c r="DN79" s="435"/>
      <c r="DO79" s="435"/>
      <c r="DP79" s="435"/>
      <c r="DQ79" s="435"/>
      <c r="DR79" s="435"/>
      <c r="DS79" s="435"/>
      <c r="DT79" s="435"/>
      <c r="DU79" s="435"/>
      <c r="DV79" s="435"/>
      <c r="DW79" s="435"/>
      <c r="DX79" s="435"/>
      <c r="DY79" s="435"/>
      <c r="DZ79" s="435"/>
      <c r="EA79" s="435"/>
      <c r="EB79" s="435"/>
      <c r="EC79" s="435"/>
      <c r="ED79" s="435"/>
      <c r="EE79" s="435"/>
      <c r="EF79" s="435"/>
      <c r="EG79" s="435"/>
      <c r="EH79" s="435"/>
      <c r="EI79" s="435"/>
      <c r="EJ79" s="435"/>
      <c r="EK79" s="435"/>
      <c r="EL79" s="435"/>
      <c r="EM79" s="435"/>
      <c r="EN79" s="435"/>
      <c r="EO79" s="435"/>
      <c r="EP79" s="435"/>
      <c r="EQ79" s="435"/>
      <c r="ER79" s="435"/>
      <c r="ES79" s="435"/>
      <c r="ET79" s="435"/>
      <c r="EU79" s="435"/>
      <c r="EV79" s="435"/>
      <c r="EW79" s="435"/>
      <c r="EX79" s="435"/>
      <c r="EY79" s="435"/>
      <c r="EZ79" s="435"/>
      <c r="FA79" s="435"/>
      <c r="FB79" s="435"/>
      <c r="FC79" s="435"/>
      <c r="FD79" s="435"/>
      <c r="FE79" s="435"/>
      <c r="FF79" s="435"/>
      <c r="FG79" s="435"/>
      <c r="FH79" s="435"/>
      <c r="FI79" s="435"/>
      <c r="FJ79" s="435"/>
      <c r="FK79" s="435"/>
      <c r="FL79" s="435"/>
      <c r="FM79" s="435"/>
      <c r="FN79" s="435"/>
      <c r="FO79" s="435"/>
      <c r="FP79" s="435"/>
      <c r="FQ79" s="435"/>
      <c r="FR79" s="435"/>
      <c r="FS79" s="435"/>
      <c r="FT79" s="435"/>
      <c r="FU79" s="435"/>
      <c r="FV79" s="435"/>
      <c r="FW79" s="435"/>
      <c r="FX79" s="435"/>
      <c r="FY79" s="435"/>
      <c r="FZ79" s="435"/>
      <c r="GA79" s="435"/>
      <c r="GB79" s="435"/>
      <c r="GC79" s="435"/>
      <c r="GD79" s="435"/>
      <c r="GE79" s="435"/>
      <c r="GF79" s="435"/>
      <c r="GG79" s="435"/>
      <c r="GH79" s="435"/>
      <c r="GI79" s="435"/>
      <c r="GJ79" s="435"/>
      <c r="GK79" s="435"/>
      <c r="GL79" s="435"/>
      <c r="GM79" s="435"/>
      <c r="GN79" s="435"/>
      <c r="GO79" s="435"/>
      <c r="GP79" s="435"/>
      <c r="GQ79" s="435"/>
      <c r="GR79" s="435"/>
      <c r="GS79" s="435"/>
      <c r="GT79" s="435"/>
      <c r="GU79" s="435"/>
      <c r="GV79" s="435"/>
      <c r="GW79" s="435"/>
      <c r="GX79" s="435"/>
      <c r="GY79" s="435"/>
      <c r="GZ79" s="435"/>
      <c r="HA79" s="435"/>
      <c r="HB79" s="435"/>
      <c r="HC79" s="435"/>
      <c r="HD79" s="435"/>
      <c r="HE79" s="435"/>
      <c r="HF79" s="435"/>
      <c r="HG79" s="435"/>
      <c r="HH79" s="435"/>
      <c r="HI79" s="435"/>
      <c r="HJ79" s="435"/>
      <c r="HK79" s="435"/>
      <c r="HL79" s="435"/>
      <c r="HM79" s="435"/>
      <c r="HN79" s="435"/>
      <c r="HO79" s="435"/>
      <c r="HP79" s="435"/>
      <c r="HQ79" s="435"/>
      <c r="HR79" s="435"/>
      <c r="HS79" s="435"/>
      <c r="HT79" s="435"/>
      <c r="HU79" s="435"/>
      <c r="HV79" s="435"/>
      <c r="HW79" s="435"/>
      <c r="HX79" s="435"/>
      <c r="HY79" s="435"/>
      <c r="HZ79" s="435"/>
      <c r="IA79" s="435"/>
      <c r="IB79" s="435"/>
      <c r="IC79" s="435"/>
      <c r="ID79" s="435"/>
      <c r="IE79" s="435"/>
      <c r="IF79" s="435"/>
      <c r="IG79" s="435"/>
      <c r="IH79" s="435"/>
      <c r="II79" s="435"/>
      <c r="IJ79" s="435"/>
      <c r="IK79" s="435"/>
      <c r="IL79" s="435"/>
      <c r="IM79" s="435"/>
      <c r="IN79" s="435"/>
      <c r="IO79" s="435"/>
      <c r="IP79" s="435"/>
      <c r="IQ79" s="435"/>
      <c r="IR79" s="435"/>
      <c r="IS79" s="435"/>
      <c r="IT79" s="435"/>
      <c r="IU79" s="435"/>
      <c r="IV79" s="435"/>
      <c r="IW79" s="435"/>
      <c r="IX79" s="435"/>
      <c r="IY79" s="435"/>
      <c r="IZ79" s="435"/>
      <c r="JA79" s="435"/>
      <c r="JB79" s="435"/>
      <c r="JC79" s="435"/>
      <c r="JD79" s="435"/>
      <c r="JE79" s="435"/>
      <c r="JF79" s="435"/>
      <c r="JG79" s="435"/>
      <c r="JH79" s="435"/>
      <c r="JI79" s="435"/>
      <c r="JJ79" s="435"/>
      <c r="JK79" s="435"/>
      <c r="JL79" s="435"/>
      <c r="JM79" s="435"/>
      <c r="JN79" s="435"/>
      <c r="JO79" s="435"/>
      <c r="JP79" s="435"/>
      <c r="JQ79" s="435"/>
      <c r="JR79" s="435"/>
      <c r="JS79" s="435"/>
      <c r="JT79" s="435"/>
      <c r="JU79" s="435"/>
      <c r="JV79" s="435"/>
      <c r="JW79" s="435"/>
      <c r="JX79" s="435"/>
      <c r="JY79" s="435"/>
      <c r="JZ79" s="435"/>
      <c r="KA79" s="435"/>
      <c r="KB79" s="435"/>
      <c r="KC79" s="435"/>
      <c r="KD79" s="435"/>
      <c r="KE79" s="435"/>
      <c r="KF79" s="435"/>
      <c r="KG79" s="435"/>
      <c r="KH79" s="435"/>
      <c r="KI79" s="435"/>
      <c r="KJ79" s="435"/>
      <c r="KK79" s="435"/>
      <c r="KL79" s="435"/>
      <c r="KM79" s="435"/>
      <c r="KN79" s="435"/>
      <c r="KO79" s="435"/>
      <c r="KP79" s="435"/>
      <c r="KQ79" s="435"/>
      <c r="KR79" s="435"/>
      <c r="KS79" s="435"/>
      <c r="KT79" s="435"/>
      <c r="KU79" s="435"/>
      <c r="KV79" s="435"/>
      <c r="KW79" s="435"/>
      <c r="KX79" s="435"/>
      <c r="KY79" s="435"/>
      <c r="KZ79" s="435"/>
      <c r="LA79" s="435"/>
      <c r="LB79" s="435"/>
      <c r="LC79" s="435"/>
      <c r="LD79" s="435"/>
      <c r="LE79" s="435"/>
      <c r="LF79" s="435"/>
      <c r="LG79" s="435"/>
      <c r="LH79" s="435"/>
      <c r="LI79" s="435"/>
      <c r="LJ79" s="435"/>
      <c r="LK79" s="435"/>
      <c r="LL79" s="435"/>
      <c r="LM79" s="435"/>
      <c r="LN79" s="435"/>
      <c r="LO79" s="435"/>
      <c r="LP79" s="435"/>
      <c r="LQ79" s="435"/>
      <c r="LR79" s="435"/>
      <c r="LS79" s="435"/>
      <c r="LT79" s="435"/>
      <c r="LU79" s="435"/>
      <c r="LV79" s="435"/>
      <c r="LW79" s="435"/>
      <c r="LX79" s="435"/>
      <c r="LY79" s="435"/>
      <c r="LZ79" s="435"/>
      <c r="MA79" s="435"/>
      <c r="MB79" s="435"/>
      <c r="MC79" s="435"/>
      <c r="MD79" s="435"/>
      <c r="ME79" s="435"/>
      <c r="MF79" s="435"/>
      <c r="MG79" s="435"/>
      <c r="MH79" s="435"/>
      <c r="MI79" s="435"/>
      <c r="MJ79" s="435"/>
      <c r="MK79" s="435"/>
      <c r="ML79" s="435"/>
      <c r="MM79" s="435"/>
      <c r="MN79" s="435"/>
      <c r="MO79" s="435"/>
      <c r="MP79" s="435"/>
      <c r="MQ79" s="435"/>
      <c r="MR79" s="435"/>
      <c r="MS79" s="435"/>
      <c r="MT79" s="435"/>
      <c r="MU79" s="435"/>
      <c r="MV79" s="435"/>
      <c r="MW79" s="435"/>
      <c r="MX79" s="435"/>
      <c r="MY79" s="435"/>
      <c r="MZ79" s="435"/>
      <c r="NA79" s="435"/>
      <c r="NB79" s="435"/>
      <c r="NC79" s="435"/>
      <c r="ND79" s="435"/>
      <c r="NE79" s="435"/>
      <c r="NF79" s="435"/>
      <c r="NG79" s="435"/>
      <c r="NH79" s="435"/>
      <c r="NI79" s="435"/>
      <c r="NJ79" s="435"/>
      <c r="NK79" s="435"/>
      <c r="NL79" s="435"/>
      <c r="NM79" s="435"/>
      <c r="NN79" s="435"/>
      <c r="NO79" s="435"/>
      <c r="NP79" s="435"/>
      <c r="NQ79" s="435"/>
      <c r="NR79" s="435"/>
      <c r="NS79" s="435"/>
      <c r="NT79" s="435"/>
      <c r="NU79" s="435"/>
      <c r="NV79" s="435"/>
      <c r="NW79" s="435"/>
      <c r="NX79" s="435"/>
      <c r="NY79" s="435"/>
      <c r="NZ79" s="435"/>
      <c r="OA79" s="435"/>
      <c r="OB79" s="435"/>
      <c r="OC79" s="435"/>
    </row>
    <row r="80" spans="1:393" ht="18" customHeight="1" x14ac:dyDescent="0.5">
      <c r="A80" s="435"/>
      <c r="B80" s="455"/>
      <c r="C80" s="455"/>
      <c r="D80" s="455"/>
      <c r="E80" s="435"/>
      <c r="F80" s="435"/>
      <c r="G80" s="435"/>
      <c r="H80" s="435"/>
      <c r="I80" s="435"/>
      <c r="J80" s="435"/>
      <c r="K80" s="435"/>
      <c r="L80" s="435"/>
      <c r="M80" s="435"/>
      <c r="N80" s="435"/>
      <c r="O80" s="435"/>
      <c r="P80" s="435"/>
      <c r="Q80" s="435"/>
      <c r="R80" s="435"/>
      <c r="S80" s="435"/>
      <c r="T80" s="435"/>
      <c r="U80" s="435"/>
      <c r="V80" s="435"/>
      <c r="W80" s="435"/>
      <c r="X80" s="435"/>
      <c r="Y80" s="435"/>
      <c r="Z80" s="435"/>
      <c r="AA80" s="435"/>
      <c r="AB80" s="435"/>
      <c r="AC80" s="435"/>
      <c r="AD80" s="435"/>
      <c r="AE80" s="435"/>
      <c r="AF80" s="435"/>
      <c r="AG80" s="435"/>
      <c r="AH80" s="435"/>
      <c r="AI80" s="435"/>
      <c r="AJ80" s="435"/>
      <c r="AK80" s="435"/>
      <c r="AL80" s="435"/>
      <c r="AM80" s="435"/>
      <c r="AN80" s="435"/>
      <c r="AO80" s="435"/>
      <c r="AP80" s="435"/>
      <c r="AQ80" s="435"/>
      <c r="AR80" s="435"/>
      <c r="AS80" s="435"/>
      <c r="AT80" s="435"/>
      <c r="AU80" s="435"/>
      <c r="AV80" s="435"/>
      <c r="AW80" s="435"/>
      <c r="AX80" s="435"/>
      <c r="AY80" s="435"/>
      <c r="AZ80" s="435"/>
      <c r="BA80" s="435"/>
      <c r="BB80" s="435"/>
      <c r="BC80" s="435"/>
      <c r="BD80" s="435"/>
      <c r="BE80" s="435"/>
      <c r="BF80" s="435"/>
      <c r="BG80" s="435"/>
      <c r="BH80" s="435"/>
      <c r="BI80" s="435"/>
      <c r="BJ80" s="435"/>
      <c r="BK80" s="435"/>
      <c r="BL80" s="435"/>
      <c r="BM80" s="435"/>
      <c r="BN80" s="435"/>
      <c r="BO80" s="435"/>
      <c r="BP80" s="435"/>
      <c r="BQ80" s="435"/>
      <c r="BR80" s="435"/>
      <c r="BS80" s="435"/>
      <c r="BT80" s="435"/>
      <c r="BU80" s="435"/>
      <c r="BV80" s="435"/>
      <c r="BW80" s="435"/>
      <c r="BX80" s="435"/>
      <c r="BY80" s="435"/>
      <c r="BZ80" s="435"/>
      <c r="CA80" s="435"/>
      <c r="CB80" s="435"/>
      <c r="CC80" s="435"/>
      <c r="CD80" s="435"/>
      <c r="CE80" s="435"/>
      <c r="CF80" s="435"/>
      <c r="CG80" s="435"/>
      <c r="CH80" s="435"/>
      <c r="CI80" s="435"/>
      <c r="CJ80" s="435"/>
      <c r="CK80" s="435"/>
      <c r="CL80" s="435"/>
      <c r="CM80" s="435"/>
      <c r="CN80" s="435"/>
      <c r="CO80" s="435"/>
      <c r="CP80" s="435"/>
      <c r="CQ80" s="435"/>
      <c r="CR80" s="435"/>
      <c r="CS80" s="435"/>
      <c r="CT80" s="435"/>
      <c r="CU80" s="435"/>
      <c r="CV80" s="435"/>
      <c r="CW80" s="435"/>
      <c r="CX80" s="435"/>
      <c r="CY80" s="435"/>
      <c r="CZ80" s="435"/>
      <c r="DA80" s="435"/>
      <c r="DB80" s="435"/>
      <c r="DC80" s="435"/>
      <c r="DD80" s="435"/>
      <c r="DE80" s="435"/>
      <c r="DF80" s="435"/>
      <c r="DG80" s="435"/>
      <c r="DH80" s="435"/>
      <c r="DI80" s="435"/>
      <c r="DJ80" s="435"/>
      <c r="DK80" s="435"/>
      <c r="DL80" s="435"/>
      <c r="DM80" s="435"/>
      <c r="DN80" s="435"/>
      <c r="DO80" s="435"/>
      <c r="DP80" s="435"/>
      <c r="DQ80" s="435"/>
      <c r="DR80" s="435"/>
      <c r="DS80" s="435"/>
      <c r="DT80" s="435"/>
      <c r="DU80" s="435"/>
      <c r="DV80" s="435"/>
      <c r="DW80" s="435"/>
      <c r="DX80" s="435"/>
      <c r="DY80" s="435"/>
      <c r="DZ80" s="435"/>
      <c r="EA80" s="435"/>
      <c r="EB80" s="435"/>
      <c r="EC80" s="435"/>
      <c r="ED80" s="435"/>
      <c r="EE80" s="435"/>
      <c r="EF80" s="435"/>
      <c r="EG80" s="435"/>
      <c r="EH80" s="435"/>
      <c r="EI80" s="435"/>
      <c r="EJ80" s="435"/>
      <c r="EK80" s="435"/>
      <c r="EL80" s="435"/>
      <c r="EM80" s="435"/>
      <c r="EN80" s="435"/>
      <c r="EO80" s="435"/>
      <c r="EP80" s="435"/>
      <c r="EQ80" s="435"/>
      <c r="ER80" s="435"/>
      <c r="ES80" s="435"/>
      <c r="ET80" s="435"/>
      <c r="EU80" s="435"/>
      <c r="EV80" s="435"/>
      <c r="EW80" s="435"/>
      <c r="EX80" s="435"/>
      <c r="EY80" s="435"/>
      <c r="EZ80" s="435"/>
      <c r="FA80" s="435"/>
      <c r="FB80" s="435"/>
      <c r="FC80" s="435"/>
      <c r="FD80" s="435"/>
      <c r="FE80" s="435"/>
      <c r="FF80" s="435"/>
      <c r="FG80" s="435"/>
      <c r="FH80" s="435"/>
      <c r="FI80" s="435"/>
      <c r="FJ80" s="435"/>
      <c r="FK80" s="435"/>
      <c r="FL80" s="435"/>
      <c r="FM80" s="435"/>
      <c r="FN80" s="435"/>
      <c r="FO80" s="435"/>
      <c r="FP80" s="435"/>
      <c r="FQ80" s="435"/>
      <c r="FR80" s="435"/>
      <c r="FS80" s="435"/>
      <c r="FT80" s="435"/>
      <c r="FU80" s="435"/>
      <c r="FV80" s="435"/>
      <c r="FW80" s="435"/>
      <c r="FX80" s="435"/>
      <c r="FY80" s="435"/>
      <c r="FZ80" s="435"/>
      <c r="GA80" s="435"/>
      <c r="GB80" s="435"/>
      <c r="GC80" s="435"/>
      <c r="GD80" s="435"/>
      <c r="GE80" s="435"/>
      <c r="GF80" s="435"/>
      <c r="GG80" s="435"/>
      <c r="GH80" s="435"/>
      <c r="GI80" s="435"/>
      <c r="GJ80" s="435"/>
      <c r="GK80" s="435"/>
      <c r="GL80" s="435"/>
      <c r="GM80" s="435"/>
      <c r="GN80" s="435"/>
      <c r="GO80" s="435"/>
      <c r="GP80" s="435"/>
      <c r="GQ80" s="435"/>
      <c r="GR80" s="435"/>
      <c r="GS80" s="435"/>
      <c r="GT80" s="435"/>
      <c r="GU80" s="435"/>
      <c r="GV80" s="435"/>
      <c r="GW80" s="435"/>
      <c r="GX80" s="435"/>
      <c r="GY80" s="435"/>
      <c r="GZ80" s="435"/>
      <c r="HA80" s="435"/>
      <c r="HB80" s="435"/>
      <c r="HC80" s="435"/>
      <c r="HD80" s="435"/>
      <c r="HE80" s="435"/>
      <c r="HF80" s="435"/>
      <c r="HG80" s="435"/>
      <c r="HH80" s="435"/>
      <c r="HI80" s="435"/>
      <c r="HJ80" s="435"/>
      <c r="HK80" s="435"/>
      <c r="HL80" s="435"/>
      <c r="HM80" s="435"/>
      <c r="HN80" s="435"/>
      <c r="HO80" s="435"/>
      <c r="HP80" s="435"/>
      <c r="HQ80" s="435"/>
      <c r="HR80" s="435"/>
      <c r="HS80" s="435"/>
      <c r="HT80" s="435"/>
      <c r="HU80" s="435"/>
      <c r="HV80" s="435"/>
      <c r="HW80" s="435"/>
      <c r="HX80" s="435"/>
      <c r="HY80" s="435"/>
      <c r="HZ80" s="435"/>
      <c r="IA80" s="435"/>
      <c r="IB80" s="435"/>
      <c r="IC80" s="435"/>
      <c r="ID80" s="435"/>
      <c r="IE80" s="435"/>
      <c r="IF80" s="435"/>
      <c r="IG80" s="435"/>
      <c r="IH80" s="435"/>
      <c r="II80" s="435"/>
      <c r="IJ80" s="435"/>
      <c r="IK80" s="435"/>
      <c r="IL80" s="435"/>
      <c r="IM80" s="435"/>
      <c r="IN80" s="435"/>
      <c r="IO80" s="435"/>
      <c r="IP80" s="435"/>
      <c r="IQ80" s="435"/>
      <c r="IR80" s="435"/>
      <c r="IS80" s="435"/>
      <c r="IT80" s="435"/>
      <c r="IU80" s="435"/>
      <c r="IV80" s="435"/>
      <c r="IW80" s="435"/>
      <c r="IX80" s="435"/>
      <c r="IY80" s="435"/>
      <c r="IZ80" s="435"/>
      <c r="JA80" s="435"/>
      <c r="JB80" s="435"/>
      <c r="JC80" s="435"/>
      <c r="JD80" s="435"/>
      <c r="JE80" s="435"/>
      <c r="JF80" s="435"/>
      <c r="JG80" s="435"/>
      <c r="JH80" s="435"/>
      <c r="JI80" s="435"/>
      <c r="JJ80" s="435"/>
      <c r="JK80" s="435"/>
      <c r="JL80" s="435"/>
      <c r="JM80" s="435"/>
      <c r="JN80" s="435"/>
      <c r="JO80" s="435"/>
      <c r="JP80" s="435"/>
      <c r="JQ80" s="435"/>
      <c r="JR80" s="435"/>
      <c r="JS80" s="435"/>
      <c r="JT80" s="435"/>
      <c r="JU80" s="435"/>
      <c r="JV80" s="435"/>
      <c r="JW80" s="435"/>
      <c r="JX80" s="435"/>
      <c r="JY80" s="435"/>
      <c r="JZ80" s="435"/>
      <c r="KA80" s="435"/>
      <c r="KB80" s="435"/>
      <c r="KC80" s="435"/>
      <c r="KD80" s="435"/>
      <c r="KE80" s="435"/>
      <c r="KF80" s="435"/>
      <c r="KG80" s="435"/>
      <c r="KH80" s="435"/>
      <c r="KI80" s="435"/>
      <c r="KJ80" s="435"/>
      <c r="KK80" s="435"/>
      <c r="KL80" s="435"/>
      <c r="KM80" s="435"/>
      <c r="KN80" s="435"/>
      <c r="KO80" s="435"/>
      <c r="KP80" s="435"/>
      <c r="KQ80" s="435"/>
      <c r="KR80" s="435"/>
      <c r="KS80" s="435"/>
      <c r="KT80" s="435"/>
      <c r="KU80" s="435"/>
      <c r="KV80" s="435"/>
      <c r="KW80" s="435"/>
      <c r="KX80" s="435"/>
      <c r="KY80" s="435"/>
      <c r="KZ80" s="435"/>
      <c r="LA80" s="435"/>
      <c r="LB80" s="435"/>
      <c r="LC80" s="435"/>
      <c r="LD80" s="435"/>
      <c r="LE80" s="435"/>
      <c r="LF80" s="435"/>
      <c r="LG80" s="435"/>
      <c r="LH80" s="435"/>
      <c r="LI80" s="435"/>
      <c r="LJ80" s="435"/>
      <c r="LK80" s="435"/>
      <c r="LL80" s="435"/>
      <c r="LM80" s="435"/>
      <c r="LN80" s="435"/>
      <c r="LO80" s="435"/>
      <c r="LP80" s="435"/>
      <c r="LQ80" s="435"/>
      <c r="LR80" s="435"/>
      <c r="LS80" s="435"/>
      <c r="LT80" s="435"/>
      <c r="LU80" s="435"/>
      <c r="LV80" s="435"/>
      <c r="LW80" s="435"/>
      <c r="LX80" s="435"/>
      <c r="LY80" s="435"/>
      <c r="LZ80" s="435"/>
      <c r="MA80" s="435"/>
      <c r="MB80" s="435"/>
      <c r="MC80" s="435"/>
      <c r="MD80" s="435"/>
      <c r="ME80" s="435"/>
      <c r="MF80" s="435"/>
      <c r="MG80" s="435"/>
      <c r="MH80" s="435"/>
      <c r="MI80" s="435"/>
      <c r="MJ80" s="435"/>
      <c r="MK80" s="435"/>
      <c r="ML80" s="435"/>
      <c r="MM80" s="435"/>
      <c r="MN80" s="435"/>
      <c r="MO80" s="435"/>
      <c r="MP80" s="435"/>
      <c r="MQ80" s="435"/>
      <c r="MR80" s="435"/>
      <c r="MS80" s="435"/>
      <c r="MT80" s="435"/>
      <c r="MU80" s="435"/>
      <c r="MV80" s="435"/>
      <c r="MW80" s="435"/>
      <c r="MX80" s="435"/>
      <c r="MY80" s="435"/>
      <c r="MZ80" s="435"/>
      <c r="NA80" s="435"/>
      <c r="NB80" s="435"/>
      <c r="NC80" s="435"/>
      <c r="ND80" s="435"/>
      <c r="NE80" s="435"/>
      <c r="NF80" s="435"/>
      <c r="NG80" s="435"/>
      <c r="NH80" s="435"/>
      <c r="NI80" s="435"/>
      <c r="NJ80" s="435"/>
      <c r="NK80" s="435"/>
      <c r="NL80" s="435"/>
      <c r="NM80" s="435"/>
      <c r="NN80" s="435"/>
      <c r="NO80" s="435"/>
      <c r="NP80" s="435"/>
      <c r="NQ80" s="435"/>
      <c r="NR80" s="435"/>
      <c r="NS80" s="435"/>
      <c r="NT80" s="435"/>
      <c r="NU80" s="435"/>
      <c r="NV80" s="435"/>
      <c r="NW80" s="435"/>
      <c r="NX80" s="435"/>
      <c r="NY80" s="435"/>
      <c r="NZ80" s="435"/>
      <c r="OA80" s="435"/>
      <c r="OB80" s="435"/>
      <c r="OC80" s="435"/>
    </row>
    <row r="81" spans="1:393" ht="18" customHeight="1" x14ac:dyDescent="0.5">
      <c r="A81" s="435"/>
      <c r="B81" s="455"/>
      <c r="C81" s="455"/>
      <c r="D81" s="455"/>
      <c r="E81" s="435"/>
      <c r="F81" s="435"/>
      <c r="G81" s="435"/>
      <c r="H81" s="435"/>
      <c r="I81" s="435"/>
      <c r="J81" s="435"/>
      <c r="K81" s="435"/>
      <c r="L81" s="435"/>
      <c r="M81" s="435"/>
      <c r="N81" s="435"/>
      <c r="O81" s="435"/>
      <c r="P81" s="435"/>
      <c r="Q81" s="435"/>
      <c r="R81" s="435"/>
      <c r="S81" s="435"/>
      <c r="T81" s="435"/>
      <c r="U81" s="435"/>
      <c r="V81" s="435"/>
      <c r="W81" s="435"/>
      <c r="X81" s="435"/>
      <c r="Y81" s="435"/>
      <c r="Z81" s="435"/>
      <c r="AA81" s="435"/>
      <c r="AB81" s="435"/>
      <c r="AC81" s="435"/>
      <c r="AD81" s="435"/>
      <c r="AE81" s="435"/>
      <c r="AF81" s="435"/>
      <c r="AG81" s="435"/>
      <c r="AH81" s="435"/>
      <c r="AI81" s="435"/>
      <c r="AJ81" s="435"/>
      <c r="AK81" s="435"/>
      <c r="AL81" s="435"/>
      <c r="AM81" s="435"/>
      <c r="AN81" s="435"/>
      <c r="AO81" s="435"/>
      <c r="AP81" s="435"/>
      <c r="AQ81" s="435"/>
      <c r="AR81" s="435"/>
      <c r="AS81" s="435"/>
      <c r="AT81" s="435"/>
      <c r="AU81" s="435"/>
      <c r="AV81" s="435"/>
      <c r="AW81" s="435"/>
      <c r="AX81" s="435"/>
      <c r="AY81" s="435"/>
      <c r="AZ81" s="435"/>
      <c r="BA81" s="435"/>
      <c r="BB81" s="435"/>
      <c r="BC81" s="435"/>
      <c r="BD81" s="435"/>
      <c r="BE81" s="435"/>
      <c r="BF81" s="435"/>
      <c r="BG81" s="435"/>
      <c r="BH81" s="435"/>
      <c r="BI81" s="435"/>
      <c r="BJ81" s="435"/>
      <c r="BK81" s="435"/>
      <c r="BL81" s="435"/>
      <c r="BM81" s="435"/>
      <c r="BN81" s="435"/>
      <c r="BO81" s="435"/>
      <c r="BP81" s="435"/>
      <c r="BQ81" s="435"/>
      <c r="BR81" s="435"/>
      <c r="BS81" s="435"/>
      <c r="BT81" s="435"/>
      <c r="BU81" s="435"/>
      <c r="BV81" s="435"/>
      <c r="BW81" s="435"/>
      <c r="BX81" s="435"/>
      <c r="BY81" s="435"/>
      <c r="BZ81" s="435"/>
      <c r="CA81" s="435"/>
      <c r="CB81" s="435"/>
      <c r="CC81" s="435"/>
      <c r="CD81" s="435"/>
      <c r="CE81" s="435"/>
      <c r="CF81" s="435"/>
      <c r="CG81" s="435"/>
      <c r="CH81" s="435"/>
      <c r="CI81" s="435"/>
      <c r="CJ81" s="435"/>
      <c r="CK81" s="435"/>
      <c r="CL81" s="435"/>
      <c r="CM81" s="435"/>
      <c r="CN81" s="435"/>
      <c r="CO81" s="435"/>
      <c r="CP81" s="435"/>
      <c r="CQ81" s="435"/>
      <c r="CR81" s="435"/>
      <c r="CS81" s="435"/>
      <c r="CT81" s="435"/>
      <c r="CU81" s="435"/>
      <c r="CV81" s="435"/>
      <c r="CW81" s="435"/>
      <c r="CX81" s="435"/>
      <c r="CY81" s="435"/>
      <c r="CZ81" s="435"/>
      <c r="DA81" s="435"/>
      <c r="DB81" s="435"/>
      <c r="DC81" s="435"/>
      <c r="DD81" s="435"/>
      <c r="DE81" s="435"/>
      <c r="DF81" s="435"/>
      <c r="DG81" s="435"/>
      <c r="DH81" s="435"/>
      <c r="DI81" s="435"/>
      <c r="DJ81" s="435"/>
      <c r="DK81" s="435"/>
      <c r="DL81" s="435"/>
      <c r="DM81" s="435"/>
      <c r="DN81" s="435"/>
      <c r="DO81" s="435"/>
      <c r="DP81" s="435"/>
      <c r="DQ81" s="435"/>
      <c r="DR81" s="435"/>
      <c r="DS81" s="435"/>
      <c r="DT81" s="435"/>
      <c r="DU81" s="435"/>
      <c r="DV81" s="435"/>
      <c r="DW81" s="435"/>
      <c r="DX81" s="435"/>
      <c r="DY81" s="435"/>
      <c r="DZ81" s="435"/>
      <c r="EA81" s="435"/>
      <c r="EB81" s="435"/>
      <c r="EC81" s="435"/>
      <c r="ED81" s="435"/>
      <c r="EE81" s="435"/>
      <c r="EF81" s="435"/>
      <c r="EG81" s="435"/>
      <c r="EH81" s="435"/>
      <c r="EI81" s="435"/>
      <c r="EJ81" s="435"/>
      <c r="EK81" s="435"/>
      <c r="EL81" s="435"/>
      <c r="EM81" s="435"/>
      <c r="EN81" s="435"/>
      <c r="EO81" s="435"/>
      <c r="EP81" s="435"/>
      <c r="EQ81" s="435"/>
      <c r="ER81" s="435"/>
      <c r="ES81" s="435"/>
      <c r="ET81" s="435"/>
      <c r="EU81" s="435"/>
      <c r="EV81" s="435"/>
      <c r="EW81" s="435"/>
      <c r="EX81" s="435"/>
      <c r="EY81" s="435"/>
      <c r="EZ81" s="435"/>
      <c r="FA81" s="435"/>
      <c r="FB81" s="435"/>
      <c r="FC81" s="435"/>
      <c r="FD81" s="435"/>
      <c r="FE81" s="435"/>
      <c r="FF81" s="435"/>
      <c r="FG81" s="435"/>
      <c r="FH81" s="435"/>
      <c r="FI81" s="435"/>
      <c r="FJ81" s="435"/>
      <c r="FK81" s="435"/>
      <c r="FL81" s="435"/>
      <c r="FM81" s="435"/>
      <c r="FN81" s="435"/>
      <c r="FO81" s="435"/>
      <c r="FP81" s="435"/>
      <c r="FQ81" s="435"/>
      <c r="FR81" s="435"/>
      <c r="FS81" s="435"/>
      <c r="FT81" s="435"/>
      <c r="FU81" s="435"/>
      <c r="FV81" s="435"/>
      <c r="FW81" s="435"/>
      <c r="FX81" s="435"/>
      <c r="FY81" s="435"/>
      <c r="FZ81" s="435"/>
      <c r="GA81" s="435"/>
      <c r="GB81" s="435"/>
      <c r="GC81" s="435"/>
      <c r="GD81" s="435"/>
      <c r="GE81" s="435"/>
      <c r="GF81" s="435"/>
      <c r="GG81" s="435"/>
      <c r="GH81" s="435"/>
      <c r="GI81" s="435"/>
      <c r="GJ81" s="435"/>
      <c r="GK81" s="435"/>
      <c r="GL81" s="435"/>
      <c r="GM81" s="435"/>
      <c r="GN81" s="435"/>
      <c r="GO81" s="435"/>
      <c r="GP81" s="435"/>
      <c r="GQ81" s="435"/>
      <c r="GR81" s="435"/>
      <c r="GS81" s="435"/>
      <c r="GT81" s="435"/>
      <c r="GU81" s="435"/>
      <c r="GV81" s="435"/>
      <c r="GW81" s="435"/>
      <c r="GX81" s="435"/>
      <c r="GY81" s="435"/>
      <c r="GZ81" s="435"/>
      <c r="HA81" s="435"/>
      <c r="HB81" s="435"/>
      <c r="HC81" s="435"/>
      <c r="HD81" s="435"/>
      <c r="HE81" s="435"/>
      <c r="HF81" s="435"/>
      <c r="HG81" s="435"/>
      <c r="HH81" s="435"/>
      <c r="HI81" s="435"/>
      <c r="HJ81" s="435"/>
      <c r="HK81" s="435"/>
      <c r="HL81" s="435"/>
      <c r="HM81" s="435"/>
      <c r="HN81" s="435"/>
      <c r="HO81" s="435"/>
      <c r="HP81" s="435"/>
      <c r="HQ81" s="435"/>
      <c r="HR81" s="435"/>
      <c r="HS81" s="435"/>
      <c r="HT81" s="435"/>
      <c r="HU81" s="435"/>
      <c r="HV81" s="435"/>
      <c r="HW81" s="435"/>
      <c r="HX81" s="435"/>
      <c r="HY81" s="435"/>
      <c r="HZ81" s="435"/>
      <c r="IA81" s="435"/>
      <c r="IB81" s="435"/>
      <c r="IC81" s="435"/>
      <c r="ID81" s="435"/>
      <c r="IE81" s="435"/>
      <c r="IF81" s="435"/>
      <c r="IG81" s="435"/>
      <c r="IH81" s="435"/>
      <c r="II81" s="435"/>
      <c r="IJ81" s="435"/>
      <c r="IK81" s="435"/>
      <c r="IL81" s="435"/>
      <c r="IM81" s="435"/>
      <c r="IN81" s="435"/>
      <c r="IO81" s="435"/>
      <c r="IP81" s="435"/>
      <c r="IQ81" s="435"/>
      <c r="IR81" s="435"/>
      <c r="IS81" s="435"/>
      <c r="IT81" s="435"/>
      <c r="IU81" s="435"/>
      <c r="IV81" s="435"/>
      <c r="IW81" s="435"/>
      <c r="IX81" s="435"/>
      <c r="IY81" s="435"/>
      <c r="IZ81" s="435"/>
      <c r="JA81" s="435"/>
      <c r="JB81" s="435"/>
      <c r="JC81" s="435"/>
      <c r="JD81" s="435"/>
      <c r="JE81" s="435"/>
      <c r="JF81" s="435"/>
      <c r="JG81" s="435"/>
      <c r="JH81" s="435"/>
      <c r="JI81" s="435"/>
      <c r="JJ81" s="435"/>
      <c r="JK81" s="435"/>
      <c r="JL81" s="435"/>
      <c r="JM81" s="435"/>
      <c r="JN81" s="435"/>
      <c r="JO81" s="435"/>
      <c r="JP81" s="435"/>
      <c r="JQ81" s="435"/>
      <c r="JR81" s="435"/>
      <c r="JS81" s="435"/>
      <c r="JT81" s="435"/>
      <c r="JU81" s="435"/>
      <c r="JV81" s="435"/>
      <c r="JW81" s="435"/>
      <c r="JX81" s="435"/>
      <c r="JY81" s="435"/>
      <c r="JZ81" s="435"/>
      <c r="KA81" s="435"/>
      <c r="KB81" s="435"/>
      <c r="KC81" s="435"/>
      <c r="KD81" s="435"/>
      <c r="KE81" s="435"/>
      <c r="KF81" s="435"/>
      <c r="KG81" s="435"/>
      <c r="KH81" s="435"/>
      <c r="KI81" s="435"/>
      <c r="KJ81" s="435"/>
      <c r="KK81" s="435"/>
      <c r="KL81" s="435"/>
      <c r="KM81" s="435"/>
      <c r="KN81" s="435"/>
      <c r="KO81" s="435"/>
      <c r="KP81" s="435"/>
      <c r="KQ81" s="435"/>
      <c r="KR81" s="435"/>
      <c r="KS81" s="435"/>
      <c r="KT81" s="435"/>
      <c r="KU81" s="435"/>
      <c r="KV81" s="435"/>
      <c r="KW81" s="435"/>
      <c r="KX81" s="435"/>
      <c r="KY81" s="435"/>
      <c r="KZ81" s="435"/>
      <c r="LA81" s="435"/>
      <c r="LB81" s="435"/>
      <c r="LC81" s="435"/>
      <c r="LD81" s="435"/>
      <c r="LE81" s="435"/>
      <c r="LF81" s="435"/>
      <c r="LG81" s="435"/>
      <c r="LH81" s="435"/>
      <c r="LI81" s="435"/>
      <c r="LJ81" s="435"/>
      <c r="LK81" s="435"/>
      <c r="LL81" s="435"/>
      <c r="LM81" s="435"/>
      <c r="LN81" s="435"/>
      <c r="LO81" s="435"/>
      <c r="LP81" s="435"/>
      <c r="LQ81" s="435"/>
      <c r="LR81" s="435"/>
      <c r="LS81" s="435"/>
      <c r="LT81" s="435"/>
      <c r="LU81" s="435"/>
      <c r="LV81" s="435"/>
      <c r="LW81" s="435"/>
      <c r="LX81" s="435"/>
      <c r="LY81" s="435"/>
      <c r="LZ81" s="435"/>
      <c r="MA81" s="435"/>
      <c r="MB81" s="435"/>
      <c r="MC81" s="435"/>
      <c r="MD81" s="435"/>
      <c r="ME81" s="435"/>
      <c r="MF81" s="435"/>
      <c r="MG81" s="435"/>
      <c r="MH81" s="435"/>
      <c r="MI81" s="435"/>
      <c r="MJ81" s="435"/>
      <c r="MK81" s="435"/>
      <c r="ML81" s="435"/>
      <c r="MM81" s="435"/>
      <c r="MN81" s="435"/>
      <c r="MO81" s="435"/>
      <c r="MP81" s="435"/>
      <c r="MQ81" s="435"/>
      <c r="MR81" s="435"/>
      <c r="MS81" s="435"/>
      <c r="MT81" s="435"/>
      <c r="MU81" s="435"/>
      <c r="MV81" s="435"/>
      <c r="MW81" s="435"/>
      <c r="MX81" s="435"/>
      <c r="MY81" s="435"/>
      <c r="MZ81" s="435"/>
      <c r="NA81" s="435"/>
      <c r="NB81" s="435"/>
      <c r="NC81" s="435"/>
      <c r="ND81" s="435"/>
      <c r="NE81" s="435"/>
      <c r="NF81" s="435"/>
      <c r="NG81" s="435"/>
      <c r="NH81" s="435"/>
      <c r="NI81" s="435"/>
      <c r="NJ81" s="435"/>
      <c r="NK81" s="435"/>
      <c r="NL81" s="435"/>
      <c r="NM81" s="435"/>
      <c r="NN81" s="435"/>
      <c r="NO81" s="435"/>
      <c r="NP81" s="435"/>
      <c r="NQ81" s="435"/>
      <c r="NR81" s="435"/>
      <c r="NS81" s="435"/>
      <c r="NT81" s="435"/>
      <c r="NU81" s="435"/>
      <c r="NV81" s="435"/>
      <c r="NW81" s="435"/>
      <c r="NX81" s="435"/>
      <c r="NY81" s="435"/>
      <c r="NZ81" s="435"/>
      <c r="OA81" s="435"/>
      <c r="OB81" s="435"/>
      <c r="OC81" s="435"/>
    </row>
    <row r="82" spans="1:393" ht="18" customHeight="1" x14ac:dyDescent="0.5">
      <c r="A82" s="435"/>
      <c r="B82" s="455"/>
      <c r="C82" s="455"/>
      <c r="D82" s="455"/>
      <c r="E82" s="435"/>
      <c r="F82" s="435"/>
      <c r="G82" s="435"/>
      <c r="H82" s="435"/>
      <c r="I82" s="435"/>
      <c r="J82" s="435"/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35"/>
      <c r="AB82" s="435"/>
      <c r="AC82" s="435"/>
      <c r="AD82" s="435"/>
      <c r="AE82" s="435"/>
      <c r="AF82" s="435"/>
      <c r="AG82" s="435"/>
      <c r="AH82" s="435"/>
      <c r="AI82" s="435"/>
      <c r="AJ82" s="435"/>
      <c r="AK82" s="435"/>
      <c r="AL82" s="435"/>
      <c r="AM82" s="435"/>
      <c r="AN82" s="435"/>
      <c r="AO82" s="435"/>
      <c r="AP82" s="435"/>
      <c r="AQ82" s="435"/>
      <c r="AR82" s="435"/>
      <c r="AS82" s="435"/>
      <c r="AT82" s="435"/>
      <c r="AU82" s="435"/>
      <c r="AV82" s="435"/>
      <c r="AW82" s="435"/>
      <c r="AX82" s="435"/>
      <c r="AY82" s="435"/>
      <c r="AZ82" s="435"/>
      <c r="BA82" s="435"/>
      <c r="BB82" s="435"/>
      <c r="BC82" s="435"/>
      <c r="BD82" s="435"/>
      <c r="BE82" s="435"/>
      <c r="BF82" s="435"/>
      <c r="BG82" s="435"/>
      <c r="BH82" s="435"/>
      <c r="BI82" s="435"/>
      <c r="BJ82" s="435"/>
      <c r="BK82" s="435"/>
      <c r="BL82" s="435"/>
      <c r="BM82" s="435"/>
      <c r="BN82" s="435"/>
      <c r="BO82" s="435"/>
      <c r="BP82" s="435"/>
      <c r="BQ82" s="435"/>
      <c r="BR82" s="435"/>
      <c r="BS82" s="435"/>
      <c r="BT82" s="435"/>
      <c r="BU82" s="435"/>
      <c r="BV82" s="435"/>
      <c r="BW82" s="435"/>
      <c r="BX82" s="435"/>
      <c r="BY82" s="435"/>
      <c r="BZ82" s="435"/>
      <c r="CA82" s="435"/>
      <c r="CB82" s="435"/>
      <c r="CC82" s="435"/>
      <c r="CD82" s="435"/>
      <c r="CE82" s="435"/>
      <c r="CF82" s="435"/>
      <c r="CG82" s="435"/>
      <c r="CH82" s="435"/>
      <c r="CI82" s="435"/>
      <c r="CJ82" s="435"/>
      <c r="CK82" s="435"/>
      <c r="CL82" s="435"/>
      <c r="CM82" s="435"/>
      <c r="CN82" s="435"/>
      <c r="CO82" s="435"/>
      <c r="CP82" s="435"/>
      <c r="CQ82" s="435"/>
      <c r="CR82" s="435"/>
      <c r="CS82" s="435"/>
      <c r="CT82" s="435"/>
      <c r="CU82" s="435"/>
      <c r="CV82" s="435"/>
      <c r="CW82" s="435"/>
      <c r="CX82" s="435"/>
      <c r="CY82" s="435"/>
      <c r="CZ82" s="435"/>
      <c r="DA82" s="435"/>
      <c r="DB82" s="435"/>
      <c r="DC82" s="435"/>
      <c r="DD82" s="435"/>
      <c r="DE82" s="435"/>
      <c r="DF82" s="435"/>
      <c r="DG82" s="435"/>
      <c r="DH82" s="435"/>
      <c r="DI82" s="435"/>
      <c r="DJ82" s="435"/>
      <c r="DK82" s="435"/>
      <c r="DL82" s="435"/>
      <c r="DM82" s="435"/>
      <c r="DN82" s="435"/>
      <c r="DO82" s="435"/>
      <c r="DP82" s="435"/>
      <c r="DQ82" s="435"/>
      <c r="DR82" s="435"/>
      <c r="DS82" s="435"/>
      <c r="DT82" s="435"/>
      <c r="DU82" s="435"/>
      <c r="DV82" s="435"/>
      <c r="DW82" s="435"/>
      <c r="DX82" s="435"/>
      <c r="DY82" s="435"/>
      <c r="DZ82" s="435"/>
      <c r="EA82" s="435"/>
      <c r="EB82" s="435"/>
      <c r="EC82" s="435"/>
      <c r="ED82" s="435"/>
      <c r="EE82" s="435"/>
      <c r="EF82" s="435"/>
      <c r="EG82" s="435"/>
      <c r="EH82" s="435"/>
      <c r="EI82" s="435"/>
      <c r="EJ82" s="435"/>
      <c r="EK82" s="435"/>
      <c r="EL82" s="435"/>
      <c r="EM82" s="435"/>
      <c r="EN82" s="435"/>
      <c r="EO82" s="435"/>
      <c r="EP82" s="435"/>
      <c r="EQ82" s="435"/>
      <c r="ER82" s="435"/>
      <c r="ES82" s="435"/>
      <c r="ET82" s="435"/>
      <c r="EU82" s="435"/>
      <c r="EV82" s="435"/>
      <c r="EW82" s="435"/>
      <c r="EX82" s="435"/>
      <c r="EY82" s="435"/>
      <c r="EZ82" s="435"/>
      <c r="FA82" s="435"/>
      <c r="FB82" s="435"/>
      <c r="FC82" s="435"/>
      <c r="FD82" s="435"/>
      <c r="FE82" s="435"/>
      <c r="FF82" s="435"/>
      <c r="FG82" s="435"/>
      <c r="FH82" s="435"/>
      <c r="FI82" s="435"/>
      <c r="FJ82" s="435"/>
      <c r="FK82" s="435"/>
      <c r="FL82" s="435"/>
      <c r="FM82" s="435"/>
      <c r="FN82" s="435"/>
      <c r="FO82" s="435"/>
      <c r="FP82" s="435"/>
      <c r="FQ82" s="435"/>
      <c r="FR82" s="435"/>
      <c r="FS82" s="435"/>
      <c r="FT82" s="435"/>
      <c r="FU82" s="435"/>
      <c r="FV82" s="435"/>
      <c r="FW82" s="435"/>
      <c r="FX82" s="435"/>
      <c r="FY82" s="435"/>
      <c r="FZ82" s="435"/>
      <c r="GA82" s="435"/>
      <c r="GB82" s="435"/>
      <c r="GC82" s="435"/>
      <c r="GD82" s="435"/>
      <c r="GE82" s="435"/>
      <c r="GF82" s="435"/>
      <c r="GG82" s="435"/>
      <c r="GH82" s="435"/>
      <c r="GI82" s="435"/>
      <c r="GJ82" s="435"/>
      <c r="GK82" s="435"/>
      <c r="GL82" s="435"/>
      <c r="GM82" s="435"/>
      <c r="GN82" s="435"/>
      <c r="GO82" s="435"/>
      <c r="GP82" s="435"/>
      <c r="GQ82" s="435"/>
      <c r="GR82" s="435"/>
      <c r="GS82" s="435"/>
      <c r="GT82" s="435"/>
      <c r="GU82" s="435"/>
      <c r="GV82" s="435"/>
      <c r="GW82" s="435"/>
      <c r="GX82" s="435"/>
      <c r="GY82" s="435"/>
      <c r="GZ82" s="435"/>
      <c r="HA82" s="435"/>
      <c r="HB82" s="435"/>
      <c r="HC82" s="435"/>
      <c r="HD82" s="435"/>
      <c r="HE82" s="435"/>
      <c r="HF82" s="435"/>
      <c r="HG82" s="435"/>
      <c r="HH82" s="435"/>
      <c r="HI82" s="435"/>
      <c r="HJ82" s="435"/>
      <c r="HK82" s="435"/>
      <c r="HL82" s="435"/>
      <c r="HM82" s="435"/>
      <c r="HN82" s="435"/>
      <c r="HO82" s="435"/>
      <c r="HP82" s="435"/>
      <c r="HQ82" s="435"/>
      <c r="HR82" s="435"/>
      <c r="HS82" s="435"/>
      <c r="HT82" s="435"/>
      <c r="HU82" s="435"/>
      <c r="HV82" s="435"/>
      <c r="HW82" s="435"/>
      <c r="HX82" s="435"/>
      <c r="HY82" s="435"/>
      <c r="HZ82" s="435"/>
      <c r="IA82" s="435"/>
      <c r="IB82" s="435"/>
      <c r="IC82" s="435"/>
      <c r="ID82" s="435"/>
      <c r="IE82" s="435"/>
      <c r="IF82" s="435"/>
      <c r="IG82" s="435"/>
      <c r="IH82" s="435"/>
      <c r="II82" s="435"/>
      <c r="IJ82" s="435"/>
      <c r="IK82" s="435"/>
      <c r="IL82" s="435"/>
      <c r="IM82" s="435"/>
      <c r="IN82" s="435"/>
      <c r="IO82" s="435"/>
      <c r="IP82" s="435"/>
      <c r="IQ82" s="435"/>
      <c r="IR82" s="435"/>
      <c r="IS82" s="435"/>
      <c r="IT82" s="435"/>
      <c r="IU82" s="435"/>
      <c r="IV82" s="435"/>
      <c r="IW82" s="435"/>
      <c r="IX82" s="435"/>
      <c r="IY82" s="435"/>
      <c r="IZ82" s="435"/>
      <c r="JA82" s="435"/>
      <c r="JB82" s="435"/>
      <c r="JC82" s="435"/>
      <c r="JD82" s="435"/>
      <c r="JE82" s="435"/>
      <c r="JF82" s="435"/>
      <c r="JG82" s="435"/>
      <c r="JH82" s="435"/>
      <c r="JI82" s="435"/>
      <c r="JJ82" s="435"/>
      <c r="JK82" s="435"/>
      <c r="JL82" s="435"/>
      <c r="JM82" s="435"/>
      <c r="JN82" s="435"/>
      <c r="JO82" s="435"/>
      <c r="JP82" s="435"/>
      <c r="JQ82" s="435"/>
      <c r="JR82" s="435"/>
      <c r="JS82" s="435"/>
      <c r="JT82" s="435"/>
      <c r="JU82" s="435"/>
      <c r="JV82" s="435"/>
      <c r="JW82" s="435"/>
      <c r="JX82" s="435"/>
      <c r="JY82" s="435"/>
      <c r="JZ82" s="435"/>
      <c r="KA82" s="435"/>
      <c r="KB82" s="435"/>
      <c r="KC82" s="435"/>
      <c r="KD82" s="435"/>
      <c r="KE82" s="435"/>
      <c r="KF82" s="435"/>
      <c r="KG82" s="435"/>
      <c r="KH82" s="435"/>
      <c r="KI82" s="435"/>
      <c r="KJ82" s="435"/>
      <c r="KK82" s="435"/>
      <c r="KL82" s="435"/>
      <c r="KM82" s="435"/>
      <c r="KN82" s="435"/>
      <c r="KO82" s="435"/>
      <c r="KP82" s="435"/>
      <c r="KQ82" s="435"/>
      <c r="KR82" s="435"/>
      <c r="KS82" s="435"/>
      <c r="KT82" s="435"/>
      <c r="KU82" s="435"/>
      <c r="KV82" s="435"/>
      <c r="KW82" s="435"/>
      <c r="KX82" s="435"/>
      <c r="KY82" s="435"/>
      <c r="KZ82" s="435"/>
      <c r="LA82" s="435"/>
      <c r="LB82" s="435"/>
      <c r="LC82" s="435"/>
      <c r="LD82" s="435"/>
      <c r="LE82" s="435"/>
      <c r="LF82" s="435"/>
      <c r="LG82" s="435"/>
      <c r="LH82" s="435"/>
      <c r="LI82" s="435"/>
      <c r="LJ82" s="435"/>
      <c r="LK82" s="435"/>
      <c r="LL82" s="435"/>
      <c r="LM82" s="435"/>
      <c r="LN82" s="435"/>
      <c r="LO82" s="435"/>
      <c r="LP82" s="435"/>
      <c r="LQ82" s="435"/>
      <c r="LR82" s="435"/>
      <c r="LS82" s="435"/>
      <c r="LT82" s="435"/>
      <c r="LU82" s="435"/>
      <c r="LV82" s="435"/>
      <c r="LW82" s="435"/>
      <c r="LX82" s="435"/>
      <c r="LY82" s="435"/>
      <c r="LZ82" s="435"/>
      <c r="MA82" s="435"/>
      <c r="MB82" s="435"/>
      <c r="MC82" s="435"/>
      <c r="MD82" s="435"/>
      <c r="ME82" s="435"/>
      <c r="MF82" s="435"/>
      <c r="MG82" s="435"/>
      <c r="MH82" s="435"/>
      <c r="MI82" s="435"/>
      <c r="MJ82" s="435"/>
      <c r="MK82" s="435"/>
      <c r="ML82" s="435"/>
      <c r="MM82" s="435"/>
      <c r="MN82" s="435"/>
      <c r="MO82" s="435"/>
      <c r="MP82" s="435"/>
      <c r="MQ82" s="435"/>
      <c r="MR82" s="435"/>
      <c r="MS82" s="435"/>
      <c r="MT82" s="435"/>
      <c r="MU82" s="435"/>
      <c r="MV82" s="435"/>
      <c r="MW82" s="435"/>
      <c r="MX82" s="435"/>
      <c r="MY82" s="435"/>
      <c r="MZ82" s="435"/>
      <c r="NA82" s="435"/>
      <c r="NB82" s="435"/>
      <c r="NC82" s="435"/>
      <c r="ND82" s="435"/>
      <c r="NE82" s="435"/>
      <c r="NF82" s="435"/>
      <c r="NG82" s="435"/>
      <c r="NH82" s="435"/>
      <c r="NI82" s="435"/>
      <c r="NJ82" s="435"/>
      <c r="NK82" s="435"/>
      <c r="NL82" s="435"/>
      <c r="NM82" s="435"/>
      <c r="NN82" s="435"/>
      <c r="NO82" s="435"/>
      <c r="NP82" s="435"/>
      <c r="NQ82" s="435"/>
      <c r="NR82" s="435"/>
      <c r="NS82" s="435"/>
      <c r="NT82" s="435"/>
      <c r="NU82" s="435"/>
      <c r="NV82" s="435"/>
      <c r="NW82" s="435"/>
      <c r="NX82" s="435"/>
      <c r="NY82" s="435"/>
      <c r="NZ82" s="435"/>
      <c r="OA82" s="435"/>
      <c r="OB82" s="435"/>
      <c r="OC82" s="435"/>
    </row>
    <row r="83" spans="1:393" ht="18" customHeight="1" x14ac:dyDescent="0.5">
      <c r="A83" s="435"/>
      <c r="B83" s="455"/>
      <c r="C83" s="455"/>
      <c r="D83" s="455"/>
      <c r="E83" s="435"/>
      <c r="F83" s="435"/>
      <c r="G83" s="435"/>
      <c r="H83" s="435"/>
      <c r="I83" s="435"/>
      <c r="J83" s="435"/>
      <c r="K83" s="435"/>
      <c r="L83" s="435"/>
      <c r="M83" s="435"/>
      <c r="N83" s="435"/>
      <c r="O83" s="435"/>
      <c r="P83" s="435"/>
      <c r="Q83" s="435"/>
      <c r="R83" s="435"/>
      <c r="S83" s="435"/>
      <c r="T83" s="435"/>
      <c r="U83" s="435"/>
      <c r="V83" s="435"/>
      <c r="W83" s="435"/>
      <c r="X83" s="435"/>
      <c r="Y83" s="435"/>
      <c r="Z83" s="435"/>
      <c r="AA83" s="435"/>
      <c r="AB83" s="435"/>
      <c r="AC83" s="435"/>
      <c r="AD83" s="435"/>
      <c r="AE83" s="435"/>
      <c r="AF83" s="435"/>
      <c r="AG83" s="435"/>
      <c r="AH83" s="435"/>
      <c r="AI83" s="435"/>
      <c r="AJ83" s="435"/>
      <c r="AK83" s="435"/>
      <c r="AL83" s="435"/>
      <c r="AM83" s="435"/>
      <c r="AN83" s="435"/>
      <c r="AO83" s="435"/>
      <c r="AP83" s="435"/>
      <c r="AQ83" s="435"/>
      <c r="AR83" s="435"/>
      <c r="AS83" s="435"/>
      <c r="AT83" s="435"/>
      <c r="AU83" s="435"/>
      <c r="AV83" s="435"/>
      <c r="AW83" s="435"/>
      <c r="AX83" s="435"/>
      <c r="AY83" s="435"/>
      <c r="AZ83" s="435"/>
      <c r="BA83" s="435"/>
      <c r="BB83" s="435"/>
      <c r="BC83" s="435"/>
      <c r="BD83" s="435"/>
      <c r="BE83" s="435"/>
      <c r="BF83" s="435"/>
      <c r="BG83" s="435"/>
      <c r="BH83" s="435"/>
      <c r="BI83" s="435"/>
      <c r="BJ83" s="435"/>
      <c r="BK83" s="435"/>
      <c r="BL83" s="435"/>
      <c r="BM83" s="435"/>
      <c r="BN83" s="435"/>
      <c r="BO83" s="435"/>
      <c r="BP83" s="435"/>
      <c r="BQ83" s="435"/>
      <c r="BR83" s="435"/>
      <c r="BS83" s="435"/>
      <c r="BT83" s="435"/>
      <c r="BU83" s="435"/>
      <c r="BV83" s="435"/>
      <c r="BW83" s="435"/>
      <c r="BX83" s="435"/>
      <c r="BY83" s="435"/>
      <c r="BZ83" s="435"/>
      <c r="CA83" s="435"/>
      <c r="CB83" s="435"/>
      <c r="CC83" s="435"/>
      <c r="CD83" s="435"/>
      <c r="CE83" s="435"/>
      <c r="CF83" s="435"/>
      <c r="CG83" s="435"/>
      <c r="CH83" s="435"/>
      <c r="CI83" s="435"/>
      <c r="CJ83" s="435"/>
      <c r="CK83" s="435"/>
      <c r="CL83" s="435"/>
      <c r="CM83" s="435"/>
      <c r="CN83" s="435"/>
      <c r="CO83" s="435"/>
      <c r="CP83" s="435"/>
      <c r="CQ83" s="435"/>
      <c r="CR83" s="435"/>
      <c r="CS83" s="435"/>
      <c r="CT83" s="435"/>
      <c r="CU83" s="435"/>
      <c r="CV83" s="435"/>
      <c r="CW83" s="435"/>
      <c r="CX83" s="435"/>
      <c r="CY83" s="435"/>
      <c r="CZ83" s="435"/>
      <c r="DA83" s="435"/>
      <c r="DB83" s="435"/>
      <c r="DC83" s="435"/>
      <c r="DD83" s="435"/>
      <c r="DE83" s="435"/>
      <c r="DF83" s="435"/>
      <c r="DG83" s="435"/>
      <c r="DH83" s="435"/>
      <c r="DI83" s="435"/>
      <c r="DJ83" s="435"/>
      <c r="DK83" s="435"/>
      <c r="DL83" s="435"/>
      <c r="DM83" s="435"/>
      <c r="DN83" s="435"/>
      <c r="DO83" s="435"/>
      <c r="DP83" s="435"/>
      <c r="DQ83" s="435"/>
      <c r="DR83" s="435"/>
      <c r="DS83" s="435"/>
      <c r="DT83" s="435"/>
      <c r="DU83" s="435"/>
      <c r="DV83" s="435"/>
      <c r="DW83" s="435"/>
      <c r="DX83" s="435"/>
      <c r="DY83" s="435"/>
      <c r="DZ83" s="435"/>
      <c r="EA83" s="435"/>
      <c r="EB83" s="435"/>
      <c r="EC83" s="435"/>
      <c r="ED83" s="435"/>
      <c r="EE83" s="435"/>
      <c r="EF83" s="435"/>
      <c r="EG83" s="435"/>
      <c r="EH83" s="435"/>
      <c r="EI83" s="435"/>
      <c r="EJ83" s="435"/>
      <c r="EK83" s="435"/>
      <c r="EL83" s="435"/>
      <c r="EM83" s="435"/>
      <c r="EN83" s="435"/>
      <c r="EO83" s="435"/>
      <c r="EP83" s="435"/>
      <c r="EQ83" s="435"/>
      <c r="ER83" s="435"/>
      <c r="ES83" s="435"/>
      <c r="ET83" s="435"/>
      <c r="EU83" s="435"/>
      <c r="EV83" s="435"/>
      <c r="EW83" s="435"/>
      <c r="EX83" s="435"/>
      <c r="EY83" s="435"/>
      <c r="EZ83" s="435"/>
      <c r="FA83" s="435"/>
      <c r="FB83" s="435"/>
      <c r="FC83" s="435"/>
      <c r="FD83" s="435"/>
      <c r="FE83" s="435"/>
      <c r="FF83" s="435"/>
      <c r="FG83" s="435"/>
      <c r="FH83" s="435"/>
      <c r="FI83" s="435"/>
      <c r="FJ83" s="435"/>
      <c r="FK83" s="435"/>
      <c r="FL83" s="435"/>
      <c r="FM83" s="435"/>
      <c r="FN83" s="435"/>
      <c r="FO83" s="435"/>
      <c r="FP83" s="435"/>
      <c r="FQ83" s="435"/>
      <c r="FR83" s="435"/>
      <c r="FS83" s="435"/>
      <c r="FT83" s="435"/>
      <c r="FU83" s="435"/>
      <c r="FV83" s="435"/>
      <c r="FW83" s="435"/>
      <c r="FX83" s="435"/>
      <c r="FY83" s="435"/>
      <c r="FZ83" s="435"/>
      <c r="GA83" s="435"/>
      <c r="GB83" s="435"/>
      <c r="GC83" s="435"/>
      <c r="GD83" s="435"/>
      <c r="GE83" s="435"/>
      <c r="GF83" s="435"/>
      <c r="GG83" s="435"/>
      <c r="GH83" s="435"/>
      <c r="GI83" s="435"/>
      <c r="GJ83" s="435"/>
      <c r="GK83" s="435"/>
      <c r="GL83" s="435"/>
      <c r="GM83" s="435"/>
      <c r="GN83" s="435"/>
      <c r="GO83" s="435"/>
      <c r="GP83" s="435"/>
      <c r="GQ83" s="435"/>
      <c r="GR83" s="435"/>
      <c r="GS83" s="435"/>
      <c r="GT83" s="435"/>
      <c r="GU83" s="435"/>
      <c r="GV83" s="435"/>
      <c r="GW83" s="435"/>
      <c r="GX83" s="435"/>
      <c r="GY83" s="435"/>
      <c r="GZ83" s="435"/>
      <c r="HA83" s="435"/>
      <c r="HB83" s="435"/>
      <c r="HC83" s="435"/>
      <c r="HD83" s="435"/>
      <c r="HE83" s="435"/>
      <c r="HF83" s="435"/>
      <c r="HG83" s="435"/>
      <c r="HH83" s="435"/>
      <c r="HI83" s="435"/>
      <c r="HJ83" s="435"/>
      <c r="HK83" s="435"/>
      <c r="HL83" s="435"/>
      <c r="HM83" s="435"/>
      <c r="HN83" s="435"/>
      <c r="HO83" s="435"/>
      <c r="HP83" s="435"/>
      <c r="HQ83" s="435"/>
      <c r="HR83" s="435"/>
      <c r="HS83" s="435"/>
      <c r="HT83" s="435"/>
      <c r="HU83" s="435"/>
      <c r="HV83" s="435"/>
      <c r="HW83" s="435"/>
      <c r="HX83" s="435"/>
      <c r="HY83" s="435"/>
      <c r="HZ83" s="435"/>
      <c r="IA83" s="435"/>
      <c r="IB83" s="435"/>
      <c r="IC83" s="435"/>
      <c r="ID83" s="435"/>
      <c r="IE83" s="435"/>
      <c r="IF83" s="435"/>
      <c r="IG83" s="435"/>
      <c r="IH83" s="435"/>
      <c r="II83" s="435"/>
      <c r="IJ83" s="435"/>
      <c r="IK83" s="435"/>
      <c r="IL83" s="435"/>
      <c r="IM83" s="435"/>
      <c r="IN83" s="435"/>
      <c r="IO83" s="435"/>
      <c r="IP83" s="435"/>
      <c r="IQ83" s="435"/>
      <c r="IR83" s="435"/>
      <c r="IS83" s="435"/>
      <c r="IT83" s="435"/>
      <c r="IU83" s="435"/>
      <c r="IV83" s="435"/>
      <c r="IW83" s="435"/>
      <c r="IX83" s="435"/>
      <c r="IY83" s="435"/>
      <c r="IZ83" s="435"/>
      <c r="JA83" s="435"/>
      <c r="JB83" s="435"/>
      <c r="JC83" s="435"/>
      <c r="JD83" s="435"/>
      <c r="JE83" s="435"/>
      <c r="JF83" s="435"/>
      <c r="JG83" s="435"/>
      <c r="JH83" s="435"/>
      <c r="JI83" s="435"/>
      <c r="JJ83" s="435"/>
      <c r="JK83" s="435"/>
      <c r="JL83" s="435"/>
      <c r="JM83" s="435"/>
      <c r="JN83" s="435"/>
      <c r="JO83" s="435"/>
      <c r="JP83" s="435"/>
      <c r="JQ83" s="435"/>
      <c r="JR83" s="435"/>
      <c r="JS83" s="435"/>
      <c r="JT83" s="435"/>
      <c r="JU83" s="435"/>
      <c r="JV83" s="435"/>
      <c r="JW83" s="435"/>
      <c r="JX83" s="435"/>
      <c r="JY83" s="435"/>
      <c r="JZ83" s="435"/>
      <c r="KA83" s="435"/>
      <c r="KB83" s="435"/>
      <c r="KC83" s="435"/>
      <c r="KD83" s="435"/>
      <c r="KE83" s="435"/>
      <c r="KF83" s="435"/>
      <c r="KG83" s="435"/>
      <c r="KH83" s="435"/>
      <c r="KI83" s="435"/>
      <c r="KJ83" s="435"/>
      <c r="KK83" s="435"/>
      <c r="KL83" s="435"/>
      <c r="KM83" s="435"/>
      <c r="KN83" s="435"/>
      <c r="KO83" s="435"/>
      <c r="KP83" s="435"/>
      <c r="KQ83" s="435"/>
      <c r="KR83" s="435"/>
      <c r="KS83" s="435"/>
      <c r="KT83" s="435"/>
      <c r="KU83" s="435"/>
      <c r="KV83" s="435"/>
      <c r="KW83" s="435"/>
      <c r="KX83" s="435"/>
      <c r="KY83" s="435"/>
      <c r="KZ83" s="435"/>
      <c r="LA83" s="435"/>
      <c r="LB83" s="435"/>
      <c r="LC83" s="435"/>
      <c r="LD83" s="435"/>
      <c r="LE83" s="435"/>
      <c r="LF83" s="435"/>
      <c r="LG83" s="435"/>
      <c r="LH83" s="435"/>
      <c r="LI83" s="435"/>
      <c r="LJ83" s="435"/>
      <c r="LK83" s="435"/>
      <c r="LL83" s="435"/>
      <c r="LM83" s="435"/>
      <c r="LN83" s="435"/>
      <c r="LO83" s="435"/>
      <c r="LP83" s="435"/>
      <c r="LQ83" s="435"/>
      <c r="LR83" s="435"/>
      <c r="LS83" s="435"/>
      <c r="LT83" s="435"/>
      <c r="LU83" s="435"/>
      <c r="LV83" s="435"/>
      <c r="LW83" s="435"/>
      <c r="LX83" s="435"/>
      <c r="LY83" s="435"/>
      <c r="LZ83" s="435"/>
      <c r="MA83" s="435"/>
      <c r="MB83" s="435"/>
      <c r="MC83" s="435"/>
      <c r="MD83" s="435"/>
      <c r="ME83" s="435"/>
      <c r="MF83" s="435"/>
      <c r="MG83" s="435"/>
      <c r="MH83" s="435"/>
      <c r="MI83" s="435"/>
      <c r="MJ83" s="435"/>
      <c r="MK83" s="435"/>
      <c r="ML83" s="435"/>
      <c r="MM83" s="435"/>
      <c r="MN83" s="435"/>
      <c r="MO83" s="435"/>
      <c r="MP83" s="435"/>
      <c r="MQ83" s="435"/>
      <c r="MR83" s="435"/>
      <c r="MS83" s="435"/>
      <c r="MT83" s="435"/>
      <c r="MU83" s="435"/>
      <c r="MV83" s="435"/>
      <c r="MW83" s="435"/>
      <c r="MX83" s="435"/>
      <c r="MY83" s="435"/>
      <c r="MZ83" s="435"/>
      <c r="NA83" s="435"/>
      <c r="NB83" s="435"/>
      <c r="NC83" s="435"/>
      <c r="ND83" s="435"/>
      <c r="NE83" s="435"/>
      <c r="NF83" s="435"/>
      <c r="NG83" s="435"/>
      <c r="NH83" s="435"/>
      <c r="NI83" s="435"/>
      <c r="NJ83" s="435"/>
      <c r="NK83" s="435"/>
      <c r="NL83" s="435"/>
      <c r="NM83" s="435"/>
      <c r="NN83" s="435"/>
      <c r="NO83" s="435"/>
      <c r="NP83" s="435"/>
      <c r="NQ83" s="435"/>
      <c r="NR83" s="435"/>
      <c r="NS83" s="435"/>
      <c r="NT83" s="435"/>
      <c r="NU83" s="435"/>
      <c r="NV83" s="435"/>
      <c r="NW83" s="435"/>
      <c r="NX83" s="435"/>
      <c r="NY83" s="435"/>
      <c r="NZ83" s="435"/>
      <c r="OA83" s="435"/>
      <c r="OB83" s="435"/>
      <c r="OC83" s="435"/>
    </row>
    <row r="84" spans="1:393" ht="18" customHeight="1" x14ac:dyDescent="0.5">
      <c r="A84" s="435"/>
      <c r="B84" s="455"/>
      <c r="C84" s="455"/>
      <c r="D84" s="45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5"/>
      <c r="P84" s="435"/>
      <c r="Q84" s="435"/>
      <c r="R84" s="435"/>
      <c r="S84" s="435"/>
      <c r="T84" s="435"/>
      <c r="U84" s="435"/>
      <c r="V84" s="435"/>
      <c r="W84" s="435"/>
      <c r="X84" s="435"/>
      <c r="Y84" s="435"/>
      <c r="Z84" s="435"/>
      <c r="AA84" s="435"/>
      <c r="AB84" s="435"/>
      <c r="AC84" s="435"/>
      <c r="AD84" s="435"/>
      <c r="AE84" s="435"/>
      <c r="AF84" s="435"/>
      <c r="AG84" s="435"/>
      <c r="AH84" s="435"/>
      <c r="AI84" s="435"/>
      <c r="AJ84" s="435"/>
      <c r="AK84" s="435"/>
      <c r="AL84" s="435"/>
      <c r="AM84" s="435"/>
      <c r="AN84" s="435"/>
      <c r="AO84" s="435"/>
      <c r="AP84" s="435"/>
      <c r="AQ84" s="435"/>
      <c r="AR84" s="435"/>
      <c r="AS84" s="435"/>
      <c r="AT84" s="435"/>
      <c r="AU84" s="435"/>
      <c r="AV84" s="435"/>
      <c r="AW84" s="435"/>
      <c r="AX84" s="435"/>
      <c r="AY84" s="435"/>
      <c r="AZ84" s="435"/>
      <c r="BA84" s="435"/>
      <c r="BB84" s="435"/>
      <c r="BC84" s="435"/>
      <c r="BD84" s="435"/>
      <c r="BE84" s="435"/>
      <c r="BF84" s="435"/>
      <c r="BG84" s="435"/>
      <c r="BH84" s="435"/>
      <c r="BI84" s="435"/>
      <c r="BJ84" s="435"/>
      <c r="BK84" s="435"/>
      <c r="BL84" s="435"/>
      <c r="BM84" s="435"/>
      <c r="BN84" s="435"/>
      <c r="BO84" s="435"/>
      <c r="BP84" s="435"/>
      <c r="BQ84" s="435"/>
      <c r="BR84" s="435"/>
      <c r="BS84" s="435"/>
      <c r="BT84" s="435"/>
      <c r="BU84" s="435"/>
      <c r="BV84" s="435"/>
      <c r="BW84" s="435"/>
      <c r="BX84" s="435"/>
      <c r="BY84" s="435"/>
      <c r="BZ84" s="435"/>
      <c r="CA84" s="435"/>
      <c r="CB84" s="435"/>
      <c r="CC84" s="435"/>
      <c r="CD84" s="435"/>
      <c r="CE84" s="435"/>
      <c r="CF84" s="435"/>
      <c r="CG84" s="435"/>
      <c r="CH84" s="435"/>
      <c r="CI84" s="435"/>
      <c r="CJ84" s="435"/>
      <c r="CK84" s="435"/>
      <c r="CL84" s="435"/>
      <c r="CM84" s="435"/>
      <c r="CN84" s="435"/>
      <c r="CO84" s="435"/>
      <c r="CP84" s="435"/>
      <c r="CQ84" s="435"/>
      <c r="CR84" s="435"/>
      <c r="CS84" s="435"/>
      <c r="CT84" s="435"/>
      <c r="CU84" s="435"/>
      <c r="CV84" s="435"/>
      <c r="CW84" s="435"/>
      <c r="CX84" s="435"/>
      <c r="CY84" s="435"/>
      <c r="CZ84" s="435"/>
      <c r="DA84" s="435"/>
      <c r="DB84" s="435"/>
      <c r="DC84" s="435"/>
      <c r="DD84" s="435"/>
      <c r="DE84" s="435"/>
      <c r="DF84" s="435"/>
      <c r="DG84" s="435"/>
      <c r="DH84" s="435"/>
      <c r="DI84" s="435"/>
      <c r="DJ84" s="435"/>
      <c r="DK84" s="435"/>
      <c r="DL84" s="435"/>
      <c r="DM84" s="435"/>
      <c r="DN84" s="435"/>
      <c r="DO84" s="435"/>
      <c r="DP84" s="435"/>
      <c r="DQ84" s="435"/>
      <c r="DR84" s="435"/>
      <c r="DS84" s="435"/>
      <c r="DT84" s="435"/>
      <c r="DU84" s="435"/>
      <c r="DV84" s="435"/>
      <c r="DW84" s="435"/>
      <c r="DX84" s="435"/>
      <c r="DY84" s="435"/>
      <c r="DZ84" s="435"/>
      <c r="EA84" s="435"/>
      <c r="EB84" s="435"/>
      <c r="EC84" s="435"/>
      <c r="ED84" s="435"/>
      <c r="EE84" s="435"/>
      <c r="EF84" s="435"/>
      <c r="EG84" s="435"/>
      <c r="EH84" s="435"/>
      <c r="EI84" s="435"/>
      <c r="EJ84" s="435"/>
      <c r="EK84" s="435"/>
      <c r="EL84" s="435"/>
      <c r="EM84" s="435"/>
      <c r="EN84" s="435"/>
      <c r="EO84" s="435"/>
      <c r="EP84" s="435"/>
      <c r="EQ84" s="435"/>
      <c r="ER84" s="435"/>
      <c r="ES84" s="435"/>
      <c r="ET84" s="435"/>
      <c r="EU84" s="435"/>
      <c r="EV84" s="435"/>
      <c r="EW84" s="435"/>
      <c r="EX84" s="435"/>
      <c r="EY84" s="435"/>
      <c r="EZ84" s="435"/>
      <c r="FA84" s="435"/>
      <c r="FB84" s="435"/>
      <c r="FC84" s="435"/>
      <c r="FD84" s="435"/>
      <c r="FE84" s="435"/>
      <c r="FF84" s="435"/>
      <c r="FG84" s="435"/>
      <c r="FH84" s="435"/>
      <c r="FI84" s="435"/>
      <c r="FJ84" s="435"/>
      <c r="FK84" s="435"/>
      <c r="FL84" s="435"/>
      <c r="FM84" s="435"/>
      <c r="FN84" s="435"/>
      <c r="FO84" s="435"/>
      <c r="FP84" s="435"/>
      <c r="FQ84" s="435"/>
      <c r="FR84" s="435"/>
      <c r="FS84" s="435"/>
      <c r="FT84" s="435"/>
      <c r="FU84" s="435"/>
      <c r="FV84" s="435"/>
      <c r="FW84" s="435"/>
      <c r="FX84" s="435"/>
      <c r="FY84" s="435"/>
      <c r="FZ84" s="435"/>
      <c r="GA84" s="435"/>
      <c r="GB84" s="435"/>
      <c r="GC84" s="435"/>
      <c r="GD84" s="435"/>
      <c r="GE84" s="435"/>
      <c r="GF84" s="435"/>
      <c r="GG84" s="435"/>
      <c r="GH84" s="435"/>
      <c r="GI84" s="435"/>
      <c r="GJ84" s="435"/>
      <c r="GK84" s="435"/>
      <c r="GL84" s="435"/>
      <c r="GM84" s="435"/>
      <c r="GN84" s="435"/>
      <c r="GO84" s="435"/>
      <c r="GP84" s="435"/>
      <c r="GQ84" s="435"/>
      <c r="GR84" s="435"/>
      <c r="GS84" s="435"/>
      <c r="GT84" s="435"/>
      <c r="GU84" s="435"/>
      <c r="GV84" s="435"/>
      <c r="GW84" s="435"/>
      <c r="GX84" s="435"/>
      <c r="GY84" s="435"/>
      <c r="GZ84" s="435"/>
      <c r="HA84" s="435"/>
      <c r="HB84" s="435"/>
      <c r="HC84" s="435"/>
      <c r="HD84" s="435"/>
      <c r="HE84" s="435"/>
      <c r="HF84" s="435"/>
      <c r="HG84" s="435"/>
      <c r="HH84" s="435"/>
      <c r="HI84" s="435"/>
      <c r="HJ84" s="435"/>
      <c r="HK84" s="435"/>
      <c r="HL84" s="435"/>
      <c r="HM84" s="435"/>
      <c r="HN84" s="435"/>
      <c r="HO84" s="435"/>
      <c r="HP84" s="435"/>
      <c r="HQ84" s="435"/>
      <c r="HR84" s="435"/>
      <c r="HS84" s="435"/>
      <c r="HT84" s="435"/>
      <c r="HU84" s="435"/>
      <c r="HV84" s="435"/>
      <c r="HW84" s="435"/>
      <c r="HX84" s="435"/>
      <c r="HY84" s="435"/>
      <c r="HZ84" s="435"/>
      <c r="IA84" s="435"/>
      <c r="IB84" s="435"/>
      <c r="IC84" s="435"/>
      <c r="ID84" s="435"/>
      <c r="IE84" s="435"/>
      <c r="IF84" s="435"/>
      <c r="IG84" s="435"/>
      <c r="IH84" s="435"/>
      <c r="II84" s="435"/>
      <c r="IJ84" s="435"/>
      <c r="IK84" s="435"/>
      <c r="IL84" s="435"/>
      <c r="IM84" s="435"/>
      <c r="IN84" s="435"/>
      <c r="IO84" s="435"/>
      <c r="IP84" s="435"/>
      <c r="IQ84" s="435"/>
      <c r="IR84" s="435"/>
      <c r="IS84" s="435"/>
      <c r="IT84" s="435"/>
      <c r="IU84" s="435"/>
      <c r="IV84" s="435"/>
      <c r="IW84" s="435"/>
      <c r="IX84" s="435"/>
      <c r="IY84" s="435"/>
      <c r="IZ84" s="435"/>
      <c r="JA84" s="435"/>
      <c r="JB84" s="435"/>
      <c r="JC84" s="435"/>
      <c r="JD84" s="435"/>
      <c r="JE84" s="435"/>
      <c r="JF84" s="435"/>
      <c r="JG84" s="435"/>
      <c r="JH84" s="435"/>
      <c r="JI84" s="435"/>
      <c r="JJ84" s="435"/>
      <c r="JK84" s="435"/>
      <c r="JL84" s="435"/>
      <c r="JM84" s="435"/>
      <c r="JN84" s="435"/>
      <c r="JO84" s="435"/>
      <c r="JP84" s="435"/>
      <c r="JQ84" s="435"/>
      <c r="JR84" s="435"/>
      <c r="JS84" s="435"/>
      <c r="JT84" s="435"/>
      <c r="JU84" s="435"/>
      <c r="JV84" s="435"/>
      <c r="JW84" s="435"/>
      <c r="JX84" s="435"/>
      <c r="JY84" s="435"/>
      <c r="JZ84" s="435"/>
      <c r="KA84" s="435"/>
      <c r="KB84" s="435"/>
      <c r="KC84" s="435"/>
      <c r="KD84" s="435"/>
      <c r="KE84" s="435"/>
      <c r="KF84" s="435"/>
      <c r="KG84" s="435"/>
      <c r="KH84" s="435"/>
      <c r="KI84" s="435"/>
      <c r="KJ84" s="435"/>
      <c r="KK84" s="435"/>
      <c r="KL84" s="435"/>
      <c r="KM84" s="435"/>
      <c r="KN84" s="435"/>
      <c r="KO84" s="435"/>
      <c r="KP84" s="435"/>
      <c r="KQ84" s="435"/>
      <c r="KR84" s="435"/>
      <c r="KS84" s="435"/>
      <c r="KT84" s="435"/>
      <c r="KU84" s="435"/>
      <c r="KV84" s="435"/>
      <c r="KW84" s="435"/>
      <c r="KX84" s="435"/>
      <c r="KY84" s="435"/>
      <c r="KZ84" s="435"/>
      <c r="LA84" s="435"/>
      <c r="LB84" s="435"/>
      <c r="LC84" s="435"/>
      <c r="LD84" s="435"/>
      <c r="LE84" s="435"/>
      <c r="LF84" s="435"/>
      <c r="LG84" s="435"/>
      <c r="LH84" s="435"/>
      <c r="LI84" s="435"/>
      <c r="LJ84" s="435"/>
      <c r="LK84" s="435"/>
      <c r="LL84" s="435"/>
      <c r="LM84" s="435"/>
      <c r="LN84" s="435"/>
      <c r="LO84" s="435"/>
      <c r="LP84" s="435"/>
      <c r="LQ84" s="435"/>
      <c r="LR84" s="435"/>
      <c r="LS84" s="435"/>
      <c r="LT84" s="435"/>
      <c r="LU84" s="435"/>
      <c r="LV84" s="435"/>
      <c r="LW84" s="435"/>
      <c r="LX84" s="435"/>
      <c r="LY84" s="435"/>
      <c r="LZ84" s="435"/>
      <c r="MA84" s="435"/>
      <c r="MB84" s="435"/>
      <c r="MC84" s="435"/>
      <c r="MD84" s="435"/>
      <c r="ME84" s="435"/>
      <c r="MF84" s="435"/>
      <c r="MG84" s="435"/>
      <c r="MH84" s="435"/>
      <c r="MI84" s="435"/>
      <c r="MJ84" s="435"/>
      <c r="MK84" s="435"/>
      <c r="ML84" s="435"/>
      <c r="MM84" s="435"/>
      <c r="MN84" s="435"/>
      <c r="MO84" s="435"/>
      <c r="MP84" s="435"/>
      <c r="MQ84" s="435"/>
      <c r="MR84" s="435"/>
      <c r="MS84" s="435"/>
      <c r="MT84" s="435"/>
      <c r="MU84" s="435"/>
      <c r="MV84" s="435"/>
      <c r="MW84" s="435"/>
      <c r="MX84" s="435"/>
      <c r="MY84" s="435"/>
      <c r="MZ84" s="435"/>
      <c r="NA84" s="435"/>
      <c r="NB84" s="435"/>
      <c r="NC84" s="435"/>
      <c r="ND84" s="435"/>
      <c r="NE84" s="435"/>
      <c r="NF84" s="435"/>
      <c r="NG84" s="435"/>
      <c r="NH84" s="435"/>
      <c r="NI84" s="435"/>
      <c r="NJ84" s="435"/>
      <c r="NK84" s="435"/>
      <c r="NL84" s="435"/>
      <c r="NM84" s="435"/>
      <c r="NN84" s="435"/>
      <c r="NO84" s="435"/>
      <c r="NP84" s="435"/>
      <c r="NQ84" s="435"/>
      <c r="NR84" s="435"/>
      <c r="NS84" s="435"/>
      <c r="NT84" s="435"/>
      <c r="NU84" s="435"/>
      <c r="NV84" s="435"/>
      <c r="NW84" s="435"/>
      <c r="NX84" s="435"/>
      <c r="NY84" s="435"/>
      <c r="NZ84" s="435"/>
      <c r="OA84" s="435"/>
      <c r="OB84" s="435"/>
      <c r="OC84" s="435"/>
    </row>
    <row r="85" spans="1:393" ht="18" customHeight="1" x14ac:dyDescent="0.5">
      <c r="A85" s="435"/>
      <c r="B85" s="455"/>
      <c r="C85" s="455"/>
      <c r="D85" s="455"/>
      <c r="E85" s="435"/>
      <c r="F85" s="435"/>
      <c r="G85" s="435"/>
      <c r="H85" s="435"/>
      <c r="I85" s="435"/>
      <c r="J85" s="435"/>
      <c r="K85" s="435"/>
      <c r="L85" s="435"/>
      <c r="M85" s="435"/>
      <c r="N85" s="435"/>
      <c r="O85" s="435"/>
      <c r="P85" s="435"/>
      <c r="Q85" s="435"/>
      <c r="R85" s="435"/>
      <c r="S85" s="435"/>
      <c r="T85" s="435"/>
      <c r="U85" s="435"/>
      <c r="V85" s="435"/>
      <c r="W85" s="435"/>
      <c r="X85" s="435"/>
      <c r="Y85" s="435"/>
      <c r="Z85" s="435"/>
      <c r="AA85" s="435"/>
      <c r="AB85" s="435"/>
      <c r="AC85" s="435"/>
      <c r="AD85" s="435"/>
      <c r="AE85" s="435"/>
      <c r="AF85" s="435"/>
      <c r="AG85" s="435"/>
      <c r="AH85" s="435"/>
      <c r="AI85" s="435"/>
      <c r="AJ85" s="435"/>
      <c r="AK85" s="435"/>
      <c r="AL85" s="435"/>
      <c r="AM85" s="435"/>
      <c r="AN85" s="435"/>
      <c r="AO85" s="435"/>
      <c r="AP85" s="435"/>
      <c r="AQ85" s="435"/>
      <c r="AR85" s="435"/>
      <c r="AS85" s="435"/>
      <c r="AT85" s="435"/>
      <c r="AU85" s="435"/>
      <c r="AV85" s="435"/>
      <c r="AW85" s="435"/>
      <c r="AX85" s="435"/>
      <c r="AY85" s="435"/>
      <c r="AZ85" s="435"/>
      <c r="BA85" s="435"/>
      <c r="BB85" s="435"/>
      <c r="BC85" s="435"/>
      <c r="BD85" s="435"/>
      <c r="BE85" s="435"/>
      <c r="BF85" s="435"/>
      <c r="BG85" s="435"/>
      <c r="BH85" s="435"/>
      <c r="BI85" s="435"/>
      <c r="BJ85" s="435"/>
      <c r="BK85" s="435"/>
      <c r="BL85" s="435"/>
      <c r="BM85" s="435"/>
      <c r="BN85" s="435"/>
      <c r="BO85" s="435"/>
      <c r="BP85" s="435"/>
      <c r="BQ85" s="435"/>
      <c r="BR85" s="435"/>
      <c r="BS85" s="435"/>
      <c r="BT85" s="435"/>
      <c r="BU85" s="435"/>
      <c r="BV85" s="435"/>
      <c r="BW85" s="435"/>
      <c r="BX85" s="435"/>
      <c r="BY85" s="435"/>
      <c r="BZ85" s="435"/>
      <c r="CA85" s="435"/>
      <c r="CB85" s="435"/>
      <c r="CC85" s="435"/>
      <c r="CD85" s="435"/>
      <c r="CE85" s="435"/>
      <c r="CF85" s="435"/>
      <c r="CG85" s="435"/>
      <c r="CH85" s="435"/>
      <c r="CI85" s="435"/>
      <c r="CJ85" s="435"/>
      <c r="CK85" s="435"/>
      <c r="CL85" s="435"/>
      <c r="CM85" s="435"/>
      <c r="CN85" s="435"/>
      <c r="CO85" s="435"/>
      <c r="CP85" s="435"/>
      <c r="CQ85" s="435"/>
      <c r="CR85" s="435"/>
      <c r="CS85" s="435"/>
      <c r="CT85" s="435"/>
      <c r="CU85" s="435"/>
      <c r="CV85" s="435"/>
      <c r="CW85" s="435"/>
      <c r="CX85" s="435"/>
      <c r="CY85" s="435"/>
      <c r="CZ85" s="435"/>
      <c r="DA85" s="435"/>
      <c r="DB85" s="435"/>
      <c r="DC85" s="435"/>
      <c r="DD85" s="435"/>
      <c r="DE85" s="435"/>
      <c r="DF85" s="435"/>
      <c r="DG85" s="435"/>
      <c r="DH85" s="435"/>
      <c r="DI85" s="435"/>
      <c r="DJ85" s="435"/>
      <c r="DK85" s="435"/>
      <c r="DL85" s="435"/>
      <c r="DM85" s="435"/>
      <c r="DN85" s="435"/>
      <c r="DO85" s="435"/>
      <c r="DP85" s="435"/>
      <c r="DQ85" s="435"/>
      <c r="DR85" s="435"/>
      <c r="DS85" s="435"/>
      <c r="DT85" s="435"/>
      <c r="DU85" s="435"/>
      <c r="DV85" s="435"/>
      <c r="DW85" s="435"/>
      <c r="DX85" s="435"/>
      <c r="DY85" s="435"/>
      <c r="DZ85" s="435"/>
      <c r="EA85" s="435"/>
      <c r="EB85" s="435"/>
      <c r="EC85" s="435"/>
      <c r="ED85" s="435"/>
      <c r="EE85" s="435"/>
      <c r="EF85" s="435"/>
      <c r="EG85" s="435"/>
      <c r="EH85" s="435"/>
      <c r="EI85" s="435"/>
      <c r="EJ85" s="435"/>
      <c r="EK85" s="435"/>
      <c r="EL85" s="435"/>
      <c r="EM85" s="435"/>
      <c r="EN85" s="435"/>
      <c r="EO85" s="435"/>
      <c r="EP85" s="435"/>
      <c r="EQ85" s="435"/>
      <c r="ER85" s="435"/>
      <c r="ES85" s="435"/>
      <c r="ET85" s="435"/>
      <c r="EU85" s="435"/>
      <c r="EV85" s="435"/>
      <c r="EW85" s="435"/>
      <c r="EX85" s="435"/>
      <c r="EY85" s="435"/>
      <c r="EZ85" s="435"/>
      <c r="FA85" s="435"/>
      <c r="FB85" s="435"/>
      <c r="FC85" s="435"/>
      <c r="FD85" s="435"/>
      <c r="FE85" s="435"/>
      <c r="FF85" s="435"/>
      <c r="FG85" s="435"/>
      <c r="FH85" s="435"/>
      <c r="FI85" s="435"/>
      <c r="FJ85" s="435"/>
      <c r="FK85" s="435"/>
      <c r="FL85" s="435"/>
      <c r="FM85" s="435"/>
      <c r="FN85" s="435"/>
      <c r="FO85" s="435"/>
      <c r="FP85" s="435"/>
      <c r="FQ85" s="435"/>
      <c r="FR85" s="435"/>
      <c r="FS85" s="435"/>
      <c r="FT85" s="435"/>
      <c r="FU85" s="435"/>
      <c r="FV85" s="435"/>
      <c r="FW85" s="435"/>
      <c r="FX85" s="435"/>
      <c r="FY85" s="435"/>
      <c r="FZ85" s="435"/>
      <c r="GA85" s="435"/>
      <c r="GB85" s="435"/>
      <c r="GC85" s="435"/>
      <c r="GD85" s="435"/>
      <c r="GE85" s="435"/>
      <c r="GF85" s="435"/>
      <c r="GG85" s="435"/>
      <c r="GH85" s="435"/>
      <c r="GI85" s="435"/>
      <c r="GJ85" s="435"/>
      <c r="GK85" s="435"/>
      <c r="GL85" s="435"/>
      <c r="GM85" s="435"/>
      <c r="GN85" s="435"/>
      <c r="GO85" s="435"/>
      <c r="GP85" s="435"/>
      <c r="GQ85" s="435"/>
      <c r="GR85" s="435"/>
      <c r="GS85" s="435"/>
      <c r="GT85" s="435"/>
      <c r="GU85" s="435"/>
      <c r="GV85" s="435"/>
      <c r="GW85" s="435"/>
      <c r="GX85" s="435"/>
      <c r="GY85" s="435"/>
      <c r="GZ85" s="435"/>
      <c r="HA85" s="435"/>
      <c r="HB85" s="435"/>
      <c r="HC85" s="435"/>
      <c r="HD85" s="435"/>
      <c r="HE85" s="435"/>
      <c r="HF85" s="435"/>
      <c r="HG85" s="435"/>
      <c r="HH85" s="435"/>
      <c r="HI85" s="435"/>
      <c r="HJ85" s="435"/>
      <c r="HK85" s="435"/>
      <c r="HL85" s="435"/>
      <c r="HM85" s="435"/>
      <c r="HN85" s="435"/>
      <c r="HO85" s="435"/>
      <c r="HP85" s="435"/>
      <c r="HQ85" s="435"/>
      <c r="HR85" s="435"/>
      <c r="HS85" s="435"/>
      <c r="HT85" s="435"/>
      <c r="HU85" s="435"/>
      <c r="HV85" s="435"/>
      <c r="HW85" s="435"/>
      <c r="HX85" s="435"/>
      <c r="HY85" s="435"/>
      <c r="HZ85" s="435"/>
      <c r="IA85" s="435"/>
      <c r="IB85" s="435"/>
      <c r="IC85" s="435"/>
      <c r="ID85" s="435"/>
      <c r="IE85" s="435"/>
      <c r="IF85" s="435"/>
      <c r="IG85" s="435"/>
      <c r="IH85" s="435"/>
      <c r="II85" s="435"/>
      <c r="IJ85" s="435"/>
      <c r="IK85" s="435"/>
      <c r="IL85" s="435"/>
      <c r="IM85" s="435"/>
      <c r="IN85" s="435"/>
      <c r="IO85" s="435"/>
      <c r="IP85" s="435"/>
      <c r="IQ85" s="435"/>
      <c r="IR85" s="435"/>
      <c r="IS85" s="435"/>
      <c r="IT85" s="435"/>
      <c r="IU85" s="435"/>
      <c r="IV85" s="435"/>
      <c r="IW85" s="435"/>
      <c r="IX85" s="435"/>
      <c r="IY85" s="435"/>
      <c r="IZ85" s="435"/>
      <c r="JA85" s="435"/>
      <c r="JB85" s="435"/>
      <c r="JC85" s="435"/>
      <c r="JD85" s="435"/>
      <c r="JE85" s="435"/>
      <c r="JF85" s="435"/>
      <c r="JG85" s="435"/>
      <c r="JH85" s="435"/>
      <c r="JI85" s="435"/>
      <c r="JJ85" s="435"/>
      <c r="JK85" s="435"/>
      <c r="JL85" s="435"/>
      <c r="JM85" s="435"/>
      <c r="JN85" s="435"/>
      <c r="JO85" s="435"/>
      <c r="JP85" s="435"/>
      <c r="JQ85" s="435"/>
      <c r="JR85" s="435"/>
      <c r="JS85" s="435"/>
      <c r="JT85" s="435"/>
      <c r="JU85" s="435"/>
      <c r="JV85" s="435"/>
      <c r="JW85" s="435"/>
      <c r="JX85" s="435"/>
      <c r="JY85" s="435"/>
      <c r="JZ85" s="435"/>
      <c r="KA85" s="435"/>
      <c r="KB85" s="435"/>
      <c r="KC85" s="435"/>
      <c r="KD85" s="435"/>
      <c r="KE85" s="435"/>
      <c r="KF85" s="435"/>
      <c r="KG85" s="435"/>
      <c r="KH85" s="435"/>
      <c r="KI85" s="435"/>
      <c r="KJ85" s="435"/>
      <c r="KK85" s="435"/>
      <c r="KL85" s="435"/>
      <c r="KM85" s="435"/>
      <c r="KN85" s="435"/>
      <c r="KO85" s="435"/>
      <c r="KP85" s="435"/>
      <c r="KQ85" s="435"/>
      <c r="KR85" s="435"/>
      <c r="KS85" s="435"/>
      <c r="KT85" s="435"/>
      <c r="KU85" s="435"/>
      <c r="KV85" s="435"/>
      <c r="KW85" s="435"/>
      <c r="KX85" s="435"/>
      <c r="KY85" s="435"/>
      <c r="KZ85" s="435"/>
      <c r="LA85" s="435"/>
      <c r="LB85" s="435"/>
      <c r="LC85" s="435"/>
      <c r="LD85" s="435"/>
      <c r="LE85" s="435"/>
      <c r="LF85" s="435"/>
      <c r="LG85" s="435"/>
      <c r="LH85" s="435"/>
      <c r="LI85" s="435"/>
      <c r="LJ85" s="435"/>
      <c r="LK85" s="435"/>
      <c r="LL85" s="435"/>
      <c r="LM85" s="435"/>
      <c r="LN85" s="435"/>
      <c r="LO85" s="435"/>
      <c r="LP85" s="435"/>
      <c r="LQ85" s="435"/>
      <c r="LR85" s="435"/>
      <c r="LS85" s="435"/>
      <c r="LT85" s="435"/>
      <c r="LU85" s="435"/>
      <c r="LV85" s="435"/>
      <c r="LW85" s="435"/>
      <c r="LX85" s="435"/>
      <c r="LY85" s="435"/>
      <c r="LZ85" s="435"/>
      <c r="MA85" s="435"/>
      <c r="MB85" s="435"/>
      <c r="MC85" s="435"/>
      <c r="MD85" s="435"/>
      <c r="ME85" s="435"/>
      <c r="MF85" s="435"/>
      <c r="MG85" s="435"/>
      <c r="MH85" s="435"/>
      <c r="MI85" s="435"/>
      <c r="MJ85" s="435"/>
      <c r="MK85" s="435"/>
      <c r="ML85" s="435"/>
      <c r="MM85" s="435"/>
      <c r="MN85" s="435"/>
      <c r="MO85" s="435"/>
      <c r="MP85" s="435"/>
      <c r="MQ85" s="435"/>
      <c r="MR85" s="435"/>
      <c r="MS85" s="435"/>
      <c r="MT85" s="435"/>
      <c r="MU85" s="435"/>
      <c r="MV85" s="435"/>
      <c r="MW85" s="435"/>
      <c r="MX85" s="435"/>
      <c r="MY85" s="435"/>
      <c r="MZ85" s="435"/>
      <c r="NA85" s="435"/>
      <c r="NB85" s="435"/>
      <c r="NC85" s="435"/>
      <c r="ND85" s="435"/>
      <c r="NE85" s="435"/>
      <c r="NF85" s="435"/>
      <c r="NG85" s="435"/>
      <c r="NH85" s="435"/>
      <c r="NI85" s="435"/>
      <c r="NJ85" s="435"/>
      <c r="NK85" s="435"/>
      <c r="NL85" s="435"/>
      <c r="NM85" s="435"/>
      <c r="NN85" s="435"/>
      <c r="NO85" s="435"/>
      <c r="NP85" s="435"/>
      <c r="NQ85" s="435"/>
      <c r="NR85" s="435"/>
      <c r="NS85" s="435"/>
      <c r="NT85" s="435"/>
      <c r="NU85" s="435"/>
      <c r="NV85" s="435"/>
      <c r="NW85" s="435"/>
      <c r="NX85" s="435"/>
      <c r="NY85" s="435"/>
      <c r="NZ85" s="435"/>
      <c r="OA85" s="435"/>
      <c r="OB85" s="435"/>
      <c r="OC85" s="435"/>
    </row>
    <row r="86" spans="1:393" ht="18" customHeight="1" x14ac:dyDescent="0.5">
      <c r="A86" s="435"/>
      <c r="B86" s="455"/>
      <c r="C86" s="455"/>
      <c r="D86" s="455"/>
      <c r="E86" s="435"/>
      <c r="F86" s="435"/>
      <c r="G86" s="435"/>
      <c r="H86" s="435"/>
      <c r="I86" s="435"/>
      <c r="J86" s="435"/>
      <c r="K86" s="435"/>
      <c r="L86" s="435"/>
      <c r="M86" s="435"/>
      <c r="N86" s="435"/>
      <c r="O86" s="435"/>
      <c r="P86" s="435"/>
      <c r="Q86" s="435"/>
      <c r="R86" s="435"/>
      <c r="S86" s="435"/>
      <c r="T86" s="435"/>
      <c r="U86" s="435"/>
      <c r="V86" s="435"/>
      <c r="W86" s="435"/>
      <c r="X86" s="435"/>
      <c r="Y86" s="435"/>
      <c r="Z86" s="435"/>
      <c r="AA86" s="435"/>
      <c r="AB86" s="435"/>
      <c r="AC86" s="435"/>
      <c r="AD86" s="435"/>
      <c r="AE86" s="435"/>
      <c r="AF86" s="435"/>
      <c r="AG86" s="435"/>
      <c r="AH86" s="435"/>
      <c r="AI86" s="435"/>
      <c r="AJ86" s="435"/>
      <c r="AK86" s="435"/>
      <c r="AL86" s="435"/>
      <c r="AM86" s="435"/>
      <c r="AN86" s="435"/>
      <c r="AO86" s="435"/>
      <c r="AP86" s="435"/>
      <c r="AQ86" s="435"/>
      <c r="AR86" s="435"/>
      <c r="AS86" s="435"/>
      <c r="AT86" s="435"/>
      <c r="AU86" s="435"/>
      <c r="AV86" s="435"/>
      <c r="AW86" s="435"/>
      <c r="AX86" s="435"/>
      <c r="AY86" s="435"/>
      <c r="AZ86" s="435"/>
      <c r="BA86" s="435"/>
      <c r="BB86" s="435"/>
      <c r="BC86" s="435"/>
      <c r="BD86" s="435"/>
      <c r="BE86" s="435"/>
      <c r="BF86" s="435"/>
      <c r="BG86" s="435"/>
      <c r="BH86" s="435"/>
      <c r="BI86" s="435"/>
      <c r="BJ86" s="435"/>
      <c r="BK86" s="435"/>
      <c r="BL86" s="435"/>
      <c r="BM86" s="435"/>
      <c r="BN86" s="435"/>
      <c r="BO86" s="435"/>
      <c r="BP86" s="435"/>
      <c r="BQ86" s="435"/>
      <c r="BR86" s="435"/>
      <c r="BS86" s="435"/>
      <c r="BT86" s="435"/>
      <c r="BU86" s="435"/>
      <c r="BV86" s="435"/>
      <c r="BW86" s="435"/>
      <c r="BX86" s="435"/>
      <c r="BY86" s="435"/>
      <c r="BZ86" s="435"/>
      <c r="CA86" s="435"/>
      <c r="CB86" s="435"/>
      <c r="CC86" s="435"/>
      <c r="CD86" s="435"/>
      <c r="CE86" s="435"/>
      <c r="CF86" s="435"/>
      <c r="CG86" s="435"/>
      <c r="CH86" s="435"/>
      <c r="CI86" s="435"/>
      <c r="CJ86" s="435"/>
      <c r="CK86" s="435"/>
      <c r="CL86" s="435"/>
      <c r="CM86" s="435"/>
      <c r="CN86" s="435"/>
      <c r="CO86" s="435"/>
      <c r="CP86" s="435"/>
      <c r="CQ86" s="435"/>
      <c r="CR86" s="435"/>
      <c r="CS86" s="435"/>
      <c r="CT86" s="435"/>
      <c r="CU86" s="435"/>
      <c r="CV86" s="435"/>
      <c r="CW86" s="435"/>
      <c r="CX86" s="435"/>
      <c r="CY86" s="435"/>
      <c r="CZ86" s="435"/>
      <c r="DA86" s="435"/>
      <c r="DB86" s="435"/>
      <c r="DC86" s="435"/>
      <c r="DD86" s="435"/>
      <c r="DE86" s="435"/>
      <c r="DF86" s="435"/>
      <c r="DG86" s="435"/>
      <c r="DH86" s="435"/>
      <c r="DI86" s="435"/>
      <c r="DJ86" s="435"/>
      <c r="DK86" s="435"/>
      <c r="DL86" s="435"/>
      <c r="DM86" s="435"/>
      <c r="DN86" s="435"/>
      <c r="DO86" s="435"/>
      <c r="DP86" s="435"/>
      <c r="DQ86" s="435"/>
      <c r="DR86" s="435"/>
      <c r="DS86" s="435"/>
      <c r="DT86" s="435"/>
      <c r="DU86" s="435"/>
      <c r="DV86" s="435"/>
      <c r="DW86" s="435"/>
      <c r="DX86" s="435"/>
      <c r="DY86" s="435"/>
      <c r="DZ86" s="435"/>
      <c r="EA86" s="435"/>
      <c r="EB86" s="435"/>
      <c r="EC86" s="435"/>
      <c r="ED86" s="435"/>
      <c r="EE86" s="435"/>
      <c r="EF86" s="435"/>
      <c r="EG86" s="435"/>
      <c r="EH86" s="435"/>
      <c r="EI86" s="435"/>
      <c r="EJ86" s="435"/>
      <c r="EK86" s="435"/>
      <c r="EL86" s="435"/>
      <c r="EM86" s="435"/>
      <c r="EN86" s="435"/>
      <c r="EO86" s="435"/>
      <c r="EP86" s="435"/>
      <c r="EQ86" s="435"/>
      <c r="ER86" s="435"/>
      <c r="ES86" s="435"/>
      <c r="ET86" s="435"/>
      <c r="EU86" s="435"/>
      <c r="EV86" s="435"/>
      <c r="EW86" s="435"/>
      <c r="EX86" s="435"/>
      <c r="EY86" s="435"/>
      <c r="EZ86" s="435"/>
      <c r="FA86" s="435"/>
      <c r="FB86" s="435"/>
      <c r="FC86" s="435"/>
      <c r="FD86" s="435"/>
      <c r="FE86" s="435"/>
      <c r="FF86" s="435"/>
      <c r="FG86" s="435"/>
      <c r="FH86" s="435"/>
      <c r="FI86" s="435"/>
      <c r="FJ86" s="435"/>
      <c r="FK86" s="435"/>
      <c r="FL86" s="435"/>
      <c r="FM86" s="435"/>
      <c r="FN86" s="435"/>
      <c r="FO86" s="435"/>
      <c r="FP86" s="435"/>
      <c r="FQ86" s="435"/>
      <c r="FR86" s="435"/>
      <c r="FS86" s="435"/>
      <c r="FT86" s="435"/>
      <c r="FU86" s="435"/>
      <c r="FV86" s="435"/>
      <c r="FW86" s="435"/>
      <c r="FX86" s="435"/>
      <c r="FY86" s="435"/>
      <c r="FZ86" s="435"/>
      <c r="GA86" s="435"/>
      <c r="GB86" s="435"/>
      <c r="GC86" s="435"/>
      <c r="GD86" s="435"/>
      <c r="GE86" s="435"/>
      <c r="GF86" s="435"/>
      <c r="GG86" s="435"/>
      <c r="GH86" s="435"/>
      <c r="GI86" s="435"/>
      <c r="GJ86" s="435"/>
      <c r="GK86" s="435"/>
      <c r="GL86" s="435"/>
      <c r="GM86" s="435"/>
      <c r="GN86" s="435"/>
      <c r="GO86" s="435"/>
      <c r="GP86" s="435"/>
      <c r="GQ86" s="435"/>
      <c r="GR86" s="435"/>
      <c r="GS86" s="435"/>
      <c r="GT86" s="435"/>
      <c r="GU86" s="435"/>
      <c r="GV86" s="435"/>
      <c r="GW86" s="435"/>
      <c r="GX86" s="435"/>
      <c r="GY86" s="435"/>
      <c r="GZ86" s="435"/>
      <c r="HA86" s="435"/>
      <c r="HB86" s="435"/>
      <c r="HC86" s="435"/>
      <c r="HD86" s="435"/>
      <c r="HE86" s="435"/>
      <c r="HF86" s="435"/>
      <c r="HG86" s="435"/>
      <c r="HH86" s="435"/>
      <c r="HI86" s="435"/>
      <c r="HJ86" s="435"/>
      <c r="HK86" s="435"/>
      <c r="HL86" s="435"/>
      <c r="HM86" s="435"/>
      <c r="HN86" s="435"/>
      <c r="HO86" s="435"/>
      <c r="HP86" s="435"/>
      <c r="HQ86" s="435"/>
      <c r="HR86" s="435"/>
      <c r="HS86" s="435"/>
      <c r="HT86" s="435"/>
      <c r="HU86" s="435"/>
      <c r="HV86" s="435"/>
      <c r="HW86" s="435"/>
      <c r="HX86" s="435"/>
      <c r="HY86" s="435"/>
      <c r="HZ86" s="435"/>
      <c r="IA86" s="435"/>
      <c r="IB86" s="435"/>
      <c r="IC86" s="435"/>
      <c r="ID86" s="435"/>
      <c r="IE86" s="435"/>
      <c r="IF86" s="435"/>
      <c r="IG86" s="435"/>
      <c r="IH86" s="435"/>
      <c r="II86" s="435"/>
      <c r="IJ86" s="435"/>
      <c r="IK86" s="435"/>
      <c r="IL86" s="435"/>
      <c r="IM86" s="435"/>
      <c r="IN86" s="435"/>
      <c r="IO86" s="435"/>
      <c r="IP86" s="435"/>
      <c r="IQ86" s="435"/>
      <c r="IR86" s="435"/>
      <c r="IS86" s="435"/>
      <c r="IT86" s="435"/>
      <c r="IU86" s="435"/>
      <c r="IV86" s="435"/>
      <c r="IW86" s="435"/>
      <c r="IX86" s="435"/>
      <c r="IY86" s="435"/>
      <c r="IZ86" s="435"/>
      <c r="JA86" s="435"/>
      <c r="JB86" s="435"/>
      <c r="JC86" s="435"/>
      <c r="JD86" s="435"/>
      <c r="JE86" s="435"/>
      <c r="JF86" s="435"/>
      <c r="JG86" s="435"/>
      <c r="JH86" s="435"/>
      <c r="JI86" s="435"/>
      <c r="JJ86" s="435"/>
      <c r="JK86" s="435"/>
      <c r="JL86" s="435"/>
      <c r="JM86" s="435"/>
      <c r="JN86" s="435"/>
      <c r="JO86" s="435"/>
      <c r="JP86" s="435"/>
      <c r="JQ86" s="435"/>
      <c r="JR86" s="435"/>
      <c r="JS86" s="435"/>
      <c r="JT86" s="435"/>
      <c r="JU86" s="435"/>
      <c r="JV86" s="435"/>
      <c r="JW86" s="435"/>
      <c r="JX86" s="435"/>
      <c r="JY86" s="435"/>
      <c r="JZ86" s="435"/>
      <c r="KA86" s="435"/>
      <c r="KB86" s="435"/>
      <c r="KC86" s="435"/>
      <c r="KD86" s="435"/>
      <c r="KE86" s="435"/>
      <c r="KF86" s="435"/>
      <c r="KG86" s="435"/>
      <c r="KH86" s="435"/>
      <c r="KI86" s="435"/>
      <c r="KJ86" s="435"/>
      <c r="KK86" s="435"/>
      <c r="KL86" s="435"/>
      <c r="KM86" s="435"/>
      <c r="KN86" s="435"/>
      <c r="KO86" s="435"/>
      <c r="KP86" s="435"/>
      <c r="KQ86" s="435"/>
      <c r="KR86" s="435"/>
      <c r="KS86" s="435"/>
      <c r="KT86" s="435"/>
      <c r="KU86" s="435"/>
      <c r="KV86" s="435"/>
      <c r="KW86" s="435"/>
      <c r="KX86" s="435"/>
      <c r="KY86" s="435"/>
      <c r="KZ86" s="435"/>
      <c r="LA86" s="435"/>
      <c r="LB86" s="435"/>
      <c r="LC86" s="435"/>
      <c r="LD86" s="435"/>
      <c r="LE86" s="435"/>
      <c r="LF86" s="435"/>
      <c r="LG86" s="435"/>
      <c r="LH86" s="435"/>
      <c r="LI86" s="435"/>
      <c r="LJ86" s="435"/>
      <c r="LK86" s="435"/>
      <c r="LL86" s="435"/>
      <c r="LM86" s="435"/>
      <c r="LN86" s="435"/>
      <c r="LO86" s="435"/>
      <c r="LP86" s="435"/>
      <c r="LQ86" s="435"/>
      <c r="LR86" s="435"/>
      <c r="LS86" s="435"/>
      <c r="LT86" s="435"/>
      <c r="LU86" s="435"/>
      <c r="LV86" s="435"/>
      <c r="LW86" s="435"/>
      <c r="LX86" s="435"/>
      <c r="LY86" s="435"/>
      <c r="LZ86" s="435"/>
      <c r="MA86" s="435"/>
      <c r="MB86" s="435"/>
      <c r="MC86" s="435"/>
      <c r="MD86" s="435"/>
      <c r="ME86" s="435"/>
      <c r="MF86" s="435"/>
      <c r="MG86" s="435"/>
      <c r="MH86" s="435"/>
      <c r="MI86" s="435"/>
      <c r="MJ86" s="435"/>
      <c r="MK86" s="435"/>
      <c r="ML86" s="435"/>
      <c r="MM86" s="435"/>
      <c r="MN86" s="435"/>
      <c r="MO86" s="435"/>
      <c r="MP86" s="435"/>
      <c r="MQ86" s="435"/>
      <c r="MR86" s="435"/>
      <c r="MS86" s="435"/>
      <c r="MT86" s="435"/>
      <c r="MU86" s="435"/>
      <c r="MV86" s="435"/>
      <c r="MW86" s="435"/>
      <c r="MX86" s="435"/>
      <c r="MY86" s="435"/>
      <c r="MZ86" s="435"/>
      <c r="NA86" s="435"/>
      <c r="NB86" s="435"/>
      <c r="NC86" s="435"/>
      <c r="ND86" s="435"/>
      <c r="NE86" s="435"/>
      <c r="NF86" s="435"/>
      <c r="NG86" s="435"/>
      <c r="NH86" s="435"/>
      <c r="NI86" s="435"/>
      <c r="NJ86" s="435"/>
      <c r="NK86" s="435"/>
      <c r="NL86" s="435"/>
      <c r="NM86" s="435"/>
      <c r="NN86" s="435"/>
      <c r="NO86" s="435"/>
      <c r="NP86" s="435"/>
      <c r="NQ86" s="435"/>
      <c r="NR86" s="435"/>
      <c r="NS86" s="435"/>
      <c r="NT86" s="435"/>
      <c r="NU86" s="435"/>
      <c r="NV86" s="435"/>
      <c r="NW86" s="435"/>
      <c r="NX86" s="435"/>
      <c r="NY86" s="435"/>
      <c r="NZ86" s="435"/>
      <c r="OA86" s="435"/>
      <c r="OB86" s="435"/>
      <c r="OC86" s="435"/>
    </row>
    <row r="87" spans="1:393" ht="18" customHeight="1" x14ac:dyDescent="0.5">
      <c r="A87" s="435"/>
      <c r="B87" s="455"/>
      <c r="C87" s="455"/>
      <c r="D87" s="455"/>
      <c r="E87" s="435"/>
      <c r="F87" s="435"/>
      <c r="G87" s="435"/>
      <c r="H87" s="435"/>
      <c r="I87" s="435"/>
      <c r="J87" s="435"/>
      <c r="K87" s="435"/>
      <c r="L87" s="435"/>
      <c r="M87" s="435"/>
      <c r="N87" s="435"/>
      <c r="O87" s="435"/>
      <c r="P87" s="435"/>
      <c r="Q87" s="435"/>
      <c r="R87" s="435"/>
      <c r="S87" s="435"/>
      <c r="T87" s="435"/>
      <c r="U87" s="435"/>
      <c r="V87" s="435"/>
      <c r="W87" s="435"/>
      <c r="X87" s="435"/>
      <c r="Y87" s="435"/>
      <c r="Z87" s="435"/>
      <c r="AA87" s="435"/>
      <c r="AB87" s="435"/>
      <c r="AC87" s="435"/>
      <c r="AD87" s="435"/>
      <c r="AE87" s="435"/>
      <c r="AF87" s="435"/>
      <c r="AG87" s="435"/>
      <c r="AH87" s="435"/>
      <c r="AI87" s="435"/>
      <c r="AJ87" s="435"/>
      <c r="AK87" s="435"/>
      <c r="AL87" s="435"/>
      <c r="AM87" s="435"/>
      <c r="AN87" s="435"/>
      <c r="AO87" s="435"/>
      <c r="AP87" s="435"/>
      <c r="AQ87" s="435"/>
      <c r="AR87" s="435"/>
      <c r="AS87" s="435"/>
      <c r="AT87" s="435"/>
      <c r="AU87" s="435"/>
      <c r="AV87" s="435"/>
      <c r="AW87" s="435"/>
      <c r="AX87" s="435"/>
      <c r="AY87" s="435"/>
      <c r="AZ87" s="435"/>
      <c r="BA87" s="435"/>
      <c r="BB87" s="435"/>
      <c r="BC87" s="435"/>
      <c r="BD87" s="435"/>
      <c r="BE87" s="435"/>
      <c r="BF87" s="435"/>
      <c r="BG87" s="435"/>
      <c r="BH87" s="435"/>
      <c r="BI87" s="435"/>
      <c r="BJ87" s="435"/>
      <c r="BK87" s="435"/>
      <c r="BL87" s="435"/>
      <c r="BM87" s="435"/>
      <c r="BN87" s="435"/>
      <c r="BO87" s="435"/>
      <c r="BP87" s="435"/>
      <c r="BQ87" s="435"/>
      <c r="BR87" s="435"/>
      <c r="BS87" s="435"/>
      <c r="BT87" s="435"/>
      <c r="BU87" s="435"/>
      <c r="BV87" s="435"/>
      <c r="BW87" s="435"/>
      <c r="BX87" s="435"/>
      <c r="BY87" s="435"/>
      <c r="BZ87" s="435"/>
      <c r="CA87" s="435"/>
      <c r="CB87" s="435"/>
      <c r="CC87" s="435"/>
      <c r="CD87" s="435"/>
      <c r="CE87" s="435"/>
      <c r="CF87" s="435"/>
      <c r="CG87" s="435"/>
      <c r="CH87" s="435"/>
      <c r="CI87" s="435"/>
      <c r="CJ87" s="435"/>
      <c r="CK87" s="435"/>
      <c r="CL87" s="435"/>
      <c r="CM87" s="435"/>
      <c r="CN87" s="435"/>
      <c r="CO87" s="435"/>
      <c r="CP87" s="435"/>
      <c r="CQ87" s="435"/>
      <c r="CR87" s="435"/>
      <c r="CS87" s="435"/>
      <c r="CT87" s="435"/>
      <c r="CU87" s="435"/>
      <c r="CV87" s="435"/>
      <c r="CW87" s="435"/>
      <c r="CX87" s="435"/>
      <c r="CY87" s="435"/>
      <c r="CZ87" s="435"/>
      <c r="DA87" s="435"/>
      <c r="DB87" s="435"/>
      <c r="DC87" s="435"/>
      <c r="DD87" s="435"/>
      <c r="DE87" s="435"/>
      <c r="DF87" s="435"/>
      <c r="DG87" s="435"/>
      <c r="DH87" s="435"/>
      <c r="DI87" s="435"/>
      <c r="DJ87" s="435"/>
      <c r="DK87" s="435"/>
      <c r="DL87" s="435"/>
      <c r="DM87" s="435"/>
      <c r="DN87" s="435"/>
      <c r="DO87" s="435"/>
      <c r="DP87" s="435"/>
      <c r="DQ87" s="435"/>
      <c r="DR87" s="435"/>
      <c r="DS87" s="435"/>
      <c r="DT87" s="435"/>
      <c r="DU87" s="435"/>
      <c r="DV87" s="435"/>
      <c r="DW87" s="435"/>
      <c r="DX87" s="435"/>
      <c r="DY87" s="435"/>
      <c r="DZ87" s="435"/>
      <c r="EA87" s="435"/>
      <c r="EB87" s="435"/>
      <c r="EC87" s="435"/>
      <c r="ED87" s="435"/>
      <c r="EE87" s="435"/>
      <c r="EF87" s="435"/>
      <c r="EG87" s="435"/>
      <c r="EH87" s="435"/>
      <c r="EI87" s="435"/>
      <c r="EJ87" s="435"/>
      <c r="EK87" s="435"/>
      <c r="EL87" s="435"/>
      <c r="EM87" s="435"/>
      <c r="EN87" s="435"/>
      <c r="EO87" s="435"/>
      <c r="EP87" s="435"/>
      <c r="EQ87" s="435"/>
      <c r="ER87" s="435"/>
      <c r="ES87" s="435"/>
      <c r="ET87" s="435"/>
      <c r="EU87" s="435"/>
      <c r="EV87" s="435"/>
      <c r="EW87" s="435"/>
      <c r="EX87" s="435"/>
      <c r="EY87" s="435"/>
      <c r="EZ87" s="435"/>
      <c r="FA87" s="435"/>
      <c r="FB87" s="435"/>
      <c r="FC87" s="435"/>
      <c r="FD87" s="435"/>
      <c r="FE87" s="435"/>
      <c r="FF87" s="435"/>
      <c r="FG87" s="435"/>
      <c r="FH87" s="435"/>
      <c r="FI87" s="435"/>
      <c r="FJ87" s="435"/>
      <c r="FK87" s="435"/>
      <c r="FL87" s="435"/>
      <c r="FM87" s="435"/>
      <c r="FN87" s="435"/>
      <c r="FO87" s="435"/>
      <c r="FP87" s="435"/>
      <c r="FQ87" s="435"/>
      <c r="FR87" s="435"/>
      <c r="FS87" s="435"/>
      <c r="FT87" s="435"/>
      <c r="FU87" s="435"/>
      <c r="FV87" s="435"/>
      <c r="FW87" s="435"/>
      <c r="FX87" s="435"/>
      <c r="FY87" s="435"/>
      <c r="FZ87" s="435"/>
      <c r="GA87" s="435"/>
      <c r="GB87" s="435"/>
      <c r="GC87" s="435"/>
      <c r="GD87" s="435"/>
      <c r="GE87" s="435"/>
      <c r="GF87" s="435"/>
      <c r="GG87" s="435"/>
      <c r="GH87" s="435"/>
      <c r="GI87" s="435"/>
      <c r="GJ87" s="435"/>
      <c r="GK87" s="435"/>
      <c r="GL87" s="435"/>
      <c r="GM87" s="435"/>
      <c r="GN87" s="435"/>
      <c r="GO87" s="435"/>
      <c r="GP87" s="435"/>
      <c r="GQ87" s="435"/>
      <c r="GR87" s="435"/>
      <c r="GS87" s="435"/>
      <c r="GT87" s="435"/>
      <c r="GU87" s="435"/>
      <c r="GV87" s="435"/>
      <c r="GW87" s="435"/>
      <c r="GX87" s="435"/>
      <c r="GY87" s="435"/>
      <c r="GZ87" s="435"/>
      <c r="HA87" s="435"/>
      <c r="HB87" s="435"/>
      <c r="HC87" s="435"/>
      <c r="HD87" s="435"/>
      <c r="HE87" s="435"/>
      <c r="HF87" s="435"/>
      <c r="HG87" s="435"/>
      <c r="HH87" s="435"/>
      <c r="HI87" s="435"/>
      <c r="HJ87" s="435"/>
      <c r="HK87" s="435"/>
      <c r="HL87" s="435"/>
      <c r="HM87" s="435"/>
      <c r="HN87" s="435"/>
      <c r="HO87" s="435"/>
      <c r="HP87" s="435"/>
      <c r="HQ87" s="435"/>
      <c r="HR87" s="435"/>
      <c r="HS87" s="435"/>
      <c r="HT87" s="435"/>
      <c r="HU87" s="435"/>
      <c r="HV87" s="435"/>
      <c r="HW87" s="435"/>
      <c r="HX87" s="435"/>
      <c r="HY87" s="435"/>
      <c r="HZ87" s="435"/>
      <c r="IA87" s="435"/>
      <c r="IB87" s="435"/>
      <c r="IC87" s="435"/>
      <c r="ID87" s="435"/>
      <c r="IE87" s="435"/>
      <c r="IF87" s="435"/>
      <c r="IG87" s="435"/>
      <c r="IH87" s="435"/>
      <c r="II87" s="435"/>
      <c r="IJ87" s="435"/>
      <c r="IK87" s="435"/>
      <c r="IL87" s="435"/>
      <c r="IM87" s="435"/>
      <c r="IN87" s="435"/>
      <c r="IO87" s="435"/>
      <c r="IP87" s="435"/>
      <c r="IQ87" s="435"/>
      <c r="IR87" s="435"/>
      <c r="IS87" s="435"/>
      <c r="IT87" s="435"/>
      <c r="IU87" s="435"/>
      <c r="IV87" s="435"/>
      <c r="IW87" s="435"/>
      <c r="IX87" s="435"/>
      <c r="IY87" s="435"/>
      <c r="IZ87" s="435"/>
      <c r="JA87" s="435"/>
      <c r="JB87" s="435"/>
      <c r="JC87" s="435"/>
      <c r="JD87" s="435"/>
      <c r="JE87" s="435"/>
      <c r="JF87" s="435"/>
      <c r="JG87" s="435"/>
      <c r="JH87" s="435"/>
      <c r="JI87" s="435"/>
      <c r="JJ87" s="435"/>
      <c r="JK87" s="435"/>
      <c r="JL87" s="435"/>
      <c r="JM87" s="435"/>
      <c r="JN87" s="435"/>
      <c r="JO87" s="435"/>
      <c r="JP87" s="435"/>
      <c r="JQ87" s="435"/>
      <c r="JR87" s="435"/>
      <c r="JS87" s="435"/>
      <c r="JT87" s="435"/>
      <c r="JU87" s="435"/>
      <c r="JV87" s="435"/>
      <c r="JW87" s="435"/>
      <c r="JX87" s="435"/>
      <c r="JY87" s="435"/>
      <c r="JZ87" s="435"/>
      <c r="KA87" s="435"/>
      <c r="KB87" s="435"/>
      <c r="KC87" s="435"/>
      <c r="KD87" s="435"/>
      <c r="KE87" s="435"/>
      <c r="KF87" s="435"/>
      <c r="KG87" s="435"/>
      <c r="KH87" s="435"/>
      <c r="KI87" s="435"/>
      <c r="KJ87" s="435"/>
      <c r="KK87" s="435"/>
      <c r="KL87" s="435"/>
      <c r="KM87" s="435"/>
      <c r="KN87" s="435"/>
      <c r="KO87" s="435"/>
      <c r="KP87" s="435"/>
      <c r="KQ87" s="435"/>
      <c r="KR87" s="435"/>
      <c r="KS87" s="435"/>
      <c r="KT87" s="435"/>
      <c r="KU87" s="435"/>
      <c r="KV87" s="435"/>
      <c r="KW87" s="435"/>
      <c r="KX87" s="435"/>
      <c r="KY87" s="435"/>
      <c r="KZ87" s="435"/>
      <c r="LA87" s="435"/>
      <c r="LB87" s="435"/>
      <c r="LC87" s="435"/>
      <c r="LD87" s="435"/>
      <c r="LE87" s="435"/>
      <c r="LF87" s="435"/>
      <c r="LG87" s="435"/>
      <c r="LH87" s="435"/>
      <c r="LI87" s="435"/>
      <c r="LJ87" s="435"/>
      <c r="LK87" s="435"/>
      <c r="LL87" s="435"/>
      <c r="LM87" s="435"/>
      <c r="LN87" s="435"/>
      <c r="LO87" s="435"/>
      <c r="LP87" s="435"/>
      <c r="LQ87" s="435"/>
      <c r="LR87" s="435"/>
      <c r="LS87" s="435"/>
      <c r="LT87" s="435"/>
      <c r="LU87" s="435"/>
      <c r="LV87" s="435"/>
      <c r="LW87" s="435"/>
      <c r="LX87" s="435"/>
      <c r="LY87" s="435"/>
      <c r="LZ87" s="435"/>
      <c r="MA87" s="435"/>
      <c r="MB87" s="435"/>
      <c r="MC87" s="435"/>
      <c r="MD87" s="435"/>
      <c r="ME87" s="435"/>
      <c r="MF87" s="435"/>
      <c r="MG87" s="435"/>
      <c r="MH87" s="435"/>
      <c r="MI87" s="435"/>
      <c r="MJ87" s="435"/>
      <c r="MK87" s="435"/>
      <c r="ML87" s="435"/>
      <c r="MM87" s="435"/>
      <c r="MN87" s="435"/>
      <c r="MO87" s="435"/>
      <c r="MP87" s="435"/>
      <c r="MQ87" s="435"/>
      <c r="MR87" s="435"/>
      <c r="MS87" s="435"/>
      <c r="MT87" s="435"/>
      <c r="MU87" s="435"/>
      <c r="MV87" s="435"/>
      <c r="MW87" s="435"/>
      <c r="MX87" s="435"/>
      <c r="MY87" s="435"/>
      <c r="MZ87" s="435"/>
      <c r="NA87" s="435"/>
      <c r="NB87" s="435"/>
      <c r="NC87" s="435"/>
      <c r="ND87" s="435"/>
      <c r="NE87" s="435"/>
      <c r="NF87" s="435"/>
      <c r="NG87" s="435"/>
      <c r="NH87" s="435"/>
      <c r="NI87" s="435"/>
      <c r="NJ87" s="435"/>
      <c r="NK87" s="435"/>
      <c r="NL87" s="435"/>
      <c r="NM87" s="435"/>
      <c r="NN87" s="435"/>
      <c r="NO87" s="435"/>
      <c r="NP87" s="435"/>
      <c r="NQ87" s="435"/>
      <c r="NR87" s="435"/>
      <c r="NS87" s="435"/>
      <c r="NT87" s="435"/>
      <c r="NU87" s="435"/>
      <c r="NV87" s="435"/>
      <c r="NW87" s="435"/>
      <c r="NX87" s="435"/>
      <c r="NY87" s="435"/>
      <c r="NZ87" s="435"/>
      <c r="OA87" s="435"/>
      <c r="OB87" s="435"/>
      <c r="OC87" s="435"/>
    </row>
    <row r="88" spans="1:393" ht="18" customHeight="1" x14ac:dyDescent="0.5">
      <c r="A88" s="435"/>
      <c r="B88" s="455"/>
      <c r="C88" s="455"/>
      <c r="D88" s="45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5"/>
      <c r="AA88" s="435"/>
      <c r="AB88" s="435"/>
      <c r="AC88" s="435"/>
      <c r="AD88" s="435"/>
      <c r="AE88" s="435"/>
      <c r="AF88" s="435"/>
      <c r="AG88" s="435"/>
      <c r="AH88" s="435"/>
      <c r="AI88" s="435"/>
      <c r="AJ88" s="435"/>
      <c r="AK88" s="435"/>
      <c r="AL88" s="435"/>
      <c r="AM88" s="435"/>
      <c r="AN88" s="435"/>
      <c r="AO88" s="435"/>
      <c r="AP88" s="435"/>
      <c r="AQ88" s="435"/>
      <c r="AR88" s="435"/>
      <c r="AS88" s="435"/>
      <c r="AT88" s="435"/>
      <c r="AU88" s="435"/>
      <c r="AV88" s="435"/>
      <c r="AW88" s="435"/>
      <c r="AX88" s="435"/>
      <c r="AY88" s="435"/>
      <c r="AZ88" s="435"/>
      <c r="BA88" s="435"/>
      <c r="BB88" s="435"/>
      <c r="BC88" s="435"/>
      <c r="BD88" s="435"/>
      <c r="BE88" s="435"/>
      <c r="BF88" s="435"/>
      <c r="BG88" s="435"/>
      <c r="BH88" s="435"/>
      <c r="BI88" s="435"/>
      <c r="BJ88" s="435"/>
      <c r="BK88" s="435"/>
      <c r="BL88" s="435"/>
      <c r="BM88" s="435"/>
      <c r="BN88" s="435"/>
      <c r="BO88" s="435"/>
      <c r="BP88" s="435"/>
      <c r="BQ88" s="435"/>
      <c r="BR88" s="435"/>
      <c r="BS88" s="435"/>
      <c r="BT88" s="435"/>
      <c r="BU88" s="435"/>
      <c r="BV88" s="435"/>
      <c r="BW88" s="435"/>
      <c r="BX88" s="435"/>
      <c r="BY88" s="435"/>
      <c r="BZ88" s="435"/>
      <c r="CA88" s="435"/>
      <c r="CB88" s="435"/>
      <c r="CC88" s="435"/>
      <c r="CD88" s="435"/>
      <c r="CE88" s="435"/>
      <c r="CF88" s="435"/>
      <c r="CG88" s="435"/>
      <c r="CH88" s="435"/>
      <c r="CI88" s="435"/>
      <c r="CJ88" s="435"/>
      <c r="CK88" s="435"/>
      <c r="CL88" s="435"/>
      <c r="CM88" s="435"/>
      <c r="CN88" s="435"/>
      <c r="CO88" s="435"/>
      <c r="CP88" s="435"/>
      <c r="CQ88" s="435"/>
      <c r="CR88" s="435"/>
      <c r="CS88" s="435"/>
      <c r="CT88" s="435"/>
      <c r="CU88" s="435"/>
      <c r="CV88" s="435"/>
      <c r="CW88" s="435"/>
      <c r="CX88" s="435"/>
      <c r="CY88" s="435"/>
      <c r="CZ88" s="435"/>
      <c r="DA88" s="435"/>
      <c r="DB88" s="435"/>
      <c r="DC88" s="435"/>
      <c r="DD88" s="435"/>
      <c r="DE88" s="435"/>
      <c r="DF88" s="435"/>
      <c r="DG88" s="435"/>
      <c r="DH88" s="435"/>
      <c r="DI88" s="435"/>
      <c r="DJ88" s="435"/>
      <c r="DK88" s="435"/>
      <c r="DL88" s="435"/>
      <c r="DM88" s="435"/>
      <c r="DN88" s="435"/>
      <c r="DO88" s="435"/>
      <c r="DP88" s="435"/>
      <c r="DQ88" s="435"/>
      <c r="DR88" s="435"/>
      <c r="DS88" s="435"/>
      <c r="DT88" s="435"/>
      <c r="DU88" s="435"/>
      <c r="DV88" s="435"/>
      <c r="DW88" s="435"/>
      <c r="DX88" s="435"/>
      <c r="DY88" s="435"/>
      <c r="DZ88" s="435"/>
      <c r="EA88" s="435"/>
      <c r="EB88" s="435"/>
      <c r="EC88" s="435"/>
      <c r="ED88" s="435"/>
      <c r="EE88" s="435"/>
      <c r="EF88" s="435"/>
      <c r="EG88" s="435"/>
      <c r="EH88" s="435"/>
      <c r="EI88" s="435"/>
      <c r="EJ88" s="435"/>
      <c r="EK88" s="435"/>
      <c r="EL88" s="435"/>
      <c r="EM88" s="435"/>
      <c r="EN88" s="435"/>
      <c r="EO88" s="435"/>
      <c r="EP88" s="435"/>
      <c r="EQ88" s="435"/>
      <c r="ER88" s="435"/>
      <c r="ES88" s="435"/>
      <c r="ET88" s="435"/>
      <c r="EU88" s="435"/>
      <c r="EV88" s="435"/>
      <c r="EW88" s="435"/>
      <c r="EX88" s="435"/>
      <c r="EY88" s="435"/>
      <c r="EZ88" s="435"/>
      <c r="FA88" s="435"/>
      <c r="FB88" s="435"/>
      <c r="FC88" s="435"/>
      <c r="FD88" s="435"/>
      <c r="FE88" s="435"/>
      <c r="FF88" s="435"/>
      <c r="FG88" s="435"/>
      <c r="FH88" s="435"/>
      <c r="FI88" s="435"/>
      <c r="FJ88" s="435"/>
      <c r="FK88" s="435"/>
      <c r="FL88" s="435"/>
      <c r="FM88" s="435"/>
      <c r="FN88" s="435"/>
      <c r="FO88" s="435"/>
      <c r="FP88" s="435"/>
      <c r="FQ88" s="435"/>
      <c r="FR88" s="435"/>
      <c r="FS88" s="435"/>
      <c r="FT88" s="435"/>
      <c r="FU88" s="435"/>
      <c r="FV88" s="435"/>
      <c r="FW88" s="435"/>
      <c r="FX88" s="435"/>
      <c r="FY88" s="435"/>
      <c r="FZ88" s="435"/>
      <c r="GA88" s="435"/>
      <c r="GB88" s="435"/>
      <c r="GC88" s="435"/>
      <c r="GD88" s="435"/>
      <c r="GE88" s="435"/>
      <c r="GF88" s="435"/>
      <c r="GG88" s="435"/>
      <c r="GH88" s="435"/>
      <c r="GI88" s="435"/>
      <c r="GJ88" s="435"/>
      <c r="GK88" s="435"/>
      <c r="GL88" s="435"/>
      <c r="GM88" s="435"/>
      <c r="GN88" s="435"/>
      <c r="GO88" s="435"/>
      <c r="GP88" s="435"/>
      <c r="GQ88" s="435"/>
      <c r="GR88" s="435"/>
      <c r="GS88" s="435"/>
      <c r="GT88" s="435"/>
      <c r="GU88" s="435"/>
      <c r="GV88" s="435"/>
      <c r="GW88" s="435"/>
      <c r="GX88" s="435"/>
      <c r="GY88" s="435"/>
      <c r="GZ88" s="435"/>
      <c r="HA88" s="435"/>
      <c r="HB88" s="435"/>
      <c r="HC88" s="435"/>
      <c r="HD88" s="435"/>
      <c r="HE88" s="435"/>
      <c r="HF88" s="435"/>
      <c r="HG88" s="435"/>
      <c r="HH88" s="435"/>
      <c r="HI88" s="435"/>
      <c r="HJ88" s="435"/>
      <c r="HK88" s="435"/>
      <c r="HL88" s="435"/>
      <c r="HM88" s="435"/>
      <c r="HN88" s="435"/>
      <c r="HO88" s="435"/>
      <c r="HP88" s="435"/>
      <c r="HQ88" s="435"/>
      <c r="HR88" s="435"/>
      <c r="HS88" s="435"/>
      <c r="HT88" s="435"/>
      <c r="HU88" s="435"/>
      <c r="HV88" s="435"/>
      <c r="HW88" s="435"/>
      <c r="HX88" s="435"/>
      <c r="HY88" s="435"/>
      <c r="HZ88" s="435"/>
      <c r="IA88" s="435"/>
      <c r="IB88" s="435"/>
      <c r="IC88" s="435"/>
      <c r="ID88" s="435"/>
      <c r="IE88" s="435"/>
      <c r="IF88" s="435"/>
      <c r="IG88" s="435"/>
      <c r="IH88" s="435"/>
      <c r="II88" s="435"/>
      <c r="IJ88" s="435"/>
      <c r="IK88" s="435"/>
      <c r="IL88" s="435"/>
      <c r="IM88" s="435"/>
      <c r="IN88" s="435"/>
      <c r="IO88" s="435"/>
      <c r="IP88" s="435"/>
      <c r="IQ88" s="435"/>
      <c r="IR88" s="435"/>
      <c r="IS88" s="435"/>
      <c r="IT88" s="435"/>
      <c r="IU88" s="435"/>
      <c r="IV88" s="435"/>
      <c r="IW88" s="435"/>
      <c r="IX88" s="435"/>
      <c r="IY88" s="435"/>
      <c r="IZ88" s="435"/>
      <c r="JA88" s="435"/>
      <c r="JB88" s="435"/>
      <c r="JC88" s="435"/>
      <c r="JD88" s="435"/>
      <c r="JE88" s="435"/>
      <c r="JF88" s="435"/>
      <c r="JG88" s="435"/>
      <c r="JH88" s="435"/>
      <c r="JI88" s="435"/>
      <c r="JJ88" s="435"/>
      <c r="JK88" s="435"/>
      <c r="JL88" s="435"/>
      <c r="JM88" s="435"/>
      <c r="JN88" s="435"/>
      <c r="JO88" s="435"/>
      <c r="JP88" s="435"/>
      <c r="JQ88" s="435"/>
      <c r="JR88" s="435"/>
      <c r="JS88" s="435"/>
      <c r="JT88" s="435"/>
      <c r="JU88" s="435"/>
      <c r="JV88" s="435"/>
      <c r="JW88" s="435"/>
      <c r="JX88" s="435"/>
      <c r="JY88" s="435"/>
      <c r="JZ88" s="435"/>
      <c r="KA88" s="435"/>
      <c r="KB88" s="435"/>
      <c r="KC88" s="435"/>
      <c r="KD88" s="435"/>
      <c r="KE88" s="435"/>
      <c r="KF88" s="435"/>
      <c r="KG88" s="435"/>
      <c r="KH88" s="435"/>
      <c r="KI88" s="435"/>
      <c r="KJ88" s="435"/>
      <c r="KK88" s="435"/>
      <c r="KL88" s="435"/>
      <c r="KM88" s="435"/>
      <c r="KN88" s="435"/>
      <c r="KO88" s="435"/>
      <c r="KP88" s="435"/>
      <c r="KQ88" s="435"/>
      <c r="KR88" s="435"/>
      <c r="KS88" s="435"/>
      <c r="KT88" s="435"/>
      <c r="KU88" s="435"/>
      <c r="KV88" s="435"/>
      <c r="KW88" s="435"/>
      <c r="KX88" s="435"/>
      <c r="KY88" s="435"/>
      <c r="KZ88" s="435"/>
      <c r="LA88" s="435"/>
      <c r="LB88" s="435"/>
      <c r="LC88" s="435"/>
      <c r="LD88" s="435"/>
      <c r="LE88" s="435"/>
      <c r="LF88" s="435"/>
      <c r="LG88" s="435"/>
      <c r="LH88" s="435"/>
      <c r="LI88" s="435"/>
      <c r="LJ88" s="435"/>
      <c r="LK88" s="435"/>
      <c r="LL88" s="435"/>
      <c r="LM88" s="435"/>
      <c r="LN88" s="435"/>
      <c r="LO88" s="435"/>
      <c r="LP88" s="435"/>
      <c r="LQ88" s="435"/>
      <c r="LR88" s="435"/>
      <c r="LS88" s="435"/>
      <c r="LT88" s="435"/>
      <c r="LU88" s="435"/>
      <c r="LV88" s="435"/>
      <c r="LW88" s="435"/>
      <c r="LX88" s="435"/>
      <c r="LY88" s="435"/>
      <c r="LZ88" s="435"/>
      <c r="MA88" s="435"/>
      <c r="MB88" s="435"/>
      <c r="MC88" s="435"/>
      <c r="MD88" s="435"/>
      <c r="ME88" s="435"/>
      <c r="MF88" s="435"/>
      <c r="MG88" s="435"/>
      <c r="MH88" s="435"/>
      <c r="MI88" s="435"/>
      <c r="MJ88" s="435"/>
      <c r="MK88" s="435"/>
      <c r="ML88" s="435"/>
      <c r="MM88" s="435"/>
      <c r="MN88" s="435"/>
      <c r="MO88" s="435"/>
      <c r="MP88" s="435"/>
      <c r="MQ88" s="435"/>
      <c r="MR88" s="435"/>
      <c r="MS88" s="435"/>
      <c r="MT88" s="435"/>
      <c r="MU88" s="435"/>
      <c r="MV88" s="435"/>
      <c r="MW88" s="435"/>
      <c r="MX88" s="435"/>
      <c r="MY88" s="435"/>
      <c r="MZ88" s="435"/>
      <c r="NA88" s="435"/>
      <c r="NB88" s="435"/>
      <c r="NC88" s="435"/>
      <c r="ND88" s="435"/>
      <c r="NE88" s="435"/>
      <c r="NF88" s="435"/>
      <c r="NG88" s="435"/>
      <c r="NH88" s="435"/>
      <c r="NI88" s="435"/>
      <c r="NJ88" s="435"/>
      <c r="NK88" s="435"/>
      <c r="NL88" s="435"/>
      <c r="NM88" s="435"/>
      <c r="NN88" s="435"/>
      <c r="NO88" s="435"/>
      <c r="NP88" s="435"/>
      <c r="NQ88" s="435"/>
      <c r="NR88" s="435"/>
      <c r="NS88" s="435"/>
      <c r="NT88" s="435"/>
      <c r="NU88" s="435"/>
      <c r="NV88" s="435"/>
      <c r="NW88" s="435"/>
      <c r="NX88" s="435"/>
      <c r="NY88" s="435"/>
      <c r="NZ88" s="435"/>
      <c r="OA88" s="435"/>
      <c r="OB88" s="435"/>
      <c r="OC88" s="435"/>
    </row>
    <row r="89" spans="1:393" ht="18" customHeight="1" x14ac:dyDescent="0.5">
      <c r="A89" s="435"/>
      <c r="B89" s="455"/>
      <c r="C89" s="455"/>
      <c r="D89" s="455"/>
      <c r="E89" s="435"/>
      <c r="F89" s="435"/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435"/>
      <c r="AA89" s="435"/>
      <c r="AB89" s="435"/>
      <c r="AC89" s="435"/>
      <c r="AD89" s="435"/>
      <c r="AE89" s="435"/>
      <c r="AF89" s="435"/>
      <c r="AG89" s="435"/>
      <c r="AH89" s="435"/>
      <c r="AI89" s="435"/>
      <c r="AJ89" s="435"/>
      <c r="AK89" s="435"/>
      <c r="AL89" s="435"/>
      <c r="AM89" s="435"/>
      <c r="AN89" s="435"/>
      <c r="AO89" s="435"/>
      <c r="AP89" s="435"/>
      <c r="AQ89" s="435"/>
      <c r="AR89" s="435"/>
      <c r="AS89" s="435"/>
      <c r="AT89" s="435"/>
      <c r="AU89" s="435"/>
      <c r="AV89" s="435"/>
      <c r="AW89" s="435"/>
      <c r="AX89" s="435"/>
      <c r="AY89" s="435"/>
      <c r="AZ89" s="435"/>
      <c r="BA89" s="435"/>
      <c r="BB89" s="435"/>
      <c r="BC89" s="435"/>
      <c r="BD89" s="435"/>
      <c r="BE89" s="435"/>
      <c r="BF89" s="435"/>
      <c r="BG89" s="435"/>
      <c r="BH89" s="435"/>
      <c r="BI89" s="435"/>
      <c r="BJ89" s="435"/>
      <c r="BK89" s="435"/>
      <c r="BL89" s="435"/>
      <c r="BM89" s="435"/>
      <c r="BN89" s="435"/>
      <c r="BO89" s="435"/>
      <c r="BP89" s="435"/>
      <c r="BQ89" s="435"/>
      <c r="BR89" s="435"/>
      <c r="BS89" s="435"/>
      <c r="BT89" s="435"/>
      <c r="BU89" s="435"/>
      <c r="BV89" s="435"/>
      <c r="BW89" s="435"/>
      <c r="BX89" s="435"/>
      <c r="BY89" s="435"/>
      <c r="BZ89" s="435"/>
      <c r="CA89" s="435"/>
      <c r="CB89" s="435"/>
      <c r="CC89" s="435"/>
      <c r="CD89" s="435"/>
      <c r="CE89" s="435"/>
      <c r="CF89" s="435"/>
      <c r="CG89" s="435"/>
      <c r="CH89" s="435"/>
      <c r="CI89" s="435"/>
      <c r="CJ89" s="435"/>
      <c r="CK89" s="435"/>
      <c r="CL89" s="435"/>
      <c r="CM89" s="435"/>
      <c r="CN89" s="435"/>
      <c r="CO89" s="435"/>
      <c r="CP89" s="435"/>
      <c r="CQ89" s="435"/>
      <c r="CR89" s="435"/>
      <c r="CS89" s="435"/>
      <c r="CT89" s="435"/>
      <c r="CU89" s="435"/>
      <c r="CV89" s="435"/>
      <c r="CW89" s="435"/>
      <c r="CX89" s="435"/>
      <c r="CY89" s="435"/>
      <c r="CZ89" s="435"/>
      <c r="DA89" s="435"/>
      <c r="DB89" s="435"/>
      <c r="DC89" s="435"/>
      <c r="DD89" s="435"/>
      <c r="DE89" s="435"/>
      <c r="DF89" s="435"/>
      <c r="DG89" s="435"/>
      <c r="DH89" s="435"/>
      <c r="DI89" s="435"/>
      <c r="DJ89" s="435"/>
      <c r="DK89" s="435"/>
      <c r="DL89" s="435"/>
      <c r="DM89" s="435"/>
      <c r="DN89" s="435"/>
      <c r="DO89" s="435"/>
      <c r="DP89" s="435"/>
      <c r="DQ89" s="435"/>
      <c r="DR89" s="435"/>
      <c r="DS89" s="435"/>
      <c r="DT89" s="435"/>
      <c r="DU89" s="435"/>
      <c r="DV89" s="435"/>
      <c r="DW89" s="435"/>
      <c r="DX89" s="435"/>
      <c r="DY89" s="435"/>
      <c r="DZ89" s="435"/>
      <c r="EA89" s="435"/>
      <c r="EB89" s="435"/>
      <c r="EC89" s="435"/>
      <c r="ED89" s="435"/>
      <c r="EE89" s="435"/>
      <c r="EF89" s="435"/>
      <c r="EG89" s="435"/>
      <c r="EH89" s="435"/>
      <c r="EI89" s="435"/>
      <c r="EJ89" s="435"/>
      <c r="EK89" s="435"/>
      <c r="EL89" s="435"/>
      <c r="EM89" s="435"/>
      <c r="EN89" s="435"/>
      <c r="EO89" s="435"/>
      <c r="EP89" s="435"/>
      <c r="EQ89" s="435"/>
      <c r="ER89" s="435"/>
      <c r="ES89" s="435"/>
      <c r="ET89" s="435"/>
      <c r="EU89" s="435"/>
      <c r="EV89" s="435"/>
      <c r="EW89" s="435"/>
      <c r="EX89" s="435"/>
      <c r="EY89" s="435"/>
      <c r="EZ89" s="435"/>
      <c r="FA89" s="435"/>
      <c r="FB89" s="435"/>
      <c r="FC89" s="435"/>
      <c r="FD89" s="435"/>
      <c r="FE89" s="435"/>
      <c r="FF89" s="435"/>
      <c r="FG89" s="435"/>
      <c r="FH89" s="435"/>
      <c r="FI89" s="435"/>
      <c r="FJ89" s="435"/>
      <c r="FK89" s="435"/>
      <c r="FL89" s="435"/>
      <c r="FM89" s="435"/>
      <c r="FN89" s="435"/>
      <c r="FO89" s="435"/>
      <c r="FP89" s="435"/>
      <c r="FQ89" s="435"/>
      <c r="FR89" s="435"/>
      <c r="FS89" s="435"/>
      <c r="FT89" s="435"/>
      <c r="FU89" s="435"/>
      <c r="FV89" s="435"/>
      <c r="FW89" s="435"/>
      <c r="FX89" s="435"/>
      <c r="FY89" s="435"/>
      <c r="FZ89" s="435"/>
      <c r="GA89" s="435"/>
      <c r="GB89" s="435"/>
      <c r="GC89" s="435"/>
      <c r="GD89" s="435"/>
      <c r="GE89" s="435"/>
      <c r="GF89" s="435"/>
      <c r="GG89" s="435"/>
      <c r="GH89" s="435"/>
      <c r="GI89" s="435"/>
      <c r="GJ89" s="435"/>
      <c r="GK89" s="435"/>
      <c r="GL89" s="435"/>
      <c r="GM89" s="435"/>
      <c r="GN89" s="435"/>
      <c r="GO89" s="435"/>
      <c r="GP89" s="435"/>
      <c r="GQ89" s="435"/>
      <c r="GR89" s="435"/>
      <c r="GS89" s="435"/>
      <c r="GT89" s="435"/>
      <c r="GU89" s="435"/>
      <c r="GV89" s="435"/>
      <c r="GW89" s="435"/>
      <c r="GX89" s="435"/>
      <c r="GY89" s="435"/>
      <c r="GZ89" s="435"/>
      <c r="HA89" s="435"/>
      <c r="HB89" s="435"/>
      <c r="HC89" s="435"/>
      <c r="HD89" s="435"/>
      <c r="HE89" s="435"/>
      <c r="HF89" s="435"/>
      <c r="HG89" s="435"/>
      <c r="HH89" s="435"/>
      <c r="HI89" s="435"/>
      <c r="HJ89" s="435"/>
      <c r="HK89" s="435"/>
      <c r="HL89" s="435"/>
      <c r="HM89" s="435"/>
      <c r="HN89" s="435"/>
      <c r="HO89" s="435"/>
      <c r="HP89" s="435"/>
      <c r="HQ89" s="435"/>
      <c r="HR89" s="435"/>
      <c r="HS89" s="435"/>
      <c r="HT89" s="435"/>
      <c r="HU89" s="435"/>
      <c r="HV89" s="435"/>
      <c r="HW89" s="435"/>
      <c r="HX89" s="435"/>
      <c r="HY89" s="435"/>
      <c r="HZ89" s="435"/>
      <c r="IA89" s="435"/>
      <c r="IB89" s="435"/>
      <c r="IC89" s="435"/>
      <c r="ID89" s="435"/>
      <c r="IE89" s="435"/>
      <c r="IF89" s="435"/>
      <c r="IG89" s="435"/>
      <c r="IH89" s="435"/>
      <c r="II89" s="435"/>
      <c r="IJ89" s="435"/>
      <c r="IK89" s="435"/>
      <c r="IL89" s="435"/>
      <c r="IM89" s="435"/>
      <c r="IN89" s="435"/>
      <c r="IO89" s="435"/>
      <c r="IP89" s="435"/>
      <c r="IQ89" s="435"/>
      <c r="IR89" s="435"/>
      <c r="IS89" s="435"/>
      <c r="IT89" s="435"/>
      <c r="IU89" s="435"/>
      <c r="IV89" s="435"/>
      <c r="IW89" s="435"/>
      <c r="IX89" s="435"/>
      <c r="IY89" s="435"/>
      <c r="IZ89" s="435"/>
      <c r="JA89" s="435"/>
      <c r="JB89" s="435"/>
      <c r="JC89" s="435"/>
      <c r="JD89" s="435"/>
      <c r="JE89" s="435"/>
      <c r="JF89" s="435"/>
      <c r="JG89" s="435"/>
      <c r="JH89" s="435"/>
      <c r="JI89" s="435"/>
      <c r="JJ89" s="435"/>
      <c r="JK89" s="435"/>
      <c r="JL89" s="435"/>
      <c r="JM89" s="435"/>
      <c r="JN89" s="435"/>
      <c r="JO89" s="435"/>
      <c r="JP89" s="435"/>
      <c r="JQ89" s="435"/>
      <c r="JR89" s="435"/>
      <c r="JS89" s="435"/>
      <c r="JT89" s="435"/>
      <c r="JU89" s="435"/>
      <c r="JV89" s="435"/>
      <c r="JW89" s="435"/>
      <c r="JX89" s="435"/>
      <c r="JY89" s="435"/>
      <c r="JZ89" s="435"/>
      <c r="KA89" s="435"/>
      <c r="KB89" s="435"/>
      <c r="KC89" s="435"/>
      <c r="KD89" s="435"/>
      <c r="KE89" s="435"/>
      <c r="KF89" s="435"/>
      <c r="KG89" s="435"/>
      <c r="KH89" s="435"/>
      <c r="KI89" s="435"/>
      <c r="KJ89" s="435"/>
      <c r="KK89" s="435"/>
      <c r="KL89" s="435"/>
      <c r="KM89" s="435"/>
      <c r="KN89" s="435"/>
      <c r="KO89" s="435"/>
      <c r="KP89" s="435"/>
      <c r="KQ89" s="435"/>
      <c r="KR89" s="435"/>
      <c r="KS89" s="435"/>
      <c r="KT89" s="435"/>
      <c r="KU89" s="435"/>
      <c r="KV89" s="435"/>
      <c r="KW89" s="435"/>
      <c r="KX89" s="435"/>
      <c r="KY89" s="435"/>
      <c r="KZ89" s="435"/>
      <c r="LA89" s="435"/>
      <c r="LB89" s="435"/>
      <c r="LC89" s="435"/>
      <c r="LD89" s="435"/>
      <c r="LE89" s="435"/>
      <c r="LF89" s="435"/>
      <c r="LG89" s="435"/>
      <c r="LH89" s="435"/>
      <c r="LI89" s="435"/>
      <c r="LJ89" s="435"/>
      <c r="LK89" s="435"/>
      <c r="LL89" s="435"/>
      <c r="LM89" s="435"/>
      <c r="LN89" s="435"/>
      <c r="LO89" s="435"/>
      <c r="LP89" s="435"/>
      <c r="LQ89" s="435"/>
      <c r="LR89" s="435"/>
      <c r="LS89" s="435"/>
      <c r="LT89" s="435"/>
      <c r="LU89" s="435"/>
      <c r="LV89" s="435"/>
      <c r="LW89" s="435"/>
      <c r="LX89" s="435"/>
      <c r="LY89" s="435"/>
      <c r="LZ89" s="435"/>
      <c r="MA89" s="435"/>
      <c r="MB89" s="435"/>
      <c r="MC89" s="435"/>
      <c r="MD89" s="435"/>
      <c r="ME89" s="435"/>
      <c r="MF89" s="435"/>
      <c r="MG89" s="435"/>
      <c r="MH89" s="435"/>
      <c r="MI89" s="435"/>
      <c r="MJ89" s="435"/>
      <c r="MK89" s="435"/>
      <c r="ML89" s="435"/>
      <c r="MM89" s="435"/>
      <c r="MN89" s="435"/>
      <c r="MO89" s="435"/>
      <c r="MP89" s="435"/>
      <c r="MQ89" s="435"/>
      <c r="MR89" s="435"/>
      <c r="MS89" s="435"/>
      <c r="MT89" s="435"/>
      <c r="MU89" s="435"/>
      <c r="MV89" s="435"/>
      <c r="MW89" s="435"/>
      <c r="MX89" s="435"/>
      <c r="MY89" s="435"/>
      <c r="MZ89" s="435"/>
      <c r="NA89" s="435"/>
      <c r="NB89" s="435"/>
      <c r="NC89" s="435"/>
      <c r="ND89" s="435"/>
      <c r="NE89" s="435"/>
      <c r="NF89" s="435"/>
      <c r="NG89" s="435"/>
      <c r="NH89" s="435"/>
      <c r="NI89" s="435"/>
      <c r="NJ89" s="435"/>
      <c r="NK89" s="435"/>
      <c r="NL89" s="435"/>
      <c r="NM89" s="435"/>
      <c r="NN89" s="435"/>
      <c r="NO89" s="435"/>
      <c r="NP89" s="435"/>
      <c r="NQ89" s="435"/>
      <c r="NR89" s="435"/>
      <c r="NS89" s="435"/>
      <c r="NT89" s="435"/>
      <c r="NU89" s="435"/>
      <c r="NV89" s="435"/>
      <c r="NW89" s="435"/>
      <c r="NX89" s="435"/>
      <c r="NY89" s="435"/>
      <c r="NZ89" s="435"/>
      <c r="OA89" s="435"/>
      <c r="OB89" s="435"/>
      <c r="OC89" s="435"/>
    </row>
    <row r="90" spans="1:393" ht="18" customHeight="1" x14ac:dyDescent="0.5">
      <c r="A90" s="435"/>
      <c r="B90" s="455"/>
      <c r="C90" s="455"/>
      <c r="D90" s="45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  <c r="AG90" s="435"/>
      <c r="AH90" s="435"/>
      <c r="AI90" s="435"/>
      <c r="AJ90" s="435"/>
      <c r="AK90" s="435"/>
      <c r="AL90" s="435"/>
      <c r="AM90" s="435"/>
      <c r="AN90" s="435"/>
      <c r="AO90" s="435"/>
      <c r="AP90" s="435"/>
      <c r="AQ90" s="435"/>
      <c r="AR90" s="435"/>
      <c r="AS90" s="435"/>
      <c r="AT90" s="435"/>
      <c r="AU90" s="435"/>
      <c r="AV90" s="435"/>
      <c r="AW90" s="435"/>
      <c r="AX90" s="435"/>
      <c r="AY90" s="435"/>
      <c r="AZ90" s="435"/>
      <c r="BA90" s="435"/>
      <c r="BB90" s="435"/>
      <c r="BC90" s="435"/>
      <c r="BD90" s="435"/>
      <c r="BE90" s="435"/>
      <c r="BF90" s="435"/>
      <c r="BG90" s="435"/>
      <c r="BH90" s="435"/>
      <c r="BI90" s="435"/>
      <c r="BJ90" s="435"/>
      <c r="BK90" s="435"/>
      <c r="BL90" s="435"/>
      <c r="BM90" s="435"/>
      <c r="BN90" s="435"/>
      <c r="BO90" s="435"/>
      <c r="BP90" s="435"/>
      <c r="BQ90" s="435"/>
      <c r="BR90" s="435"/>
      <c r="BS90" s="435"/>
      <c r="BT90" s="435"/>
      <c r="BU90" s="435"/>
      <c r="BV90" s="435"/>
      <c r="BW90" s="435"/>
      <c r="BX90" s="435"/>
      <c r="BY90" s="435"/>
      <c r="BZ90" s="435"/>
      <c r="CA90" s="435"/>
      <c r="CB90" s="435"/>
      <c r="CC90" s="435"/>
      <c r="CD90" s="435"/>
      <c r="CE90" s="435"/>
      <c r="CF90" s="435"/>
      <c r="CG90" s="435"/>
      <c r="CH90" s="435"/>
      <c r="CI90" s="435"/>
      <c r="CJ90" s="435"/>
      <c r="CK90" s="435"/>
      <c r="CL90" s="435"/>
      <c r="CM90" s="435"/>
      <c r="CN90" s="435"/>
      <c r="CO90" s="435"/>
      <c r="CP90" s="435"/>
      <c r="CQ90" s="435"/>
      <c r="CR90" s="435"/>
      <c r="CS90" s="435"/>
      <c r="CT90" s="435"/>
      <c r="CU90" s="435"/>
      <c r="CV90" s="435"/>
      <c r="CW90" s="435"/>
      <c r="CX90" s="435"/>
      <c r="CY90" s="435"/>
      <c r="CZ90" s="435"/>
      <c r="DA90" s="435"/>
      <c r="DB90" s="435"/>
      <c r="DC90" s="435"/>
      <c r="DD90" s="435"/>
      <c r="DE90" s="435"/>
      <c r="DF90" s="435"/>
      <c r="DG90" s="435"/>
      <c r="DH90" s="435"/>
      <c r="DI90" s="435"/>
      <c r="DJ90" s="435"/>
      <c r="DK90" s="435"/>
      <c r="DL90" s="435"/>
      <c r="DM90" s="435"/>
      <c r="DN90" s="435"/>
      <c r="DO90" s="435"/>
      <c r="DP90" s="435"/>
      <c r="DQ90" s="435"/>
      <c r="DR90" s="435"/>
      <c r="DS90" s="435"/>
      <c r="DT90" s="435"/>
      <c r="DU90" s="435"/>
      <c r="DV90" s="435"/>
      <c r="DW90" s="435"/>
      <c r="DX90" s="435"/>
      <c r="DY90" s="435"/>
      <c r="DZ90" s="435"/>
      <c r="EA90" s="435"/>
      <c r="EB90" s="435"/>
      <c r="EC90" s="435"/>
      <c r="ED90" s="435"/>
      <c r="EE90" s="435"/>
      <c r="EF90" s="435"/>
      <c r="EG90" s="435"/>
      <c r="EH90" s="435"/>
      <c r="EI90" s="435"/>
      <c r="EJ90" s="435"/>
      <c r="EK90" s="435"/>
      <c r="EL90" s="435"/>
      <c r="EM90" s="435"/>
      <c r="EN90" s="435"/>
      <c r="EO90" s="435"/>
      <c r="EP90" s="435"/>
      <c r="EQ90" s="435"/>
      <c r="ER90" s="435"/>
      <c r="ES90" s="435"/>
      <c r="ET90" s="435"/>
      <c r="EU90" s="435"/>
      <c r="EV90" s="435"/>
      <c r="EW90" s="435"/>
      <c r="EX90" s="435"/>
      <c r="EY90" s="435"/>
      <c r="EZ90" s="435"/>
      <c r="FA90" s="435"/>
      <c r="FB90" s="435"/>
      <c r="FC90" s="435"/>
      <c r="FD90" s="435"/>
      <c r="FE90" s="435"/>
      <c r="FF90" s="435"/>
      <c r="FG90" s="435"/>
      <c r="FH90" s="435"/>
      <c r="FI90" s="435"/>
      <c r="FJ90" s="435"/>
      <c r="FK90" s="435"/>
      <c r="FL90" s="435"/>
      <c r="FM90" s="435"/>
      <c r="FN90" s="435"/>
      <c r="FO90" s="435"/>
      <c r="FP90" s="435"/>
      <c r="FQ90" s="435"/>
      <c r="FR90" s="435"/>
      <c r="FS90" s="435"/>
      <c r="FT90" s="435"/>
      <c r="FU90" s="435"/>
      <c r="FV90" s="435"/>
      <c r="FW90" s="435"/>
      <c r="FX90" s="435"/>
      <c r="FY90" s="435"/>
      <c r="FZ90" s="435"/>
      <c r="GA90" s="435"/>
      <c r="GB90" s="435"/>
      <c r="GC90" s="435"/>
      <c r="GD90" s="435"/>
      <c r="GE90" s="435"/>
      <c r="GF90" s="435"/>
      <c r="GG90" s="435"/>
      <c r="GH90" s="435"/>
      <c r="GI90" s="435"/>
      <c r="GJ90" s="435"/>
      <c r="GK90" s="435"/>
      <c r="GL90" s="435"/>
      <c r="GM90" s="435"/>
      <c r="GN90" s="435"/>
      <c r="GO90" s="435"/>
      <c r="GP90" s="435"/>
      <c r="GQ90" s="435"/>
      <c r="GR90" s="435"/>
      <c r="GS90" s="435"/>
      <c r="GT90" s="435"/>
      <c r="GU90" s="435"/>
      <c r="GV90" s="435"/>
      <c r="GW90" s="435"/>
      <c r="GX90" s="435"/>
      <c r="GY90" s="435"/>
      <c r="GZ90" s="435"/>
      <c r="HA90" s="435"/>
      <c r="HB90" s="435"/>
      <c r="HC90" s="435"/>
      <c r="HD90" s="435"/>
      <c r="HE90" s="435"/>
      <c r="HF90" s="435"/>
      <c r="HG90" s="435"/>
      <c r="HH90" s="435"/>
      <c r="HI90" s="435"/>
      <c r="HJ90" s="435"/>
      <c r="HK90" s="435"/>
      <c r="HL90" s="435"/>
      <c r="HM90" s="435"/>
      <c r="HN90" s="435"/>
      <c r="HO90" s="435"/>
      <c r="HP90" s="435"/>
      <c r="HQ90" s="435"/>
      <c r="HR90" s="435"/>
      <c r="HS90" s="435"/>
      <c r="HT90" s="435"/>
      <c r="HU90" s="435"/>
      <c r="HV90" s="435"/>
      <c r="HW90" s="435"/>
      <c r="HX90" s="435"/>
      <c r="HY90" s="435"/>
      <c r="HZ90" s="435"/>
      <c r="IA90" s="435"/>
      <c r="IB90" s="435"/>
      <c r="IC90" s="435"/>
      <c r="ID90" s="435"/>
      <c r="IE90" s="435"/>
      <c r="IF90" s="435"/>
      <c r="IG90" s="435"/>
      <c r="IH90" s="435"/>
      <c r="II90" s="435"/>
      <c r="IJ90" s="435"/>
      <c r="IK90" s="435"/>
      <c r="IL90" s="435"/>
      <c r="IM90" s="435"/>
      <c r="IN90" s="435"/>
      <c r="IO90" s="435"/>
      <c r="IP90" s="435"/>
      <c r="IQ90" s="435"/>
      <c r="IR90" s="435"/>
      <c r="IS90" s="435"/>
      <c r="IT90" s="435"/>
      <c r="IU90" s="435"/>
      <c r="IV90" s="435"/>
      <c r="IW90" s="435"/>
      <c r="IX90" s="435"/>
      <c r="IY90" s="435"/>
      <c r="IZ90" s="435"/>
      <c r="JA90" s="435"/>
      <c r="JB90" s="435"/>
      <c r="JC90" s="435"/>
      <c r="JD90" s="435"/>
      <c r="JE90" s="435"/>
      <c r="JF90" s="435"/>
      <c r="JG90" s="435"/>
      <c r="JH90" s="435"/>
      <c r="JI90" s="435"/>
      <c r="JJ90" s="435"/>
      <c r="JK90" s="435"/>
      <c r="JL90" s="435"/>
      <c r="JM90" s="435"/>
      <c r="JN90" s="435"/>
      <c r="JO90" s="435"/>
      <c r="JP90" s="435"/>
      <c r="JQ90" s="435"/>
      <c r="JR90" s="435"/>
      <c r="JS90" s="435"/>
      <c r="JT90" s="435"/>
      <c r="JU90" s="435"/>
      <c r="JV90" s="435"/>
      <c r="JW90" s="435"/>
      <c r="JX90" s="435"/>
      <c r="JY90" s="435"/>
      <c r="JZ90" s="435"/>
      <c r="KA90" s="435"/>
      <c r="KB90" s="435"/>
      <c r="KC90" s="435"/>
      <c r="KD90" s="435"/>
      <c r="KE90" s="435"/>
      <c r="KF90" s="435"/>
      <c r="KG90" s="435"/>
      <c r="KH90" s="435"/>
      <c r="KI90" s="435"/>
      <c r="KJ90" s="435"/>
      <c r="KK90" s="435"/>
      <c r="KL90" s="435"/>
      <c r="KM90" s="435"/>
      <c r="KN90" s="435"/>
      <c r="KO90" s="435"/>
      <c r="KP90" s="435"/>
      <c r="KQ90" s="435"/>
      <c r="KR90" s="435"/>
      <c r="KS90" s="435"/>
      <c r="KT90" s="435"/>
      <c r="KU90" s="435"/>
      <c r="KV90" s="435"/>
      <c r="KW90" s="435"/>
      <c r="KX90" s="435"/>
      <c r="KY90" s="435"/>
      <c r="KZ90" s="435"/>
      <c r="LA90" s="435"/>
      <c r="LB90" s="435"/>
      <c r="LC90" s="435"/>
      <c r="LD90" s="435"/>
      <c r="LE90" s="435"/>
      <c r="LF90" s="435"/>
      <c r="LG90" s="435"/>
      <c r="LH90" s="435"/>
      <c r="LI90" s="435"/>
      <c r="LJ90" s="435"/>
      <c r="LK90" s="435"/>
      <c r="LL90" s="435"/>
      <c r="LM90" s="435"/>
      <c r="LN90" s="435"/>
      <c r="LO90" s="435"/>
      <c r="LP90" s="435"/>
      <c r="LQ90" s="435"/>
      <c r="LR90" s="435"/>
      <c r="LS90" s="435"/>
      <c r="LT90" s="435"/>
      <c r="LU90" s="435"/>
      <c r="LV90" s="435"/>
      <c r="LW90" s="435"/>
      <c r="LX90" s="435"/>
      <c r="LY90" s="435"/>
      <c r="LZ90" s="435"/>
      <c r="MA90" s="435"/>
      <c r="MB90" s="435"/>
      <c r="MC90" s="435"/>
      <c r="MD90" s="435"/>
      <c r="ME90" s="435"/>
      <c r="MF90" s="435"/>
      <c r="MG90" s="435"/>
      <c r="MH90" s="435"/>
      <c r="MI90" s="435"/>
      <c r="MJ90" s="435"/>
      <c r="MK90" s="435"/>
      <c r="ML90" s="435"/>
      <c r="MM90" s="435"/>
      <c r="MN90" s="435"/>
      <c r="MO90" s="435"/>
      <c r="MP90" s="435"/>
      <c r="MQ90" s="435"/>
      <c r="MR90" s="435"/>
      <c r="MS90" s="435"/>
      <c r="MT90" s="435"/>
      <c r="MU90" s="435"/>
      <c r="MV90" s="435"/>
      <c r="MW90" s="435"/>
      <c r="MX90" s="435"/>
      <c r="MY90" s="435"/>
      <c r="MZ90" s="435"/>
      <c r="NA90" s="435"/>
      <c r="NB90" s="435"/>
      <c r="NC90" s="435"/>
      <c r="ND90" s="435"/>
      <c r="NE90" s="435"/>
      <c r="NF90" s="435"/>
      <c r="NG90" s="435"/>
      <c r="NH90" s="435"/>
      <c r="NI90" s="435"/>
      <c r="NJ90" s="435"/>
      <c r="NK90" s="435"/>
      <c r="NL90" s="435"/>
      <c r="NM90" s="435"/>
      <c r="NN90" s="435"/>
      <c r="NO90" s="435"/>
      <c r="NP90" s="435"/>
      <c r="NQ90" s="435"/>
      <c r="NR90" s="435"/>
      <c r="NS90" s="435"/>
      <c r="NT90" s="435"/>
      <c r="NU90" s="435"/>
      <c r="NV90" s="435"/>
      <c r="NW90" s="435"/>
      <c r="NX90" s="435"/>
      <c r="NY90" s="435"/>
      <c r="NZ90" s="435"/>
      <c r="OA90" s="435"/>
      <c r="OB90" s="435"/>
      <c r="OC90" s="435"/>
    </row>
    <row r="91" spans="1:393" ht="18" customHeight="1" x14ac:dyDescent="0.5">
      <c r="A91" s="435"/>
      <c r="B91" s="455"/>
      <c r="C91" s="455"/>
      <c r="D91" s="455"/>
      <c r="E91" s="435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R91" s="435"/>
      <c r="BS91" s="435"/>
      <c r="BT91" s="435"/>
      <c r="BU91" s="435"/>
      <c r="BV91" s="435"/>
      <c r="BW91" s="435"/>
      <c r="BX91" s="435"/>
      <c r="BY91" s="435"/>
      <c r="BZ91" s="435"/>
      <c r="CA91" s="435"/>
      <c r="CB91" s="435"/>
      <c r="CC91" s="435"/>
      <c r="CD91" s="435"/>
      <c r="CE91" s="435"/>
      <c r="CF91" s="435"/>
      <c r="CG91" s="435"/>
      <c r="CH91" s="435"/>
      <c r="CI91" s="435"/>
      <c r="CJ91" s="435"/>
      <c r="CK91" s="435"/>
      <c r="CL91" s="435"/>
      <c r="CM91" s="435"/>
      <c r="CN91" s="435"/>
      <c r="CO91" s="435"/>
      <c r="CP91" s="435"/>
      <c r="CQ91" s="435"/>
      <c r="CR91" s="435"/>
      <c r="CS91" s="435"/>
      <c r="CT91" s="435"/>
      <c r="CU91" s="435"/>
      <c r="CV91" s="435"/>
      <c r="CW91" s="435"/>
      <c r="CX91" s="435"/>
      <c r="CY91" s="435"/>
      <c r="CZ91" s="435"/>
      <c r="DA91" s="435"/>
      <c r="DB91" s="435"/>
      <c r="DC91" s="435"/>
      <c r="DD91" s="435"/>
      <c r="DE91" s="435"/>
      <c r="DF91" s="435"/>
      <c r="DG91" s="435"/>
      <c r="DH91" s="435"/>
      <c r="DI91" s="435"/>
      <c r="DJ91" s="435"/>
      <c r="DK91" s="435"/>
      <c r="DL91" s="435"/>
      <c r="DM91" s="435"/>
      <c r="DN91" s="435"/>
      <c r="DO91" s="435"/>
      <c r="DP91" s="435"/>
      <c r="DQ91" s="435"/>
      <c r="DR91" s="435"/>
      <c r="DS91" s="435"/>
      <c r="DT91" s="435"/>
      <c r="DU91" s="435"/>
      <c r="DV91" s="435"/>
      <c r="DW91" s="435"/>
      <c r="DX91" s="435"/>
      <c r="DY91" s="435"/>
      <c r="DZ91" s="435"/>
      <c r="EA91" s="435"/>
      <c r="EB91" s="435"/>
      <c r="EC91" s="435"/>
      <c r="ED91" s="435"/>
      <c r="EE91" s="435"/>
      <c r="EF91" s="435"/>
      <c r="EG91" s="435"/>
      <c r="EH91" s="435"/>
      <c r="EI91" s="435"/>
      <c r="EJ91" s="435"/>
      <c r="EK91" s="435"/>
      <c r="EL91" s="435"/>
      <c r="EM91" s="435"/>
      <c r="EN91" s="435"/>
      <c r="EO91" s="435"/>
      <c r="EP91" s="435"/>
      <c r="EQ91" s="435"/>
      <c r="ER91" s="435"/>
      <c r="ES91" s="435"/>
      <c r="ET91" s="435"/>
      <c r="EU91" s="435"/>
      <c r="EV91" s="435"/>
      <c r="EW91" s="435"/>
      <c r="EX91" s="435"/>
      <c r="EY91" s="435"/>
      <c r="EZ91" s="435"/>
      <c r="FA91" s="435"/>
      <c r="FB91" s="435"/>
      <c r="FC91" s="435"/>
      <c r="FD91" s="435"/>
      <c r="FE91" s="435"/>
      <c r="FF91" s="435"/>
      <c r="FG91" s="435"/>
      <c r="FH91" s="435"/>
      <c r="FI91" s="435"/>
      <c r="FJ91" s="435"/>
      <c r="FK91" s="435"/>
      <c r="FL91" s="435"/>
      <c r="FM91" s="435"/>
      <c r="FN91" s="435"/>
      <c r="FO91" s="435"/>
      <c r="FP91" s="435"/>
      <c r="FQ91" s="435"/>
      <c r="FR91" s="435"/>
      <c r="FS91" s="435"/>
      <c r="FT91" s="435"/>
      <c r="FU91" s="435"/>
      <c r="FV91" s="435"/>
      <c r="FW91" s="435"/>
      <c r="FX91" s="435"/>
      <c r="FY91" s="435"/>
      <c r="FZ91" s="435"/>
      <c r="GA91" s="435"/>
      <c r="GB91" s="435"/>
      <c r="GC91" s="435"/>
      <c r="GD91" s="435"/>
      <c r="GE91" s="435"/>
      <c r="GF91" s="435"/>
      <c r="GG91" s="435"/>
      <c r="GH91" s="435"/>
      <c r="GI91" s="435"/>
      <c r="GJ91" s="435"/>
      <c r="GK91" s="435"/>
      <c r="GL91" s="435"/>
      <c r="GM91" s="435"/>
      <c r="GN91" s="435"/>
      <c r="GO91" s="435"/>
      <c r="GP91" s="435"/>
      <c r="GQ91" s="435"/>
      <c r="GR91" s="435"/>
      <c r="GS91" s="435"/>
      <c r="GT91" s="435"/>
      <c r="GU91" s="435"/>
      <c r="GV91" s="435"/>
      <c r="GW91" s="435"/>
      <c r="GX91" s="435"/>
      <c r="GY91" s="435"/>
      <c r="GZ91" s="435"/>
      <c r="HA91" s="435"/>
      <c r="HB91" s="435"/>
      <c r="HC91" s="435"/>
      <c r="HD91" s="435"/>
      <c r="HE91" s="435"/>
      <c r="HF91" s="435"/>
      <c r="HG91" s="435"/>
      <c r="HH91" s="435"/>
      <c r="HI91" s="435"/>
      <c r="HJ91" s="435"/>
      <c r="HK91" s="435"/>
      <c r="HL91" s="435"/>
      <c r="HM91" s="435"/>
      <c r="HN91" s="435"/>
      <c r="HO91" s="435"/>
      <c r="HP91" s="435"/>
      <c r="HQ91" s="435"/>
      <c r="HR91" s="435"/>
      <c r="HS91" s="435"/>
      <c r="HT91" s="435"/>
      <c r="HU91" s="435"/>
      <c r="HV91" s="435"/>
      <c r="HW91" s="435"/>
      <c r="HX91" s="435"/>
      <c r="HY91" s="435"/>
      <c r="HZ91" s="435"/>
      <c r="IA91" s="435"/>
      <c r="IB91" s="435"/>
      <c r="IC91" s="435"/>
      <c r="ID91" s="435"/>
      <c r="IE91" s="435"/>
      <c r="IF91" s="435"/>
      <c r="IG91" s="435"/>
      <c r="IH91" s="435"/>
      <c r="II91" s="435"/>
      <c r="IJ91" s="435"/>
      <c r="IK91" s="435"/>
      <c r="IL91" s="435"/>
      <c r="IM91" s="435"/>
      <c r="IN91" s="435"/>
      <c r="IO91" s="435"/>
      <c r="IP91" s="435"/>
      <c r="IQ91" s="435"/>
      <c r="IR91" s="435"/>
      <c r="IS91" s="435"/>
      <c r="IT91" s="435"/>
      <c r="IU91" s="435"/>
      <c r="IV91" s="435"/>
      <c r="IW91" s="435"/>
      <c r="IX91" s="435"/>
      <c r="IY91" s="435"/>
      <c r="IZ91" s="435"/>
      <c r="JA91" s="435"/>
      <c r="JB91" s="435"/>
      <c r="JC91" s="435"/>
      <c r="JD91" s="435"/>
      <c r="JE91" s="435"/>
      <c r="JF91" s="435"/>
      <c r="JG91" s="435"/>
      <c r="JH91" s="435"/>
      <c r="JI91" s="435"/>
      <c r="JJ91" s="435"/>
      <c r="JK91" s="435"/>
      <c r="JL91" s="435"/>
      <c r="JM91" s="435"/>
      <c r="JN91" s="435"/>
      <c r="JO91" s="435"/>
      <c r="JP91" s="435"/>
      <c r="JQ91" s="435"/>
      <c r="JR91" s="435"/>
      <c r="JS91" s="435"/>
      <c r="JT91" s="435"/>
      <c r="JU91" s="435"/>
      <c r="JV91" s="435"/>
      <c r="JW91" s="435"/>
      <c r="JX91" s="435"/>
      <c r="JY91" s="435"/>
      <c r="JZ91" s="435"/>
      <c r="KA91" s="435"/>
      <c r="KB91" s="435"/>
      <c r="KC91" s="435"/>
      <c r="KD91" s="435"/>
      <c r="KE91" s="435"/>
      <c r="KF91" s="435"/>
      <c r="KG91" s="435"/>
      <c r="KH91" s="435"/>
      <c r="KI91" s="435"/>
      <c r="KJ91" s="435"/>
      <c r="KK91" s="435"/>
      <c r="KL91" s="435"/>
      <c r="KM91" s="435"/>
      <c r="KN91" s="435"/>
      <c r="KO91" s="435"/>
      <c r="KP91" s="435"/>
      <c r="KQ91" s="435"/>
      <c r="KR91" s="435"/>
      <c r="KS91" s="435"/>
      <c r="KT91" s="435"/>
      <c r="KU91" s="435"/>
      <c r="KV91" s="435"/>
      <c r="KW91" s="435"/>
      <c r="KX91" s="435"/>
      <c r="KY91" s="435"/>
      <c r="KZ91" s="435"/>
      <c r="LA91" s="435"/>
      <c r="LB91" s="435"/>
      <c r="LC91" s="435"/>
      <c r="LD91" s="435"/>
      <c r="LE91" s="435"/>
      <c r="LF91" s="435"/>
      <c r="LG91" s="435"/>
      <c r="LH91" s="435"/>
      <c r="LI91" s="435"/>
      <c r="LJ91" s="435"/>
      <c r="LK91" s="435"/>
      <c r="LL91" s="435"/>
      <c r="LM91" s="435"/>
      <c r="LN91" s="435"/>
      <c r="LO91" s="435"/>
      <c r="LP91" s="435"/>
      <c r="LQ91" s="435"/>
      <c r="LR91" s="435"/>
      <c r="LS91" s="435"/>
      <c r="LT91" s="435"/>
      <c r="LU91" s="435"/>
      <c r="LV91" s="435"/>
      <c r="LW91" s="435"/>
      <c r="LX91" s="435"/>
      <c r="LY91" s="435"/>
      <c r="LZ91" s="435"/>
      <c r="MA91" s="435"/>
      <c r="MB91" s="435"/>
      <c r="MC91" s="435"/>
      <c r="MD91" s="435"/>
      <c r="ME91" s="435"/>
      <c r="MF91" s="435"/>
      <c r="MG91" s="435"/>
      <c r="MH91" s="435"/>
      <c r="MI91" s="435"/>
      <c r="MJ91" s="435"/>
      <c r="MK91" s="435"/>
      <c r="ML91" s="435"/>
      <c r="MM91" s="435"/>
      <c r="MN91" s="435"/>
      <c r="MO91" s="435"/>
      <c r="MP91" s="435"/>
      <c r="MQ91" s="435"/>
      <c r="MR91" s="435"/>
      <c r="MS91" s="435"/>
      <c r="MT91" s="435"/>
      <c r="MU91" s="435"/>
      <c r="MV91" s="435"/>
      <c r="MW91" s="435"/>
      <c r="MX91" s="435"/>
      <c r="MY91" s="435"/>
      <c r="MZ91" s="435"/>
      <c r="NA91" s="435"/>
      <c r="NB91" s="435"/>
      <c r="NC91" s="435"/>
      <c r="ND91" s="435"/>
      <c r="NE91" s="435"/>
      <c r="NF91" s="435"/>
      <c r="NG91" s="435"/>
      <c r="NH91" s="435"/>
      <c r="NI91" s="435"/>
      <c r="NJ91" s="435"/>
      <c r="NK91" s="435"/>
      <c r="NL91" s="435"/>
      <c r="NM91" s="435"/>
      <c r="NN91" s="435"/>
      <c r="NO91" s="435"/>
      <c r="NP91" s="435"/>
      <c r="NQ91" s="435"/>
      <c r="NR91" s="435"/>
      <c r="NS91" s="435"/>
      <c r="NT91" s="435"/>
      <c r="NU91" s="435"/>
      <c r="NV91" s="435"/>
      <c r="NW91" s="435"/>
      <c r="NX91" s="435"/>
      <c r="NY91" s="435"/>
      <c r="NZ91" s="435"/>
      <c r="OA91" s="435"/>
      <c r="OB91" s="435"/>
      <c r="OC91" s="435"/>
    </row>
    <row r="92" spans="1:393" ht="18" customHeight="1" x14ac:dyDescent="0.5">
      <c r="A92" s="435"/>
      <c r="B92" s="455"/>
      <c r="C92" s="455"/>
      <c r="D92" s="45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5"/>
      <c r="AX92" s="435"/>
      <c r="AY92" s="435"/>
      <c r="AZ92" s="435"/>
      <c r="BA92" s="435"/>
      <c r="BB92" s="435"/>
      <c r="BC92" s="435"/>
      <c r="BD92" s="435"/>
      <c r="BE92" s="435"/>
      <c r="BF92" s="435"/>
      <c r="BG92" s="435"/>
      <c r="BH92" s="435"/>
      <c r="BI92" s="435"/>
      <c r="BJ92" s="435"/>
      <c r="BK92" s="435"/>
      <c r="BL92" s="435"/>
      <c r="BM92" s="435"/>
      <c r="BN92" s="435"/>
      <c r="BO92" s="435"/>
      <c r="BP92" s="435"/>
      <c r="BQ92" s="435"/>
      <c r="BR92" s="435"/>
      <c r="BS92" s="435"/>
      <c r="BT92" s="435"/>
      <c r="BU92" s="435"/>
      <c r="BV92" s="435"/>
      <c r="BW92" s="435"/>
      <c r="BX92" s="435"/>
      <c r="BY92" s="435"/>
      <c r="BZ92" s="435"/>
      <c r="CA92" s="435"/>
      <c r="CB92" s="435"/>
      <c r="CC92" s="435"/>
      <c r="CD92" s="435"/>
      <c r="CE92" s="435"/>
      <c r="CF92" s="435"/>
      <c r="CG92" s="435"/>
      <c r="CH92" s="435"/>
      <c r="CI92" s="435"/>
      <c r="CJ92" s="435"/>
      <c r="CK92" s="435"/>
      <c r="CL92" s="435"/>
      <c r="CM92" s="435"/>
      <c r="CN92" s="435"/>
      <c r="CO92" s="435"/>
      <c r="CP92" s="435"/>
      <c r="CQ92" s="435"/>
      <c r="CR92" s="435"/>
      <c r="CS92" s="435"/>
      <c r="CT92" s="435"/>
      <c r="CU92" s="435"/>
      <c r="CV92" s="435"/>
      <c r="CW92" s="435"/>
      <c r="CX92" s="435"/>
      <c r="CY92" s="435"/>
      <c r="CZ92" s="435"/>
      <c r="DA92" s="435"/>
      <c r="DB92" s="435"/>
      <c r="DC92" s="435"/>
      <c r="DD92" s="435"/>
      <c r="DE92" s="435"/>
      <c r="DF92" s="435"/>
      <c r="DG92" s="435"/>
      <c r="DH92" s="435"/>
      <c r="DI92" s="435"/>
      <c r="DJ92" s="435"/>
      <c r="DK92" s="435"/>
      <c r="DL92" s="435"/>
      <c r="DM92" s="435"/>
      <c r="DN92" s="435"/>
      <c r="DO92" s="435"/>
      <c r="DP92" s="435"/>
      <c r="DQ92" s="435"/>
      <c r="DR92" s="435"/>
      <c r="DS92" s="435"/>
      <c r="DT92" s="435"/>
      <c r="DU92" s="435"/>
      <c r="DV92" s="435"/>
      <c r="DW92" s="435"/>
      <c r="DX92" s="435"/>
      <c r="DY92" s="435"/>
      <c r="DZ92" s="435"/>
      <c r="EA92" s="435"/>
      <c r="EB92" s="435"/>
      <c r="EC92" s="435"/>
      <c r="ED92" s="435"/>
      <c r="EE92" s="435"/>
      <c r="EF92" s="435"/>
      <c r="EG92" s="435"/>
      <c r="EH92" s="435"/>
      <c r="EI92" s="435"/>
      <c r="EJ92" s="435"/>
      <c r="EK92" s="435"/>
      <c r="EL92" s="435"/>
      <c r="EM92" s="435"/>
      <c r="EN92" s="435"/>
      <c r="EO92" s="435"/>
      <c r="EP92" s="435"/>
      <c r="EQ92" s="435"/>
      <c r="ER92" s="435"/>
      <c r="ES92" s="435"/>
      <c r="ET92" s="435"/>
      <c r="EU92" s="435"/>
      <c r="EV92" s="435"/>
      <c r="EW92" s="435"/>
      <c r="EX92" s="435"/>
      <c r="EY92" s="435"/>
      <c r="EZ92" s="435"/>
      <c r="FA92" s="435"/>
      <c r="FB92" s="435"/>
      <c r="FC92" s="435"/>
      <c r="FD92" s="435"/>
      <c r="FE92" s="435"/>
      <c r="FF92" s="435"/>
      <c r="FG92" s="435"/>
      <c r="FH92" s="435"/>
      <c r="FI92" s="435"/>
      <c r="FJ92" s="435"/>
      <c r="FK92" s="435"/>
      <c r="FL92" s="435"/>
      <c r="FM92" s="435"/>
      <c r="FN92" s="435"/>
      <c r="FO92" s="435"/>
      <c r="FP92" s="435"/>
      <c r="FQ92" s="435"/>
      <c r="FR92" s="435"/>
      <c r="FS92" s="435"/>
      <c r="FT92" s="435"/>
      <c r="FU92" s="435"/>
      <c r="FV92" s="435"/>
      <c r="FW92" s="435"/>
      <c r="FX92" s="435"/>
      <c r="FY92" s="435"/>
      <c r="FZ92" s="435"/>
      <c r="GA92" s="435"/>
      <c r="GB92" s="435"/>
      <c r="GC92" s="435"/>
      <c r="GD92" s="435"/>
      <c r="GE92" s="435"/>
      <c r="GF92" s="435"/>
      <c r="GG92" s="435"/>
      <c r="GH92" s="435"/>
      <c r="GI92" s="435"/>
      <c r="GJ92" s="435"/>
      <c r="GK92" s="435"/>
      <c r="GL92" s="435"/>
      <c r="GM92" s="435"/>
      <c r="GN92" s="435"/>
      <c r="GO92" s="435"/>
      <c r="GP92" s="435"/>
      <c r="GQ92" s="435"/>
      <c r="GR92" s="435"/>
      <c r="GS92" s="435"/>
      <c r="GT92" s="435"/>
      <c r="GU92" s="435"/>
      <c r="GV92" s="435"/>
      <c r="GW92" s="435"/>
      <c r="GX92" s="435"/>
      <c r="GY92" s="435"/>
      <c r="GZ92" s="435"/>
      <c r="HA92" s="435"/>
      <c r="HB92" s="435"/>
      <c r="HC92" s="435"/>
      <c r="HD92" s="435"/>
      <c r="HE92" s="435"/>
      <c r="HF92" s="435"/>
      <c r="HG92" s="435"/>
      <c r="HH92" s="435"/>
      <c r="HI92" s="435"/>
      <c r="HJ92" s="435"/>
      <c r="HK92" s="435"/>
      <c r="HL92" s="435"/>
      <c r="HM92" s="435"/>
      <c r="HN92" s="435"/>
      <c r="HO92" s="435"/>
      <c r="HP92" s="435"/>
      <c r="HQ92" s="435"/>
      <c r="HR92" s="435"/>
      <c r="HS92" s="435"/>
      <c r="HT92" s="435"/>
      <c r="HU92" s="435"/>
      <c r="HV92" s="435"/>
      <c r="HW92" s="435"/>
      <c r="HX92" s="435"/>
      <c r="HY92" s="435"/>
      <c r="HZ92" s="435"/>
      <c r="IA92" s="435"/>
      <c r="IB92" s="435"/>
      <c r="IC92" s="435"/>
      <c r="ID92" s="435"/>
      <c r="IE92" s="435"/>
      <c r="IF92" s="435"/>
      <c r="IG92" s="435"/>
      <c r="IH92" s="435"/>
      <c r="II92" s="435"/>
      <c r="IJ92" s="435"/>
      <c r="IK92" s="435"/>
      <c r="IL92" s="435"/>
      <c r="IM92" s="435"/>
      <c r="IN92" s="435"/>
      <c r="IO92" s="435"/>
      <c r="IP92" s="435"/>
      <c r="IQ92" s="435"/>
      <c r="IR92" s="435"/>
      <c r="IS92" s="435"/>
      <c r="IT92" s="435"/>
      <c r="IU92" s="435"/>
      <c r="IV92" s="435"/>
      <c r="IW92" s="435"/>
      <c r="IX92" s="435"/>
      <c r="IY92" s="435"/>
      <c r="IZ92" s="435"/>
      <c r="JA92" s="435"/>
      <c r="JB92" s="435"/>
      <c r="JC92" s="435"/>
      <c r="JD92" s="435"/>
      <c r="JE92" s="435"/>
      <c r="JF92" s="435"/>
      <c r="JG92" s="435"/>
      <c r="JH92" s="435"/>
      <c r="JI92" s="435"/>
      <c r="JJ92" s="435"/>
      <c r="JK92" s="435"/>
      <c r="JL92" s="435"/>
      <c r="JM92" s="435"/>
      <c r="JN92" s="435"/>
      <c r="JO92" s="435"/>
      <c r="JP92" s="435"/>
      <c r="JQ92" s="435"/>
      <c r="JR92" s="435"/>
      <c r="JS92" s="435"/>
      <c r="JT92" s="435"/>
      <c r="JU92" s="435"/>
      <c r="JV92" s="435"/>
      <c r="JW92" s="435"/>
      <c r="JX92" s="435"/>
      <c r="JY92" s="435"/>
      <c r="JZ92" s="435"/>
      <c r="KA92" s="435"/>
      <c r="KB92" s="435"/>
      <c r="KC92" s="435"/>
      <c r="KD92" s="435"/>
      <c r="KE92" s="435"/>
      <c r="KF92" s="435"/>
      <c r="KG92" s="435"/>
      <c r="KH92" s="435"/>
      <c r="KI92" s="435"/>
      <c r="KJ92" s="435"/>
      <c r="KK92" s="435"/>
      <c r="KL92" s="435"/>
      <c r="KM92" s="435"/>
      <c r="KN92" s="435"/>
      <c r="KO92" s="435"/>
      <c r="KP92" s="435"/>
      <c r="KQ92" s="435"/>
      <c r="KR92" s="435"/>
      <c r="KS92" s="435"/>
      <c r="KT92" s="435"/>
      <c r="KU92" s="435"/>
      <c r="KV92" s="435"/>
      <c r="KW92" s="435"/>
      <c r="KX92" s="435"/>
      <c r="KY92" s="435"/>
      <c r="KZ92" s="435"/>
      <c r="LA92" s="435"/>
      <c r="LB92" s="435"/>
      <c r="LC92" s="435"/>
      <c r="LD92" s="435"/>
      <c r="LE92" s="435"/>
      <c r="LF92" s="435"/>
      <c r="LG92" s="435"/>
      <c r="LH92" s="435"/>
      <c r="LI92" s="435"/>
      <c r="LJ92" s="435"/>
      <c r="LK92" s="435"/>
      <c r="LL92" s="435"/>
      <c r="LM92" s="435"/>
      <c r="LN92" s="435"/>
      <c r="LO92" s="435"/>
      <c r="LP92" s="435"/>
      <c r="LQ92" s="435"/>
      <c r="LR92" s="435"/>
      <c r="LS92" s="435"/>
      <c r="LT92" s="435"/>
      <c r="LU92" s="435"/>
      <c r="LV92" s="435"/>
      <c r="LW92" s="435"/>
      <c r="LX92" s="435"/>
      <c r="LY92" s="435"/>
      <c r="LZ92" s="435"/>
      <c r="MA92" s="435"/>
      <c r="MB92" s="435"/>
      <c r="MC92" s="435"/>
      <c r="MD92" s="435"/>
      <c r="ME92" s="435"/>
      <c r="MF92" s="435"/>
      <c r="MG92" s="435"/>
      <c r="MH92" s="435"/>
      <c r="MI92" s="435"/>
      <c r="MJ92" s="435"/>
      <c r="MK92" s="435"/>
      <c r="ML92" s="435"/>
      <c r="MM92" s="435"/>
      <c r="MN92" s="435"/>
      <c r="MO92" s="435"/>
      <c r="MP92" s="435"/>
      <c r="MQ92" s="435"/>
      <c r="MR92" s="435"/>
      <c r="MS92" s="435"/>
      <c r="MT92" s="435"/>
      <c r="MU92" s="435"/>
      <c r="MV92" s="435"/>
      <c r="MW92" s="435"/>
      <c r="MX92" s="435"/>
      <c r="MY92" s="435"/>
      <c r="MZ92" s="435"/>
      <c r="NA92" s="435"/>
      <c r="NB92" s="435"/>
      <c r="NC92" s="435"/>
      <c r="ND92" s="435"/>
      <c r="NE92" s="435"/>
      <c r="NF92" s="435"/>
      <c r="NG92" s="435"/>
      <c r="NH92" s="435"/>
      <c r="NI92" s="435"/>
      <c r="NJ92" s="435"/>
      <c r="NK92" s="435"/>
      <c r="NL92" s="435"/>
      <c r="NM92" s="435"/>
      <c r="NN92" s="435"/>
      <c r="NO92" s="435"/>
      <c r="NP92" s="435"/>
      <c r="NQ92" s="435"/>
      <c r="NR92" s="435"/>
      <c r="NS92" s="435"/>
      <c r="NT92" s="435"/>
      <c r="NU92" s="435"/>
      <c r="NV92" s="435"/>
      <c r="NW92" s="435"/>
      <c r="NX92" s="435"/>
      <c r="NY92" s="435"/>
      <c r="NZ92" s="435"/>
      <c r="OA92" s="435"/>
      <c r="OB92" s="435"/>
      <c r="OC92" s="435"/>
    </row>
    <row r="93" spans="1:393" ht="18" customHeight="1" x14ac:dyDescent="0.5">
      <c r="A93" s="435"/>
      <c r="B93" s="455"/>
      <c r="C93" s="455"/>
      <c r="D93" s="455"/>
      <c r="E93" s="435"/>
      <c r="F93" s="435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435"/>
      <c r="AK93" s="435"/>
      <c r="AL93" s="435"/>
      <c r="AM93" s="435"/>
      <c r="AN93" s="435"/>
      <c r="AO93" s="435"/>
      <c r="AP93" s="435"/>
      <c r="AQ93" s="435"/>
      <c r="AR93" s="435"/>
      <c r="AS93" s="435"/>
      <c r="AT93" s="435"/>
      <c r="AU93" s="435"/>
      <c r="AV93" s="435"/>
      <c r="AW93" s="435"/>
      <c r="AX93" s="435"/>
      <c r="AY93" s="435"/>
      <c r="AZ93" s="435"/>
      <c r="BA93" s="435"/>
      <c r="BB93" s="435"/>
      <c r="BC93" s="435"/>
      <c r="BD93" s="435"/>
      <c r="BE93" s="435"/>
      <c r="BF93" s="435"/>
      <c r="BG93" s="435"/>
      <c r="BH93" s="435"/>
      <c r="BI93" s="435"/>
      <c r="BJ93" s="435"/>
      <c r="BK93" s="435"/>
      <c r="BL93" s="435"/>
      <c r="BM93" s="435"/>
      <c r="BN93" s="435"/>
      <c r="BO93" s="435"/>
      <c r="BP93" s="435"/>
      <c r="BQ93" s="435"/>
      <c r="BR93" s="435"/>
      <c r="BS93" s="435"/>
      <c r="BT93" s="435"/>
      <c r="BU93" s="435"/>
      <c r="BV93" s="435"/>
      <c r="BW93" s="435"/>
      <c r="BX93" s="435"/>
      <c r="BY93" s="435"/>
      <c r="BZ93" s="435"/>
      <c r="CA93" s="435"/>
      <c r="CB93" s="435"/>
      <c r="CC93" s="435"/>
      <c r="CD93" s="435"/>
      <c r="CE93" s="435"/>
      <c r="CF93" s="435"/>
      <c r="CG93" s="435"/>
      <c r="CH93" s="435"/>
      <c r="CI93" s="435"/>
      <c r="CJ93" s="435"/>
      <c r="CK93" s="435"/>
      <c r="CL93" s="435"/>
      <c r="CM93" s="435"/>
      <c r="CN93" s="435"/>
      <c r="CO93" s="435"/>
      <c r="CP93" s="435"/>
      <c r="CQ93" s="435"/>
      <c r="CR93" s="435"/>
      <c r="CS93" s="435"/>
      <c r="CT93" s="435"/>
      <c r="CU93" s="435"/>
      <c r="CV93" s="435"/>
      <c r="CW93" s="435"/>
      <c r="CX93" s="435"/>
      <c r="CY93" s="435"/>
      <c r="CZ93" s="435"/>
      <c r="DA93" s="435"/>
      <c r="DB93" s="435"/>
      <c r="DC93" s="435"/>
      <c r="DD93" s="435"/>
      <c r="DE93" s="435"/>
      <c r="DF93" s="435"/>
      <c r="DG93" s="435"/>
      <c r="DH93" s="435"/>
      <c r="DI93" s="435"/>
      <c r="DJ93" s="435"/>
      <c r="DK93" s="435"/>
      <c r="DL93" s="435"/>
      <c r="DM93" s="435"/>
      <c r="DN93" s="435"/>
      <c r="DO93" s="435"/>
      <c r="DP93" s="435"/>
      <c r="DQ93" s="435"/>
      <c r="DR93" s="435"/>
      <c r="DS93" s="435"/>
      <c r="DT93" s="435"/>
      <c r="DU93" s="435"/>
      <c r="DV93" s="435"/>
      <c r="DW93" s="435"/>
      <c r="DX93" s="435"/>
      <c r="DY93" s="435"/>
      <c r="DZ93" s="435"/>
      <c r="EA93" s="435"/>
      <c r="EB93" s="435"/>
      <c r="EC93" s="435"/>
      <c r="ED93" s="435"/>
      <c r="EE93" s="435"/>
      <c r="EF93" s="435"/>
      <c r="EG93" s="435"/>
      <c r="EH93" s="435"/>
      <c r="EI93" s="435"/>
      <c r="EJ93" s="435"/>
      <c r="EK93" s="435"/>
      <c r="EL93" s="435"/>
      <c r="EM93" s="435"/>
      <c r="EN93" s="435"/>
      <c r="EO93" s="435"/>
      <c r="EP93" s="435"/>
      <c r="EQ93" s="435"/>
      <c r="ER93" s="435"/>
      <c r="ES93" s="435"/>
      <c r="ET93" s="435"/>
      <c r="EU93" s="435"/>
      <c r="EV93" s="435"/>
      <c r="EW93" s="435"/>
      <c r="EX93" s="435"/>
      <c r="EY93" s="435"/>
      <c r="EZ93" s="435"/>
      <c r="FA93" s="435"/>
      <c r="FB93" s="435"/>
      <c r="FC93" s="435"/>
      <c r="FD93" s="435"/>
      <c r="FE93" s="435"/>
      <c r="FF93" s="435"/>
      <c r="FG93" s="435"/>
      <c r="FH93" s="435"/>
      <c r="FI93" s="435"/>
      <c r="FJ93" s="435"/>
      <c r="FK93" s="435"/>
      <c r="FL93" s="435"/>
      <c r="FM93" s="435"/>
      <c r="FN93" s="435"/>
      <c r="FO93" s="435"/>
      <c r="FP93" s="435"/>
      <c r="FQ93" s="435"/>
      <c r="FR93" s="435"/>
      <c r="FS93" s="435"/>
      <c r="FT93" s="435"/>
      <c r="FU93" s="435"/>
      <c r="FV93" s="435"/>
      <c r="FW93" s="435"/>
      <c r="FX93" s="435"/>
      <c r="FY93" s="435"/>
      <c r="FZ93" s="435"/>
      <c r="GA93" s="435"/>
      <c r="GB93" s="435"/>
      <c r="GC93" s="435"/>
      <c r="GD93" s="435"/>
      <c r="GE93" s="435"/>
      <c r="GF93" s="435"/>
      <c r="GG93" s="435"/>
      <c r="GH93" s="435"/>
      <c r="GI93" s="435"/>
      <c r="GJ93" s="435"/>
      <c r="GK93" s="435"/>
      <c r="GL93" s="435"/>
      <c r="GM93" s="435"/>
      <c r="GN93" s="435"/>
      <c r="GO93" s="435"/>
      <c r="GP93" s="435"/>
      <c r="GQ93" s="435"/>
      <c r="GR93" s="435"/>
      <c r="GS93" s="435"/>
      <c r="GT93" s="435"/>
      <c r="GU93" s="435"/>
      <c r="GV93" s="435"/>
      <c r="GW93" s="435"/>
      <c r="GX93" s="435"/>
      <c r="GY93" s="435"/>
      <c r="GZ93" s="435"/>
      <c r="HA93" s="435"/>
      <c r="HB93" s="435"/>
      <c r="HC93" s="435"/>
      <c r="HD93" s="435"/>
      <c r="HE93" s="435"/>
      <c r="HF93" s="435"/>
      <c r="HG93" s="435"/>
      <c r="HH93" s="435"/>
      <c r="HI93" s="435"/>
      <c r="HJ93" s="435"/>
      <c r="HK93" s="435"/>
      <c r="HL93" s="435"/>
      <c r="HM93" s="435"/>
      <c r="HN93" s="435"/>
      <c r="HO93" s="435"/>
      <c r="HP93" s="435"/>
      <c r="HQ93" s="435"/>
      <c r="HR93" s="435"/>
      <c r="HS93" s="435"/>
      <c r="HT93" s="435"/>
      <c r="HU93" s="435"/>
      <c r="HV93" s="435"/>
      <c r="HW93" s="435"/>
      <c r="HX93" s="435"/>
      <c r="HY93" s="435"/>
      <c r="HZ93" s="435"/>
      <c r="IA93" s="435"/>
      <c r="IB93" s="435"/>
      <c r="IC93" s="435"/>
      <c r="ID93" s="435"/>
      <c r="IE93" s="435"/>
      <c r="IF93" s="435"/>
      <c r="IG93" s="435"/>
      <c r="IH93" s="435"/>
      <c r="II93" s="435"/>
      <c r="IJ93" s="435"/>
      <c r="IK93" s="435"/>
      <c r="IL93" s="435"/>
      <c r="IM93" s="435"/>
      <c r="IN93" s="435"/>
      <c r="IO93" s="435"/>
      <c r="IP93" s="435"/>
      <c r="IQ93" s="435"/>
      <c r="IR93" s="435"/>
      <c r="IS93" s="435"/>
      <c r="IT93" s="435"/>
      <c r="IU93" s="435"/>
      <c r="IV93" s="435"/>
      <c r="IW93" s="435"/>
      <c r="IX93" s="435"/>
      <c r="IY93" s="435"/>
      <c r="IZ93" s="435"/>
      <c r="JA93" s="435"/>
      <c r="JB93" s="435"/>
      <c r="JC93" s="435"/>
      <c r="JD93" s="435"/>
      <c r="JE93" s="435"/>
      <c r="JF93" s="435"/>
      <c r="JG93" s="435"/>
      <c r="JH93" s="435"/>
      <c r="JI93" s="435"/>
      <c r="JJ93" s="435"/>
      <c r="JK93" s="435"/>
      <c r="JL93" s="435"/>
      <c r="JM93" s="435"/>
      <c r="JN93" s="435"/>
      <c r="JO93" s="435"/>
      <c r="JP93" s="435"/>
      <c r="JQ93" s="435"/>
      <c r="JR93" s="435"/>
      <c r="JS93" s="435"/>
      <c r="JT93" s="435"/>
      <c r="JU93" s="435"/>
      <c r="JV93" s="435"/>
      <c r="JW93" s="435"/>
      <c r="JX93" s="435"/>
      <c r="JY93" s="435"/>
      <c r="JZ93" s="435"/>
      <c r="KA93" s="435"/>
      <c r="KB93" s="435"/>
      <c r="KC93" s="435"/>
      <c r="KD93" s="435"/>
      <c r="KE93" s="435"/>
      <c r="KF93" s="435"/>
      <c r="KG93" s="435"/>
      <c r="KH93" s="435"/>
      <c r="KI93" s="435"/>
      <c r="KJ93" s="435"/>
      <c r="KK93" s="435"/>
      <c r="KL93" s="435"/>
      <c r="KM93" s="435"/>
      <c r="KN93" s="435"/>
      <c r="KO93" s="435"/>
      <c r="KP93" s="435"/>
      <c r="KQ93" s="435"/>
      <c r="KR93" s="435"/>
      <c r="KS93" s="435"/>
      <c r="KT93" s="435"/>
      <c r="KU93" s="435"/>
      <c r="KV93" s="435"/>
      <c r="KW93" s="435"/>
      <c r="KX93" s="435"/>
      <c r="KY93" s="435"/>
      <c r="KZ93" s="435"/>
      <c r="LA93" s="435"/>
      <c r="LB93" s="435"/>
      <c r="LC93" s="435"/>
      <c r="LD93" s="435"/>
      <c r="LE93" s="435"/>
      <c r="LF93" s="435"/>
      <c r="LG93" s="435"/>
      <c r="LH93" s="435"/>
      <c r="LI93" s="435"/>
      <c r="LJ93" s="435"/>
      <c r="LK93" s="435"/>
      <c r="LL93" s="435"/>
      <c r="LM93" s="435"/>
      <c r="LN93" s="435"/>
      <c r="LO93" s="435"/>
      <c r="LP93" s="435"/>
      <c r="LQ93" s="435"/>
      <c r="LR93" s="435"/>
      <c r="LS93" s="435"/>
      <c r="LT93" s="435"/>
      <c r="LU93" s="435"/>
      <c r="LV93" s="435"/>
      <c r="LW93" s="435"/>
      <c r="LX93" s="435"/>
      <c r="LY93" s="435"/>
      <c r="LZ93" s="435"/>
      <c r="MA93" s="435"/>
      <c r="MB93" s="435"/>
      <c r="MC93" s="435"/>
      <c r="MD93" s="435"/>
      <c r="ME93" s="435"/>
      <c r="MF93" s="435"/>
      <c r="MG93" s="435"/>
      <c r="MH93" s="435"/>
      <c r="MI93" s="435"/>
      <c r="MJ93" s="435"/>
      <c r="MK93" s="435"/>
      <c r="ML93" s="435"/>
      <c r="MM93" s="435"/>
      <c r="MN93" s="435"/>
      <c r="MO93" s="435"/>
      <c r="MP93" s="435"/>
      <c r="MQ93" s="435"/>
      <c r="MR93" s="435"/>
      <c r="MS93" s="435"/>
      <c r="MT93" s="435"/>
      <c r="MU93" s="435"/>
      <c r="MV93" s="435"/>
      <c r="MW93" s="435"/>
      <c r="MX93" s="435"/>
      <c r="MY93" s="435"/>
      <c r="MZ93" s="435"/>
      <c r="NA93" s="435"/>
      <c r="NB93" s="435"/>
      <c r="NC93" s="435"/>
      <c r="ND93" s="435"/>
      <c r="NE93" s="435"/>
      <c r="NF93" s="435"/>
      <c r="NG93" s="435"/>
      <c r="NH93" s="435"/>
      <c r="NI93" s="435"/>
      <c r="NJ93" s="435"/>
      <c r="NK93" s="435"/>
      <c r="NL93" s="435"/>
      <c r="NM93" s="435"/>
      <c r="NN93" s="435"/>
      <c r="NO93" s="435"/>
      <c r="NP93" s="435"/>
      <c r="NQ93" s="435"/>
      <c r="NR93" s="435"/>
      <c r="NS93" s="435"/>
      <c r="NT93" s="435"/>
      <c r="NU93" s="435"/>
      <c r="NV93" s="435"/>
      <c r="NW93" s="435"/>
      <c r="NX93" s="435"/>
      <c r="NY93" s="435"/>
      <c r="NZ93" s="435"/>
      <c r="OA93" s="435"/>
      <c r="OB93" s="435"/>
      <c r="OC93" s="435"/>
    </row>
    <row r="94" spans="1:393" ht="18" customHeight="1" x14ac:dyDescent="0.5">
      <c r="A94" s="435"/>
      <c r="B94" s="455"/>
      <c r="C94" s="455"/>
      <c r="D94" s="455"/>
      <c r="E94" s="435"/>
      <c r="F94" s="435"/>
      <c r="G94" s="435"/>
      <c r="H94" s="435"/>
      <c r="I94" s="435"/>
      <c r="J94" s="435"/>
      <c r="K94" s="435"/>
      <c r="L94" s="435"/>
      <c r="M94" s="435"/>
      <c r="N94" s="435"/>
      <c r="O94" s="435"/>
      <c r="P94" s="435"/>
      <c r="Q94" s="435"/>
      <c r="R94" s="435"/>
      <c r="S94" s="435"/>
      <c r="T94" s="435"/>
      <c r="U94" s="435"/>
      <c r="V94" s="435"/>
      <c r="W94" s="435"/>
      <c r="X94" s="435"/>
      <c r="Y94" s="435"/>
      <c r="Z94" s="435"/>
      <c r="AA94" s="435"/>
      <c r="AB94" s="435"/>
      <c r="AC94" s="435"/>
      <c r="AD94" s="435"/>
      <c r="AE94" s="435"/>
      <c r="AF94" s="435"/>
      <c r="AG94" s="435"/>
      <c r="AH94" s="435"/>
      <c r="AI94" s="435"/>
      <c r="AJ94" s="435"/>
      <c r="AK94" s="435"/>
      <c r="AL94" s="435"/>
      <c r="AM94" s="435"/>
      <c r="AN94" s="435"/>
      <c r="AO94" s="435"/>
      <c r="AP94" s="435"/>
      <c r="AQ94" s="435"/>
      <c r="AR94" s="435"/>
      <c r="AS94" s="435"/>
      <c r="AT94" s="435"/>
      <c r="AU94" s="435"/>
      <c r="AV94" s="435"/>
      <c r="AW94" s="435"/>
      <c r="AX94" s="435"/>
      <c r="AY94" s="435"/>
      <c r="AZ94" s="435"/>
      <c r="BA94" s="435"/>
      <c r="BB94" s="435"/>
      <c r="BC94" s="435"/>
      <c r="BD94" s="435"/>
      <c r="BE94" s="435"/>
      <c r="BF94" s="435"/>
      <c r="BG94" s="435"/>
      <c r="BH94" s="435"/>
      <c r="BI94" s="435"/>
      <c r="BJ94" s="435"/>
      <c r="BK94" s="435"/>
      <c r="BL94" s="435"/>
      <c r="BM94" s="435"/>
      <c r="BN94" s="435"/>
      <c r="BO94" s="435"/>
      <c r="BP94" s="435"/>
      <c r="BQ94" s="435"/>
      <c r="BR94" s="435"/>
      <c r="BS94" s="435"/>
      <c r="BT94" s="435"/>
      <c r="BU94" s="435"/>
      <c r="BV94" s="435"/>
      <c r="BW94" s="435"/>
      <c r="BX94" s="435"/>
      <c r="BY94" s="435"/>
      <c r="BZ94" s="435"/>
      <c r="CA94" s="435"/>
      <c r="CB94" s="435"/>
      <c r="CC94" s="435"/>
      <c r="CD94" s="435"/>
      <c r="CE94" s="435"/>
      <c r="CF94" s="435"/>
      <c r="CG94" s="435"/>
      <c r="CH94" s="435"/>
      <c r="CI94" s="435"/>
      <c r="CJ94" s="435"/>
      <c r="CK94" s="435"/>
      <c r="CL94" s="435"/>
      <c r="CM94" s="435"/>
      <c r="CN94" s="435"/>
      <c r="CO94" s="435"/>
      <c r="CP94" s="435"/>
      <c r="CQ94" s="435"/>
      <c r="CR94" s="435"/>
      <c r="CS94" s="435"/>
      <c r="CT94" s="435"/>
      <c r="CU94" s="435"/>
      <c r="CV94" s="435"/>
      <c r="CW94" s="435"/>
      <c r="CX94" s="435"/>
      <c r="CY94" s="435"/>
      <c r="CZ94" s="435"/>
      <c r="DA94" s="435"/>
      <c r="DB94" s="435"/>
      <c r="DC94" s="435"/>
      <c r="DD94" s="435"/>
      <c r="DE94" s="435"/>
      <c r="DF94" s="435"/>
      <c r="DG94" s="435"/>
      <c r="DH94" s="435"/>
      <c r="DI94" s="435"/>
      <c r="DJ94" s="435"/>
      <c r="DK94" s="435"/>
      <c r="DL94" s="435"/>
      <c r="DM94" s="435"/>
      <c r="DN94" s="435"/>
      <c r="DO94" s="435"/>
      <c r="DP94" s="435"/>
      <c r="DQ94" s="435"/>
      <c r="DR94" s="435"/>
      <c r="DS94" s="435"/>
      <c r="DT94" s="435"/>
      <c r="DU94" s="435"/>
      <c r="DV94" s="435"/>
      <c r="DW94" s="435"/>
      <c r="DX94" s="435"/>
      <c r="DY94" s="435"/>
      <c r="DZ94" s="435"/>
      <c r="EA94" s="435"/>
      <c r="EB94" s="435"/>
      <c r="EC94" s="435"/>
      <c r="ED94" s="435"/>
      <c r="EE94" s="435"/>
      <c r="EF94" s="435"/>
      <c r="EG94" s="435"/>
      <c r="EH94" s="435"/>
      <c r="EI94" s="435"/>
      <c r="EJ94" s="435"/>
      <c r="EK94" s="435"/>
      <c r="EL94" s="435"/>
      <c r="EM94" s="435"/>
      <c r="EN94" s="435"/>
      <c r="EO94" s="435"/>
      <c r="EP94" s="435"/>
      <c r="EQ94" s="435"/>
      <c r="ER94" s="435"/>
      <c r="ES94" s="435"/>
      <c r="ET94" s="435"/>
      <c r="EU94" s="435"/>
      <c r="EV94" s="435"/>
      <c r="EW94" s="435"/>
      <c r="EX94" s="435"/>
      <c r="EY94" s="435"/>
      <c r="EZ94" s="435"/>
      <c r="FA94" s="435"/>
      <c r="FB94" s="435"/>
      <c r="FC94" s="435"/>
      <c r="FD94" s="435"/>
      <c r="FE94" s="435"/>
      <c r="FF94" s="435"/>
      <c r="FG94" s="435"/>
      <c r="FH94" s="435"/>
      <c r="FI94" s="435"/>
      <c r="FJ94" s="435"/>
      <c r="FK94" s="435"/>
      <c r="FL94" s="435"/>
      <c r="FM94" s="435"/>
      <c r="FN94" s="435"/>
      <c r="FO94" s="435"/>
      <c r="FP94" s="435"/>
      <c r="FQ94" s="435"/>
      <c r="FR94" s="435"/>
      <c r="FS94" s="435"/>
      <c r="FT94" s="435"/>
      <c r="FU94" s="435"/>
      <c r="FV94" s="435"/>
      <c r="FW94" s="435"/>
      <c r="FX94" s="435"/>
      <c r="FY94" s="435"/>
      <c r="FZ94" s="435"/>
      <c r="GA94" s="435"/>
      <c r="GB94" s="435"/>
      <c r="GC94" s="435"/>
      <c r="GD94" s="435"/>
      <c r="GE94" s="435"/>
      <c r="GF94" s="435"/>
      <c r="GG94" s="435"/>
      <c r="GH94" s="435"/>
      <c r="GI94" s="435"/>
      <c r="GJ94" s="435"/>
      <c r="GK94" s="435"/>
      <c r="GL94" s="435"/>
      <c r="GM94" s="435"/>
      <c r="GN94" s="435"/>
      <c r="GO94" s="435"/>
      <c r="GP94" s="435"/>
      <c r="GQ94" s="435"/>
      <c r="GR94" s="435"/>
      <c r="GS94" s="435"/>
      <c r="GT94" s="435"/>
      <c r="GU94" s="435"/>
      <c r="GV94" s="435"/>
      <c r="GW94" s="435"/>
      <c r="GX94" s="435"/>
      <c r="GY94" s="435"/>
      <c r="GZ94" s="435"/>
      <c r="HA94" s="435"/>
      <c r="HB94" s="435"/>
      <c r="HC94" s="435"/>
      <c r="HD94" s="435"/>
      <c r="HE94" s="435"/>
      <c r="HF94" s="435"/>
      <c r="HG94" s="435"/>
      <c r="HH94" s="435"/>
      <c r="HI94" s="435"/>
      <c r="HJ94" s="435"/>
      <c r="HK94" s="435"/>
      <c r="HL94" s="435"/>
      <c r="HM94" s="435"/>
      <c r="HN94" s="435"/>
      <c r="HO94" s="435"/>
      <c r="HP94" s="435"/>
      <c r="HQ94" s="435"/>
      <c r="HR94" s="435"/>
      <c r="HS94" s="435"/>
      <c r="HT94" s="435"/>
      <c r="HU94" s="435"/>
      <c r="HV94" s="435"/>
      <c r="HW94" s="435"/>
      <c r="HX94" s="435"/>
      <c r="HY94" s="435"/>
      <c r="HZ94" s="435"/>
      <c r="IA94" s="435"/>
      <c r="IB94" s="435"/>
      <c r="IC94" s="435"/>
      <c r="ID94" s="435"/>
      <c r="IE94" s="435"/>
      <c r="IF94" s="435"/>
      <c r="IG94" s="435"/>
      <c r="IH94" s="435"/>
      <c r="II94" s="435"/>
      <c r="IJ94" s="435"/>
      <c r="IK94" s="435"/>
      <c r="IL94" s="435"/>
      <c r="IM94" s="435"/>
      <c r="IN94" s="435"/>
      <c r="IO94" s="435"/>
      <c r="IP94" s="435"/>
      <c r="IQ94" s="435"/>
      <c r="IR94" s="435"/>
      <c r="IS94" s="435"/>
      <c r="IT94" s="435"/>
      <c r="IU94" s="435"/>
      <c r="IV94" s="435"/>
      <c r="IW94" s="435"/>
      <c r="IX94" s="435"/>
      <c r="IY94" s="435"/>
      <c r="IZ94" s="435"/>
      <c r="JA94" s="435"/>
      <c r="JB94" s="435"/>
      <c r="JC94" s="435"/>
      <c r="JD94" s="435"/>
      <c r="JE94" s="435"/>
      <c r="JF94" s="435"/>
      <c r="JG94" s="435"/>
      <c r="JH94" s="435"/>
      <c r="JI94" s="435"/>
      <c r="JJ94" s="435"/>
      <c r="JK94" s="435"/>
      <c r="JL94" s="435"/>
      <c r="JM94" s="435"/>
      <c r="JN94" s="435"/>
      <c r="JO94" s="435"/>
      <c r="JP94" s="435"/>
      <c r="JQ94" s="435"/>
      <c r="JR94" s="435"/>
      <c r="JS94" s="435"/>
      <c r="JT94" s="435"/>
      <c r="JU94" s="435"/>
      <c r="JV94" s="435"/>
      <c r="JW94" s="435"/>
      <c r="JX94" s="435"/>
      <c r="JY94" s="435"/>
      <c r="JZ94" s="435"/>
      <c r="KA94" s="435"/>
      <c r="KB94" s="435"/>
      <c r="KC94" s="435"/>
      <c r="KD94" s="435"/>
      <c r="KE94" s="435"/>
      <c r="KF94" s="435"/>
      <c r="KG94" s="435"/>
      <c r="KH94" s="435"/>
      <c r="KI94" s="435"/>
      <c r="KJ94" s="435"/>
      <c r="KK94" s="435"/>
      <c r="KL94" s="435"/>
      <c r="KM94" s="435"/>
      <c r="KN94" s="435"/>
      <c r="KO94" s="435"/>
      <c r="KP94" s="435"/>
      <c r="KQ94" s="435"/>
      <c r="KR94" s="435"/>
      <c r="KS94" s="435"/>
      <c r="KT94" s="435"/>
      <c r="KU94" s="435"/>
      <c r="KV94" s="435"/>
      <c r="KW94" s="435"/>
      <c r="KX94" s="435"/>
      <c r="KY94" s="435"/>
      <c r="KZ94" s="435"/>
      <c r="LA94" s="435"/>
      <c r="LB94" s="435"/>
      <c r="LC94" s="435"/>
      <c r="LD94" s="435"/>
      <c r="LE94" s="435"/>
      <c r="LF94" s="435"/>
      <c r="LG94" s="435"/>
      <c r="LH94" s="435"/>
      <c r="LI94" s="435"/>
      <c r="LJ94" s="435"/>
      <c r="LK94" s="435"/>
      <c r="LL94" s="435"/>
      <c r="LM94" s="435"/>
      <c r="LN94" s="435"/>
      <c r="LO94" s="435"/>
      <c r="LP94" s="435"/>
      <c r="LQ94" s="435"/>
      <c r="LR94" s="435"/>
      <c r="LS94" s="435"/>
      <c r="LT94" s="435"/>
      <c r="LU94" s="435"/>
      <c r="LV94" s="435"/>
      <c r="LW94" s="435"/>
      <c r="LX94" s="435"/>
      <c r="LY94" s="435"/>
      <c r="LZ94" s="435"/>
      <c r="MA94" s="435"/>
      <c r="MB94" s="435"/>
      <c r="MC94" s="435"/>
      <c r="MD94" s="435"/>
      <c r="ME94" s="435"/>
      <c r="MF94" s="435"/>
      <c r="MG94" s="435"/>
      <c r="MH94" s="435"/>
      <c r="MI94" s="435"/>
      <c r="MJ94" s="435"/>
      <c r="MK94" s="435"/>
      <c r="ML94" s="435"/>
      <c r="MM94" s="435"/>
      <c r="MN94" s="435"/>
      <c r="MO94" s="435"/>
      <c r="MP94" s="435"/>
      <c r="MQ94" s="435"/>
      <c r="MR94" s="435"/>
      <c r="MS94" s="435"/>
      <c r="MT94" s="435"/>
      <c r="MU94" s="435"/>
      <c r="MV94" s="435"/>
      <c r="MW94" s="435"/>
      <c r="MX94" s="435"/>
      <c r="MY94" s="435"/>
      <c r="MZ94" s="435"/>
      <c r="NA94" s="435"/>
      <c r="NB94" s="435"/>
      <c r="NC94" s="435"/>
      <c r="ND94" s="435"/>
      <c r="NE94" s="435"/>
      <c r="NF94" s="435"/>
      <c r="NG94" s="435"/>
      <c r="NH94" s="435"/>
      <c r="NI94" s="435"/>
      <c r="NJ94" s="435"/>
      <c r="NK94" s="435"/>
      <c r="NL94" s="435"/>
      <c r="NM94" s="435"/>
      <c r="NN94" s="435"/>
      <c r="NO94" s="435"/>
      <c r="NP94" s="435"/>
      <c r="NQ94" s="435"/>
      <c r="NR94" s="435"/>
      <c r="NS94" s="435"/>
      <c r="NT94" s="435"/>
      <c r="NU94" s="435"/>
      <c r="NV94" s="435"/>
      <c r="NW94" s="435"/>
      <c r="NX94" s="435"/>
      <c r="NY94" s="435"/>
      <c r="NZ94" s="435"/>
      <c r="OA94" s="435"/>
      <c r="OB94" s="435"/>
      <c r="OC94" s="435"/>
    </row>
    <row r="95" spans="1:393" ht="18" customHeight="1" x14ac:dyDescent="0.5">
      <c r="A95" s="435"/>
      <c r="B95" s="455"/>
      <c r="C95" s="455"/>
      <c r="D95" s="455"/>
      <c r="E95" s="435"/>
      <c r="F95" s="435"/>
      <c r="G95" s="435"/>
      <c r="H95" s="435"/>
      <c r="I95" s="435"/>
      <c r="J95" s="435"/>
      <c r="K95" s="435"/>
      <c r="L95" s="435"/>
      <c r="M95" s="435"/>
      <c r="N95" s="435"/>
      <c r="O95" s="435"/>
      <c r="P95" s="435"/>
      <c r="Q95" s="435"/>
      <c r="R95" s="435"/>
      <c r="S95" s="435"/>
      <c r="T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5"/>
      <c r="AH95" s="435"/>
      <c r="AI95" s="435"/>
      <c r="AJ95" s="435"/>
      <c r="AK95" s="435"/>
      <c r="AL95" s="435"/>
      <c r="AM95" s="435"/>
      <c r="AN95" s="435"/>
      <c r="AO95" s="435"/>
      <c r="AP95" s="435"/>
      <c r="AQ95" s="435"/>
      <c r="AR95" s="435"/>
      <c r="AS95" s="435"/>
      <c r="AT95" s="435"/>
      <c r="AU95" s="435"/>
      <c r="AV95" s="435"/>
      <c r="AW95" s="435"/>
      <c r="AX95" s="435"/>
      <c r="AY95" s="435"/>
      <c r="AZ95" s="435"/>
      <c r="BA95" s="435"/>
      <c r="BB95" s="435"/>
      <c r="BC95" s="435"/>
      <c r="BD95" s="435"/>
      <c r="BE95" s="435"/>
      <c r="BF95" s="435"/>
      <c r="BG95" s="435"/>
      <c r="BH95" s="435"/>
      <c r="BI95" s="435"/>
      <c r="BJ95" s="435"/>
      <c r="BK95" s="435"/>
      <c r="BL95" s="435"/>
      <c r="BM95" s="435"/>
      <c r="BN95" s="435"/>
      <c r="BO95" s="435"/>
      <c r="BP95" s="435"/>
      <c r="BQ95" s="435"/>
      <c r="BR95" s="435"/>
      <c r="BS95" s="435"/>
      <c r="BT95" s="435"/>
      <c r="BU95" s="435"/>
      <c r="BV95" s="435"/>
      <c r="BW95" s="435"/>
      <c r="BX95" s="435"/>
      <c r="BY95" s="435"/>
      <c r="BZ95" s="435"/>
      <c r="CA95" s="435"/>
      <c r="CB95" s="435"/>
      <c r="CC95" s="435"/>
      <c r="CD95" s="435"/>
      <c r="CE95" s="435"/>
      <c r="CF95" s="435"/>
      <c r="CG95" s="435"/>
      <c r="CH95" s="435"/>
      <c r="CI95" s="435"/>
      <c r="CJ95" s="435"/>
      <c r="CK95" s="435"/>
      <c r="CL95" s="435"/>
      <c r="CM95" s="435"/>
      <c r="CN95" s="435"/>
      <c r="CO95" s="435"/>
      <c r="CP95" s="435"/>
      <c r="CQ95" s="435"/>
      <c r="CR95" s="435"/>
      <c r="CS95" s="435"/>
      <c r="CT95" s="435"/>
      <c r="CU95" s="435"/>
      <c r="CV95" s="435"/>
      <c r="CW95" s="435"/>
      <c r="CX95" s="435"/>
      <c r="CY95" s="435"/>
      <c r="CZ95" s="435"/>
      <c r="DA95" s="435"/>
      <c r="DB95" s="435"/>
      <c r="DC95" s="435"/>
      <c r="DD95" s="435"/>
      <c r="DE95" s="435"/>
      <c r="DF95" s="435"/>
      <c r="DG95" s="435"/>
      <c r="DH95" s="435"/>
      <c r="DI95" s="435"/>
      <c r="DJ95" s="435"/>
      <c r="DK95" s="435"/>
      <c r="DL95" s="435"/>
      <c r="DM95" s="435"/>
      <c r="DN95" s="435"/>
      <c r="DO95" s="435"/>
      <c r="DP95" s="435"/>
      <c r="DQ95" s="435"/>
      <c r="DR95" s="435"/>
      <c r="DS95" s="435"/>
      <c r="DT95" s="435"/>
      <c r="DU95" s="435"/>
      <c r="DV95" s="435"/>
      <c r="DW95" s="435"/>
      <c r="DX95" s="435"/>
      <c r="DY95" s="435"/>
      <c r="DZ95" s="435"/>
      <c r="EA95" s="435"/>
      <c r="EB95" s="435"/>
      <c r="EC95" s="435"/>
      <c r="ED95" s="435"/>
      <c r="EE95" s="435"/>
      <c r="EF95" s="435"/>
      <c r="EG95" s="435"/>
      <c r="EH95" s="435"/>
      <c r="EI95" s="435"/>
      <c r="EJ95" s="435"/>
      <c r="EK95" s="435"/>
      <c r="EL95" s="435"/>
      <c r="EM95" s="435"/>
      <c r="EN95" s="435"/>
      <c r="EO95" s="435"/>
      <c r="EP95" s="435"/>
      <c r="EQ95" s="435"/>
      <c r="ER95" s="435"/>
      <c r="ES95" s="435"/>
      <c r="ET95" s="435"/>
      <c r="EU95" s="435"/>
      <c r="EV95" s="435"/>
      <c r="EW95" s="435"/>
      <c r="EX95" s="435"/>
      <c r="EY95" s="435"/>
      <c r="EZ95" s="435"/>
      <c r="FA95" s="435"/>
      <c r="FB95" s="435"/>
      <c r="FC95" s="435"/>
      <c r="FD95" s="435"/>
      <c r="FE95" s="435"/>
      <c r="FF95" s="435"/>
      <c r="FG95" s="435"/>
      <c r="FH95" s="435"/>
      <c r="FI95" s="435"/>
      <c r="FJ95" s="435"/>
      <c r="FK95" s="435"/>
      <c r="FL95" s="435"/>
      <c r="FM95" s="435"/>
      <c r="FN95" s="435"/>
      <c r="FO95" s="435"/>
      <c r="FP95" s="435"/>
      <c r="FQ95" s="435"/>
      <c r="FR95" s="435"/>
      <c r="FS95" s="435"/>
      <c r="FT95" s="435"/>
      <c r="FU95" s="435"/>
      <c r="FV95" s="435"/>
      <c r="FW95" s="435"/>
      <c r="FX95" s="435"/>
      <c r="FY95" s="435"/>
      <c r="FZ95" s="435"/>
      <c r="GA95" s="435"/>
      <c r="GB95" s="435"/>
      <c r="GC95" s="435"/>
      <c r="GD95" s="435"/>
      <c r="GE95" s="435"/>
      <c r="GF95" s="435"/>
      <c r="GG95" s="435"/>
      <c r="GH95" s="435"/>
      <c r="GI95" s="435"/>
      <c r="GJ95" s="435"/>
      <c r="GK95" s="435"/>
      <c r="GL95" s="435"/>
      <c r="GM95" s="435"/>
      <c r="GN95" s="435"/>
      <c r="GO95" s="435"/>
      <c r="GP95" s="435"/>
      <c r="GQ95" s="435"/>
      <c r="GR95" s="435"/>
      <c r="GS95" s="435"/>
      <c r="GT95" s="435"/>
      <c r="GU95" s="435"/>
      <c r="GV95" s="435"/>
      <c r="GW95" s="435"/>
      <c r="GX95" s="435"/>
      <c r="GY95" s="435"/>
      <c r="GZ95" s="435"/>
      <c r="HA95" s="435"/>
      <c r="HB95" s="435"/>
      <c r="HC95" s="435"/>
      <c r="HD95" s="435"/>
      <c r="HE95" s="435"/>
      <c r="HF95" s="435"/>
      <c r="HG95" s="435"/>
      <c r="HH95" s="435"/>
      <c r="HI95" s="435"/>
      <c r="HJ95" s="435"/>
      <c r="HK95" s="435"/>
      <c r="HL95" s="435"/>
      <c r="HM95" s="435"/>
      <c r="HN95" s="435"/>
      <c r="HO95" s="435"/>
      <c r="HP95" s="435"/>
      <c r="HQ95" s="435"/>
      <c r="HR95" s="435"/>
      <c r="HS95" s="435"/>
      <c r="HT95" s="435"/>
      <c r="HU95" s="435"/>
      <c r="HV95" s="435"/>
      <c r="HW95" s="435"/>
      <c r="HX95" s="435"/>
      <c r="HY95" s="435"/>
      <c r="HZ95" s="435"/>
      <c r="IA95" s="435"/>
      <c r="IB95" s="435"/>
      <c r="IC95" s="435"/>
      <c r="ID95" s="435"/>
      <c r="IE95" s="435"/>
      <c r="IF95" s="435"/>
      <c r="IG95" s="435"/>
      <c r="IH95" s="435"/>
      <c r="II95" s="435"/>
      <c r="IJ95" s="435"/>
      <c r="IK95" s="435"/>
      <c r="IL95" s="435"/>
      <c r="IM95" s="435"/>
      <c r="IN95" s="435"/>
      <c r="IO95" s="435"/>
      <c r="IP95" s="435"/>
      <c r="IQ95" s="435"/>
      <c r="IR95" s="435"/>
      <c r="IS95" s="435"/>
      <c r="IT95" s="435"/>
      <c r="IU95" s="435"/>
      <c r="IV95" s="435"/>
      <c r="IW95" s="435"/>
      <c r="IX95" s="435"/>
      <c r="IY95" s="435"/>
      <c r="IZ95" s="435"/>
      <c r="JA95" s="435"/>
      <c r="JB95" s="435"/>
      <c r="JC95" s="435"/>
      <c r="JD95" s="435"/>
      <c r="JE95" s="435"/>
      <c r="JF95" s="435"/>
      <c r="JG95" s="435"/>
      <c r="JH95" s="435"/>
      <c r="JI95" s="435"/>
      <c r="JJ95" s="435"/>
      <c r="JK95" s="435"/>
      <c r="JL95" s="435"/>
      <c r="JM95" s="435"/>
      <c r="JN95" s="435"/>
      <c r="JO95" s="435"/>
      <c r="JP95" s="435"/>
      <c r="JQ95" s="435"/>
      <c r="JR95" s="435"/>
      <c r="JS95" s="435"/>
      <c r="JT95" s="435"/>
      <c r="JU95" s="435"/>
      <c r="JV95" s="435"/>
      <c r="JW95" s="435"/>
      <c r="JX95" s="435"/>
      <c r="JY95" s="435"/>
      <c r="JZ95" s="435"/>
      <c r="KA95" s="435"/>
      <c r="KB95" s="435"/>
      <c r="KC95" s="435"/>
      <c r="KD95" s="435"/>
      <c r="KE95" s="435"/>
      <c r="KF95" s="435"/>
      <c r="KG95" s="435"/>
      <c r="KH95" s="435"/>
      <c r="KI95" s="435"/>
      <c r="KJ95" s="435"/>
      <c r="KK95" s="435"/>
      <c r="KL95" s="435"/>
      <c r="KM95" s="435"/>
      <c r="KN95" s="435"/>
      <c r="KO95" s="435"/>
      <c r="KP95" s="435"/>
      <c r="KQ95" s="435"/>
      <c r="KR95" s="435"/>
      <c r="KS95" s="435"/>
      <c r="KT95" s="435"/>
      <c r="KU95" s="435"/>
      <c r="KV95" s="435"/>
      <c r="KW95" s="435"/>
      <c r="KX95" s="435"/>
      <c r="KY95" s="435"/>
      <c r="KZ95" s="435"/>
      <c r="LA95" s="435"/>
      <c r="LB95" s="435"/>
      <c r="LC95" s="435"/>
      <c r="LD95" s="435"/>
      <c r="LE95" s="435"/>
      <c r="LF95" s="435"/>
      <c r="LG95" s="435"/>
      <c r="LH95" s="435"/>
      <c r="LI95" s="435"/>
      <c r="LJ95" s="435"/>
      <c r="LK95" s="435"/>
      <c r="LL95" s="435"/>
      <c r="LM95" s="435"/>
      <c r="LN95" s="435"/>
      <c r="LO95" s="435"/>
      <c r="LP95" s="435"/>
      <c r="LQ95" s="435"/>
      <c r="LR95" s="435"/>
      <c r="LS95" s="435"/>
      <c r="LT95" s="435"/>
      <c r="LU95" s="435"/>
      <c r="LV95" s="435"/>
      <c r="LW95" s="435"/>
      <c r="LX95" s="435"/>
      <c r="LY95" s="435"/>
      <c r="LZ95" s="435"/>
      <c r="MA95" s="435"/>
      <c r="MB95" s="435"/>
      <c r="MC95" s="435"/>
      <c r="MD95" s="435"/>
      <c r="ME95" s="435"/>
      <c r="MF95" s="435"/>
      <c r="MG95" s="435"/>
      <c r="MH95" s="435"/>
      <c r="MI95" s="435"/>
      <c r="MJ95" s="435"/>
      <c r="MK95" s="435"/>
      <c r="ML95" s="435"/>
      <c r="MM95" s="435"/>
      <c r="MN95" s="435"/>
      <c r="MO95" s="435"/>
      <c r="MP95" s="435"/>
      <c r="MQ95" s="435"/>
      <c r="MR95" s="435"/>
      <c r="MS95" s="435"/>
      <c r="MT95" s="435"/>
      <c r="MU95" s="435"/>
      <c r="MV95" s="435"/>
      <c r="MW95" s="435"/>
      <c r="MX95" s="435"/>
      <c r="MY95" s="435"/>
      <c r="MZ95" s="435"/>
      <c r="NA95" s="435"/>
      <c r="NB95" s="435"/>
      <c r="NC95" s="435"/>
      <c r="ND95" s="435"/>
      <c r="NE95" s="435"/>
      <c r="NF95" s="435"/>
      <c r="NG95" s="435"/>
      <c r="NH95" s="435"/>
      <c r="NI95" s="435"/>
      <c r="NJ95" s="435"/>
      <c r="NK95" s="435"/>
      <c r="NL95" s="435"/>
      <c r="NM95" s="435"/>
      <c r="NN95" s="435"/>
      <c r="NO95" s="435"/>
      <c r="NP95" s="435"/>
      <c r="NQ95" s="435"/>
      <c r="NR95" s="435"/>
      <c r="NS95" s="435"/>
      <c r="NT95" s="435"/>
      <c r="NU95" s="435"/>
      <c r="NV95" s="435"/>
      <c r="NW95" s="435"/>
      <c r="NX95" s="435"/>
      <c r="NY95" s="435"/>
      <c r="NZ95" s="435"/>
      <c r="OA95" s="435"/>
      <c r="OB95" s="435"/>
      <c r="OC95" s="435"/>
    </row>
    <row r="96" spans="1:393" ht="18" customHeight="1" x14ac:dyDescent="0.5">
      <c r="A96" s="435"/>
      <c r="B96" s="455"/>
      <c r="C96" s="455"/>
      <c r="D96" s="455"/>
      <c r="E96" s="435"/>
      <c r="F96" s="435"/>
      <c r="G96" s="435"/>
      <c r="H96" s="435"/>
      <c r="I96" s="435"/>
      <c r="J96" s="435"/>
      <c r="K96" s="435"/>
      <c r="L96" s="435"/>
      <c r="M96" s="435"/>
      <c r="N96" s="435"/>
      <c r="O96" s="435"/>
      <c r="P96" s="435"/>
      <c r="Q96" s="435"/>
      <c r="R96" s="435"/>
      <c r="S96" s="435"/>
      <c r="T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5"/>
      <c r="AH96" s="435"/>
      <c r="AI96" s="435"/>
      <c r="AJ96" s="435"/>
      <c r="AK96" s="435"/>
      <c r="AL96" s="435"/>
      <c r="AM96" s="435"/>
      <c r="AN96" s="435"/>
      <c r="AO96" s="435"/>
      <c r="AP96" s="435"/>
      <c r="AQ96" s="435"/>
      <c r="AR96" s="435"/>
      <c r="AS96" s="435"/>
      <c r="AT96" s="435"/>
      <c r="AU96" s="435"/>
      <c r="AV96" s="435"/>
      <c r="AW96" s="435"/>
      <c r="AX96" s="435"/>
      <c r="AY96" s="435"/>
      <c r="AZ96" s="435"/>
      <c r="BA96" s="435"/>
      <c r="BB96" s="435"/>
      <c r="BC96" s="435"/>
      <c r="BD96" s="435"/>
      <c r="BE96" s="435"/>
      <c r="BF96" s="435"/>
      <c r="BG96" s="435"/>
      <c r="BH96" s="435"/>
      <c r="BI96" s="435"/>
      <c r="BJ96" s="435"/>
      <c r="BK96" s="435"/>
      <c r="BL96" s="435"/>
      <c r="BM96" s="435"/>
      <c r="BN96" s="435"/>
      <c r="BO96" s="435"/>
      <c r="BP96" s="435"/>
      <c r="BQ96" s="435"/>
      <c r="BR96" s="435"/>
      <c r="BS96" s="435"/>
      <c r="BT96" s="435"/>
      <c r="BU96" s="435"/>
      <c r="BV96" s="435"/>
      <c r="BW96" s="435"/>
      <c r="BX96" s="435"/>
      <c r="BY96" s="435"/>
      <c r="BZ96" s="435"/>
      <c r="CA96" s="435"/>
      <c r="CB96" s="435"/>
      <c r="CC96" s="435"/>
      <c r="CD96" s="435"/>
      <c r="CE96" s="435"/>
      <c r="CF96" s="435"/>
      <c r="CG96" s="435"/>
      <c r="CH96" s="435"/>
      <c r="CI96" s="435"/>
      <c r="CJ96" s="435"/>
      <c r="CK96" s="435"/>
      <c r="CL96" s="435"/>
      <c r="CM96" s="435"/>
      <c r="CN96" s="435"/>
      <c r="CO96" s="435"/>
      <c r="CP96" s="435"/>
      <c r="CQ96" s="435"/>
      <c r="CR96" s="435"/>
      <c r="CS96" s="435"/>
      <c r="CT96" s="435"/>
      <c r="CU96" s="435"/>
      <c r="CV96" s="435"/>
      <c r="CW96" s="435"/>
      <c r="CX96" s="435"/>
      <c r="CY96" s="435"/>
      <c r="CZ96" s="435"/>
      <c r="DA96" s="435"/>
      <c r="DB96" s="435"/>
      <c r="DC96" s="435"/>
      <c r="DD96" s="435"/>
      <c r="DE96" s="435"/>
      <c r="DF96" s="435"/>
      <c r="DG96" s="435"/>
      <c r="DH96" s="435"/>
      <c r="DI96" s="435"/>
      <c r="DJ96" s="435"/>
      <c r="DK96" s="435"/>
      <c r="DL96" s="435"/>
      <c r="DM96" s="435"/>
      <c r="DN96" s="435"/>
      <c r="DO96" s="435"/>
      <c r="DP96" s="435"/>
      <c r="DQ96" s="435"/>
      <c r="DR96" s="435"/>
      <c r="DS96" s="435"/>
      <c r="DT96" s="435"/>
      <c r="DU96" s="435"/>
      <c r="DV96" s="435"/>
      <c r="DW96" s="435"/>
      <c r="DX96" s="435"/>
      <c r="DY96" s="435"/>
      <c r="DZ96" s="435"/>
      <c r="EA96" s="435"/>
      <c r="EB96" s="435"/>
      <c r="EC96" s="435"/>
      <c r="ED96" s="435"/>
      <c r="EE96" s="435"/>
      <c r="EF96" s="435"/>
      <c r="EG96" s="435"/>
      <c r="EH96" s="435"/>
      <c r="EI96" s="435"/>
      <c r="EJ96" s="435"/>
      <c r="EK96" s="435"/>
      <c r="EL96" s="435"/>
      <c r="EM96" s="435"/>
      <c r="EN96" s="435"/>
      <c r="EO96" s="435"/>
      <c r="EP96" s="435"/>
      <c r="EQ96" s="435"/>
      <c r="ER96" s="435"/>
      <c r="ES96" s="435"/>
      <c r="ET96" s="435"/>
      <c r="EU96" s="435"/>
      <c r="EV96" s="435"/>
      <c r="EW96" s="435"/>
      <c r="EX96" s="435"/>
      <c r="EY96" s="435"/>
      <c r="EZ96" s="435"/>
      <c r="FA96" s="435"/>
      <c r="FB96" s="435"/>
      <c r="FC96" s="435"/>
      <c r="FD96" s="435"/>
      <c r="FE96" s="435"/>
      <c r="FF96" s="435"/>
      <c r="FG96" s="435"/>
      <c r="FH96" s="435"/>
      <c r="FI96" s="435"/>
      <c r="FJ96" s="435"/>
      <c r="FK96" s="435"/>
      <c r="FL96" s="435"/>
      <c r="FM96" s="435"/>
      <c r="FN96" s="435"/>
      <c r="FO96" s="435"/>
      <c r="FP96" s="435"/>
      <c r="FQ96" s="435"/>
      <c r="FR96" s="435"/>
      <c r="FS96" s="435"/>
      <c r="FT96" s="435"/>
      <c r="FU96" s="435"/>
      <c r="FV96" s="435"/>
      <c r="FW96" s="435"/>
      <c r="FX96" s="435"/>
      <c r="FY96" s="435"/>
      <c r="FZ96" s="435"/>
      <c r="GA96" s="435"/>
      <c r="GB96" s="435"/>
      <c r="GC96" s="435"/>
      <c r="GD96" s="435"/>
      <c r="GE96" s="435"/>
      <c r="GF96" s="435"/>
      <c r="GG96" s="435"/>
      <c r="GH96" s="435"/>
      <c r="GI96" s="435"/>
      <c r="GJ96" s="435"/>
      <c r="GK96" s="435"/>
      <c r="GL96" s="435"/>
      <c r="GM96" s="435"/>
      <c r="GN96" s="435"/>
      <c r="GO96" s="435"/>
      <c r="GP96" s="435"/>
      <c r="GQ96" s="435"/>
      <c r="GR96" s="435"/>
      <c r="GS96" s="435"/>
      <c r="GT96" s="435"/>
      <c r="GU96" s="435"/>
      <c r="GV96" s="435"/>
      <c r="GW96" s="435"/>
      <c r="GX96" s="435"/>
      <c r="GY96" s="435"/>
      <c r="GZ96" s="435"/>
      <c r="HA96" s="435"/>
      <c r="HB96" s="435"/>
      <c r="HC96" s="435"/>
      <c r="HD96" s="435"/>
      <c r="HE96" s="435"/>
      <c r="HF96" s="435"/>
      <c r="HG96" s="435"/>
      <c r="HH96" s="435"/>
      <c r="HI96" s="435"/>
      <c r="HJ96" s="435"/>
      <c r="HK96" s="435"/>
      <c r="HL96" s="435"/>
      <c r="HM96" s="435"/>
      <c r="HN96" s="435"/>
      <c r="HO96" s="435"/>
      <c r="HP96" s="435"/>
      <c r="HQ96" s="435"/>
      <c r="HR96" s="435"/>
      <c r="HS96" s="435"/>
      <c r="HT96" s="435"/>
      <c r="HU96" s="435"/>
      <c r="HV96" s="435"/>
      <c r="HW96" s="435"/>
      <c r="HX96" s="435"/>
      <c r="HY96" s="435"/>
      <c r="HZ96" s="435"/>
      <c r="IA96" s="435"/>
      <c r="IB96" s="435"/>
      <c r="IC96" s="435"/>
      <c r="ID96" s="435"/>
      <c r="IE96" s="435"/>
      <c r="IF96" s="435"/>
      <c r="IG96" s="435"/>
      <c r="IH96" s="435"/>
      <c r="II96" s="435"/>
      <c r="IJ96" s="435"/>
      <c r="IK96" s="435"/>
      <c r="IL96" s="435"/>
      <c r="IM96" s="435"/>
      <c r="IN96" s="435"/>
      <c r="IO96" s="435"/>
      <c r="IP96" s="435"/>
      <c r="IQ96" s="435"/>
      <c r="IR96" s="435"/>
      <c r="IS96" s="435"/>
      <c r="IT96" s="435"/>
      <c r="IU96" s="435"/>
      <c r="IV96" s="435"/>
      <c r="IW96" s="435"/>
      <c r="IX96" s="435"/>
      <c r="IY96" s="435"/>
      <c r="IZ96" s="435"/>
      <c r="JA96" s="435"/>
      <c r="JB96" s="435"/>
      <c r="JC96" s="435"/>
      <c r="JD96" s="435"/>
      <c r="JE96" s="435"/>
      <c r="JF96" s="435"/>
      <c r="JG96" s="435"/>
      <c r="JH96" s="435"/>
      <c r="JI96" s="435"/>
      <c r="JJ96" s="435"/>
      <c r="JK96" s="435"/>
      <c r="JL96" s="435"/>
      <c r="JM96" s="435"/>
      <c r="JN96" s="435"/>
      <c r="JO96" s="435"/>
      <c r="JP96" s="435"/>
      <c r="JQ96" s="435"/>
      <c r="JR96" s="435"/>
      <c r="JS96" s="435"/>
      <c r="JT96" s="435"/>
      <c r="JU96" s="435"/>
      <c r="JV96" s="435"/>
      <c r="JW96" s="435"/>
      <c r="JX96" s="435"/>
      <c r="JY96" s="435"/>
      <c r="JZ96" s="435"/>
      <c r="KA96" s="435"/>
      <c r="KB96" s="435"/>
      <c r="KC96" s="435"/>
      <c r="KD96" s="435"/>
      <c r="KE96" s="435"/>
      <c r="KF96" s="435"/>
      <c r="KG96" s="435"/>
      <c r="KH96" s="435"/>
      <c r="KI96" s="435"/>
      <c r="KJ96" s="435"/>
      <c r="KK96" s="435"/>
      <c r="KL96" s="435"/>
      <c r="KM96" s="435"/>
      <c r="KN96" s="435"/>
      <c r="KO96" s="435"/>
      <c r="KP96" s="435"/>
      <c r="KQ96" s="435"/>
      <c r="KR96" s="435"/>
      <c r="KS96" s="435"/>
      <c r="KT96" s="435"/>
      <c r="KU96" s="435"/>
      <c r="KV96" s="435"/>
      <c r="KW96" s="435"/>
      <c r="KX96" s="435"/>
      <c r="KY96" s="435"/>
      <c r="KZ96" s="435"/>
      <c r="LA96" s="435"/>
      <c r="LB96" s="435"/>
      <c r="LC96" s="435"/>
      <c r="LD96" s="435"/>
      <c r="LE96" s="435"/>
      <c r="LF96" s="435"/>
      <c r="LG96" s="435"/>
      <c r="LH96" s="435"/>
      <c r="LI96" s="435"/>
      <c r="LJ96" s="435"/>
      <c r="LK96" s="435"/>
      <c r="LL96" s="435"/>
      <c r="LM96" s="435"/>
      <c r="LN96" s="435"/>
      <c r="LO96" s="435"/>
      <c r="LP96" s="435"/>
      <c r="LQ96" s="435"/>
      <c r="LR96" s="435"/>
      <c r="LS96" s="435"/>
      <c r="LT96" s="435"/>
      <c r="LU96" s="435"/>
      <c r="LV96" s="435"/>
      <c r="LW96" s="435"/>
      <c r="LX96" s="435"/>
      <c r="LY96" s="435"/>
      <c r="LZ96" s="435"/>
      <c r="MA96" s="435"/>
      <c r="MB96" s="435"/>
      <c r="MC96" s="435"/>
      <c r="MD96" s="435"/>
      <c r="ME96" s="435"/>
      <c r="MF96" s="435"/>
      <c r="MG96" s="435"/>
      <c r="MH96" s="435"/>
      <c r="MI96" s="435"/>
      <c r="MJ96" s="435"/>
      <c r="MK96" s="435"/>
      <c r="ML96" s="435"/>
      <c r="MM96" s="435"/>
      <c r="MN96" s="435"/>
      <c r="MO96" s="435"/>
      <c r="MP96" s="435"/>
      <c r="MQ96" s="435"/>
      <c r="MR96" s="435"/>
      <c r="MS96" s="435"/>
      <c r="MT96" s="435"/>
      <c r="MU96" s="435"/>
      <c r="MV96" s="435"/>
      <c r="MW96" s="435"/>
      <c r="MX96" s="435"/>
      <c r="MY96" s="435"/>
      <c r="MZ96" s="435"/>
      <c r="NA96" s="435"/>
      <c r="NB96" s="435"/>
      <c r="NC96" s="435"/>
      <c r="ND96" s="435"/>
      <c r="NE96" s="435"/>
      <c r="NF96" s="435"/>
      <c r="NG96" s="435"/>
      <c r="NH96" s="435"/>
      <c r="NI96" s="435"/>
      <c r="NJ96" s="435"/>
      <c r="NK96" s="435"/>
      <c r="NL96" s="435"/>
      <c r="NM96" s="435"/>
      <c r="NN96" s="435"/>
      <c r="NO96" s="435"/>
      <c r="NP96" s="435"/>
      <c r="NQ96" s="435"/>
      <c r="NR96" s="435"/>
      <c r="NS96" s="435"/>
      <c r="NT96" s="435"/>
      <c r="NU96" s="435"/>
      <c r="NV96" s="435"/>
      <c r="NW96" s="435"/>
      <c r="NX96" s="435"/>
      <c r="NY96" s="435"/>
      <c r="NZ96" s="435"/>
      <c r="OA96" s="435"/>
      <c r="OB96" s="435"/>
      <c r="OC96" s="435"/>
    </row>
    <row r="97" spans="1:393" ht="18" customHeight="1" x14ac:dyDescent="0.5">
      <c r="A97" s="435"/>
      <c r="B97" s="455"/>
      <c r="C97" s="455"/>
      <c r="D97" s="45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435"/>
      <c r="AK97" s="435"/>
      <c r="AL97" s="435"/>
      <c r="AM97" s="435"/>
      <c r="AN97" s="435"/>
      <c r="AO97" s="435"/>
      <c r="AP97" s="435"/>
      <c r="AQ97" s="435"/>
      <c r="AR97" s="435"/>
      <c r="AS97" s="435"/>
      <c r="AT97" s="435"/>
      <c r="AU97" s="435"/>
      <c r="AV97" s="435"/>
      <c r="AW97" s="435"/>
      <c r="AX97" s="435"/>
      <c r="AY97" s="435"/>
      <c r="AZ97" s="435"/>
      <c r="BA97" s="435"/>
      <c r="BB97" s="435"/>
      <c r="BC97" s="435"/>
      <c r="BD97" s="435"/>
      <c r="BE97" s="435"/>
      <c r="BF97" s="435"/>
      <c r="BG97" s="435"/>
      <c r="BH97" s="435"/>
      <c r="BI97" s="435"/>
      <c r="BJ97" s="435"/>
      <c r="BK97" s="435"/>
      <c r="BL97" s="435"/>
      <c r="BM97" s="435"/>
      <c r="BN97" s="435"/>
      <c r="BO97" s="435"/>
      <c r="BP97" s="435"/>
      <c r="BQ97" s="435"/>
      <c r="BR97" s="435"/>
      <c r="BS97" s="435"/>
      <c r="BT97" s="435"/>
      <c r="BU97" s="435"/>
      <c r="BV97" s="435"/>
      <c r="BW97" s="435"/>
      <c r="BX97" s="435"/>
      <c r="BY97" s="435"/>
      <c r="BZ97" s="435"/>
      <c r="CA97" s="435"/>
      <c r="CB97" s="435"/>
      <c r="CC97" s="435"/>
      <c r="CD97" s="435"/>
      <c r="CE97" s="435"/>
      <c r="CF97" s="435"/>
      <c r="CG97" s="435"/>
      <c r="CH97" s="435"/>
      <c r="CI97" s="435"/>
      <c r="CJ97" s="435"/>
      <c r="CK97" s="435"/>
      <c r="CL97" s="435"/>
      <c r="CM97" s="435"/>
      <c r="CN97" s="435"/>
      <c r="CO97" s="435"/>
      <c r="CP97" s="435"/>
      <c r="CQ97" s="435"/>
      <c r="CR97" s="435"/>
      <c r="CS97" s="435"/>
      <c r="CT97" s="435"/>
      <c r="CU97" s="435"/>
      <c r="CV97" s="435"/>
      <c r="CW97" s="435"/>
      <c r="CX97" s="435"/>
      <c r="CY97" s="435"/>
      <c r="CZ97" s="435"/>
      <c r="DA97" s="435"/>
      <c r="DB97" s="435"/>
      <c r="DC97" s="435"/>
      <c r="DD97" s="435"/>
      <c r="DE97" s="435"/>
      <c r="DF97" s="435"/>
      <c r="DG97" s="435"/>
      <c r="DH97" s="435"/>
      <c r="DI97" s="435"/>
      <c r="DJ97" s="435"/>
      <c r="DK97" s="435"/>
      <c r="DL97" s="435"/>
      <c r="DM97" s="435"/>
      <c r="DN97" s="435"/>
      <c r="DO97" s="435"/>
      <c r="DP97" s="435"/>
      <c r="DQ97" s="435"/>
      <c r="DR97" s="435"/>
      <c r="DS97" s="435"/>
      <c r="DT97" s="435"/>
      <c r="DU97" s="435"/>
      <c r="DV97" s="435"/>
      <c r="DW97" s="435"/>
      <c r="DX97" s="435"/>
      <c r="DY97" s="435"/>
      <c r="DZ97" s="435"/>
      <c r="EA97" s="435"/>
      <c r="EB97" s="435"/>
      <c r="EC97" s="435"/>
      <c r="ED97" s="435"/>
      <c r="EE97" s="435"/>
      <c r="EF97" s="435"/>
      <c r="EG97" s="435"/>
      <c r="EH97" s="435"/>
      <c r="EI97" s="435"/>
      <c r="EJ97" s="435"/>
      <c r="EK97" s="435"/>
      <c r="EL97" s="435"/>
      <c r="EM97" s="435"/>
      <c r="EN97" s="435"/>
      <c r="EO97" s="435"/>
      <c r="EP97" s="435"/>
      <c r="EQ97" s="435"/>
      <c r="ER97" s="435"/>
      <c r="ES97" s="435"/>
      <c r="ET97" s="435"/>
      <c r="EU97" s="435"/>
      <c r="EV97" s="435"/>
      <c r="EW97" s="435"/>
      <c r="EX97" s="435"/>
      <c r="EY97" s="435"/>
      <c r="EZ97" s="435"/>
      <c r="FA97" s="435"/>
      <c r="FB97" s="435"/>
      <c r="FC97" s="435"/>
      <c r="FD97" s="435"/>
      <c r="FE97" s="435"/>
      <c r="FF97" s="435"/>
      <c r="FG97" s="435"/>
      <c r="FH97" s="435"/>
      <c r="FI97" s="435"/>
      <c r="FJ97" s="435"/>
      <c r="FK97" s="435"/>
      <c r="FL97" s="435"/>
      <c r="FM97" s="435"/>
      <c r="FN97" s="435"/>
      <c r="FO97" s="435"/>
      <c r="FP97" s="435"/>
      <c r="FQ97" s="435"/>
      <c r="FR97" s="435"/>
      <c r="FS97" s="435"/>
      <c r="FT97" s="435"/>
      <c r="FU97" s="435"/>
      <c r="FV97" s="435"/>
      <c r="FW97" s="435"/>
      <c r="FX97" s="435"/>
      <c r="FY97" s="435"/>
      <c r="FZ97" s="435"/>
      <c r="GA97" s="435"/>
      <c r="GB97" s="435"/>
      <c r="GC97" s="435"/>
      <c r="GD97" s="435"/>
      <c r="GE97" s="435"/>
      <c r="GF97" s="435"/>
      <c r="GG97" s="435"/>
      <c r="GH97" s="435"/>
      <c r="GI97" s="435"/>
      <c r="GJ97" s="435"/>
      <c r="GK97" s="435"/>
      <c r="GL97" s="435"/>
      <c r="GM97" s="435"/>
      <c r="GN97" s="435"/>
      <c r="GO97" s="435"/>
      <c r="GP97" s="435"/>
      <c r="GQ97" s="435"/>
      <c r="GR97" s="435"/>
      <c r="GS97" s="435"/>
      <c r="GT97" s="435"/>
      <c r="GU97" s="435"/>
      <c r="GV97" s="435"/>
      <c r="GW97" s="435"/>
      <c r="GX97" s="435"/>
      <c r="GY97" s="435"/>
      <c r="GZ97" s="435"/>
      <c r="HA97" s="435"/>
      <c r="HB97" s="435"/>
      <c r="HC97" s="435"/>
      <c r="HD97" s="435"/>
      <c r="HE97" s="435"/>
      <c r="HF97" s="435"/>
      <c r="HG97" s="435"/>
      <c r="HH97" s="435"/>
      <c r="HI97" s="435"/>
      <c r="HJ97" s="435"/>
      <c r="HK97" s="435"/>
      <c r="HL97" s="435"/>
      <c r="HM97" s="435"/>
      <c r="HN97" s="435"/>
      <c r="HO97" s="435"/>
      <c r="HP97" s="435"/>
      <c r="HQ97" s="435"/>
      <c r="HR97" s="435"/>
      <c r="HS97" s="435"/>
      <c r="HT97" s="435"/>
      <c r="HU97" s="435"/>
      <c r="HV97" s="435"/>
      <c r="HW97" s="435"/>
      <c r="HX97" s="435"/>
      <c r="HY97" s="435"/>
      <c r="HZ97" s="435"/>
      <c r="IA97" s="435"/>
      <c r="IB97" s="435"/>
      <c r="IC97" s="435"/>
      <c r="ID97" s="435"/>
      <c r="IE97" s="435"/>
      <c r="IF97" s="435"/>
      <c r="IG97" s="435"/>
      <c r="IH97" s="435"/>
      <c r="II97" s="435"/>
      <c r="IJ97" s="435"/>
      <c r="IK97" s="435"/>
      <c r="IL97" s="435"/>
      <c r="IM97" s="435"/>
      <c r="IN97" s="435"/>
      <c r="IO97" s="435"/>
      <c r="IP97" s="435"/>
      <c r="IQ97" s="435"/>
      <c r="IR97" s="435"/>
      <c r="IS97" s="435"/>
      <c r="IT97" s="435"/>
      <c r="IU97" s="435"/>
      <c r="IV97" s="435"/>
      <c r="IW97" s="435"/>
      <c r="IX97" s="435"/>
      <c r="IY97" s="435"/>
      <c r="IZ97" s="435"/>
      <c r="JA97" s="435"/>
      <c r="JB97" s="435"/>
      <c r="JC97" s="435"/>
      <c r="JD97" s="435"/>
      <c r="JE97" s="435"/>
      <c r="JF97" s="435"/>
      <c r="JG97" s="435"/>
      <c r="JH97" s="435"/>
      <c r="JI97" s="435"/>
      <c r="JJ97" s="435"/>
      <c r="JK97" s="435"/>
      <c r="JL97" s="435"/>
      <c r="JM97" s="435"/>
      <c r="JN97" s="435"/>
      <c r="JO97" s="435"/>
      <c r="JP97" s="435"/>
      <c r="JQ97" s="435"/>
      <c r="JR97" s="435"/>
      <c r="JS97" s="435"/>
      <c r="JT97" s="435"/>
      <c r="JU97" s="435"/>
      <c r="JV97" s="435"/>
      <c r="JW97" s="435"/>
      <c r="JX97" s="435"/>
      <c r="JY97" s="435"/>
      <c r="JZ97" s="435"/>
      <c r="KA97" s="435"/>
      <c r="KB97" s="435"/>
      <c r="KC97" s="435"/>
      <c r="KD97" s="435"/>
      <c r="KE97" s="435"/>
      <c r="KF97" s="435"/>
      <c r="KG97" s="435"/>
      <c r="KH97" s="435"/>
      <c r="KI97" s="435"/>
      <c r="KJ97" s="435"/>
      <c r="KK97" s="435"/>
      <c r="KL97" s="435"/>
      <c r="KM97" s="435"/>
      <c r="KN97" s="435"/>
      <c r="KO97" s="435"/>
      <c r="KP97" s="435"/>
      <c r="KQ97" s="435"/>
      <c r="KR97" s="435"/>
      <c r="KS97" s="435"/>
      <c r="KT97" s="435"/>
      <c r="KU97" s="435"/>
      <c r="KV97" s="435"/>
      <c r="KW97" s="435"/>
      <c r="KX97" s="435"/>
      <c r="KY97" s="435"/>
      <c r="KZ97" s="435"/>
      <c r="LA97" s="435"/>
      <c r="LB97" s="435"/>
      <c r="LC97" s="435"/>
      <c r="LD97" s="435"/>
      <c r="LE97" s="435"/>
      <c r="LF97" s="435"/>
      <c r="LG97" s="435"/>
      <c r="LH97" s="435"/>
      <c r="LI97" s="435"/>
      <c r="LJ97" s="435"/>
      <c r="LK97" s="435"/>
      <c r="LL97" s="435"/>
      <c r="LM97" s="435"/>
      <c r="LN97" s="435"/>
      <c r="LO97" s="435"/>
      <c r="LP97" s="435"/>
      <c r="LQ97" s="435"/>
      <c r="LR97" s="435"/>
      <c r="LS97" s="435"/>
      <c r="LT97" s="435"/>
      <c r="LU97" s="435"/>
      <c r="LV97" s="435"/>
      <c r="LW97" s="435"/>
      <c r="LX97" s="435"/>
      <c r="LY97" s="435"/>
      <c r="LZ97" s="435"/>
      <c r="MA97" s="435"/>
      <c r="MB97" s="435"/>
      <c r="MC97" s="435"/>
      <c r="MD97" s="435"/>
      <c r="ME97" s="435"/>
      <c r="MF97" s="435"/>
      <c r="MG97" s="435"/>
      <c r="MH97" s="435"/>
      <c r="MI97" s="435"/>
      <c r="MJ97" s="435"/>
      <c r="MK97" s="435"/>
      <c r="ML97" s="435"/>
      <c r="MM97" s="435"/>
      <c r="MN97" s="435"/>
      <c r="MO97" s="435"/>
      <c r="MP97" s="435"/>
      <c r="MQ97" s="435"/>
      <c r="MR97" s="435"/>
      <c r="MS97" s="435"/>
      <c r="MT97" s="435"/>
      <c r="MU97" s="435"/>
      <c r="MV97" s="435"/>
      <c r="MW97" s="435"/>
      <c r="MX97" s="435"/>
      <c r="MY97" s="435"/>
      <c r="MZ97" s="435"/>
      <c r="NA97" s="435"/>
      <c r="NB97" s="435"/>
      <c r="NC97" s="435"/>
      <c r="ND97" s="435"/>
      <c r="NE97" s="435"/>
      <c r="NF97" s="435"/>
      <c r="NG97" s="435"/>
      <c r="NH97" s="435"/>
      <c r="NI97" s="435"/>
      <c r="NJ97" s="435"/>
      <c r="NK97" s="435"/>
      <c r="NL97" s="435"/>
      <c r="NM97" s="435"/>
      <c r="NN97" s="435"/>
      <c r="NO97" s="435"/>
      <c r="NP97" s="435"/>
      <c r="NQ97" s="435"/>
      <c r="NR97" s="435"/>
      <c r="NS97" s="435"/>
      <c r="NT97" s="435"/>
      <c r="NU97" s="435"/>
      <c r="NV97" s="435"/>
      <c r="NW97" s="435"/>
      <c r="NX97" s="435"/>
      <c r="NY97" s="435"/>
      <c r="NZ97" s="435"/>
      <c r="OA97" s="435"/>
      <c r="OB97" s="435"/>
      <c r="OC97" s="435"/>
    </row>
    <row r="98" spans="1:393" ht="18" customHeight="1" x14ac:dyDescent="0.5">
      <c r="A98" s="435"/>
      <c r="B98" s="455"/>
      <c r="C98" s="455"/>
      <c r="D98" s="455"/>
      <c r="E98" s="435"/>
      <c r="F98" s="435"/>
      <c r="G98" s="435"/>
      <c r="H98" s="435"/>
      <c r="I98" s="435"/>
      <c r="J98" s="435"/>
      <c r="K98" s="435"/>
      <c r="L98" s="435"/>
      <c r="M98" s="435"/>
      <c r="N98" s="435"/>
      <c r="O98" s="435"/>
      <c r="P98" s="435"/>
      <c r="Q98" s="435"/>
      <c r="R98" s="435"/>
      <c r="S98" s="435"/>
      <c r="T98" s="435"/>
      <c r="U98" s="435"/>
      <c r="V98" s="43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5"/>
      <c r="AH98" s="435"/>
      <c r="AI98" s="435"/>
      <c r="AJ98" s="435"/>
      <c r="AK98" s="435"/>
      <c r="AL98" s="435"/>
      <c r="AM98" s="435"/>
      <c r="AN98" s="435"/>
      <c r="AO98" s="435"/>
      <c r="AP98" s="435"/>
      <c r="AQ98" s="435"/>
      <c r="AR98" s="435"/>
      <c r="AS98" s="435"/>
      <c r="AT98" s="435"/>
      <c r="AU98" s="435"/>
      <c r="AV98" s="435"/>
      <c r="AW98" s="435"/>
      <c r="AX98" s="435"/>
      <c r="AY98" s="435"/>
      <c r="AZ98" s="435"/>
      <c r="BA98" s="435"/>
      <c r="BB98" s="435"/>
      <c r="BC98" s="435"/>
      <c r="BD98" s="435"/>
      <c r="BE98" s="435"/>
      <c r="BF98" s="435"/>
      <c r="BG98" s="435"/>
      <c r="BH98" s="435"/>
      <c r="BI98" s="435"/>
      <c r="BJ98" s="435"/>
      <c r="BK98" s="435"/>
      <c r="BL98" s="435"/>
      <c r="BM98" s="435"/>
      <c r="BN98" s="435"/>
      <c r="BO98" s="435"/>
      <c r="BP98" s="435"/>
      <c r="BQ98" s="435"/>
      <c r="BR98" s="435"/>
      <c r="BS98" s="435"/>
      <c r="BT98" s="435"/>
      <c r="BU98" s="435"/>
      <c r="BV98" s="435"/>
      <c r="BW98" s="435"/>
      <c r="BX98" s="435"/>
      <c r="BY98" s="435"/>
      <c r="BZ98" s="435"/>
      <c r="CA98" s="435"/>
      <c r="CB98" s="435"/>
      <c r="CC98" s="435"/>
      <c r="CD98" s="435"/>
      <c r="CE98" s="435"/>
      <c r="CF98" s="435"/>
      <c r="CG98" s="435"/>
      <c r="CH98" s="435"/>
      <c r="CI98" s="435"/>
      <c r="CJ98" s="435"/>
      <c r="CK98" s="435"/>
      <c r="CL98" s="435"/>
      <c r="CM98" s="435"/>
      <c r="CN98" s="435"/>
      <c r="CO98" s="435"/>
      <c r="CP98" s="435"/>
      <c r="CQ98" s="435"/>
      <c r="CR98" s="435"/>
      <c r="CS98" s="435"/>
      <c r="CT98" s="435"/>
      <c r="CU98" s="435"/>
      <c r="CV98" s="435"/>
      <c r="CW98" s="435"/>
      <c r="CX98" s="435"/>
      <c r="CY98" s="435"/>
      <c r="CZ98" s="435"/>
      <c r="DA98" s="435"/>
      <c r="DB98" s="435"/>
      <c r="DC98" s="435"/>
      <c r="DD98" s="435"/>
      <c r="DE98" s="435"/>
      <c r="DF98" s="435"/>
      <c r="DG98" s="435"/>
      <c r="DH98" s="435"/>
      <c r="DI98" s="435"/>
      <c r="DJ98" s="435"/>
      <c r="DK98" s="435"/>
      <c r="DL98" s="435"/>
      <c r="DM98" s="435"/>
      <c r="DN98" s="435"/>
      <c r="DO98" s="435"/>
      <c r="DP98" s="435"/>
      <c r="DQ98" s="435"/>
      <c r="DR98" s="435"/>
      <c r="DS98" s="435"/>
      <c r="DT98" s="435"/>
      <c r="DU98" s="435"/>
      <c r="DV98" s="435"/>
      <c r="DW98" s="435"/>
      <c r="DX98" s="435"/>
      <c r="DY98" s="435"/>
      <c r="DZ98" s="435"/>
      <c r="EA98" s="435"/>
      <c r="EB98" s="435"/>
      <c r="EC98" s="435"/>
      <c r="ED98" s="435"/>
      <c r="EE98" s="435"/>
      <c r="EF98" s="435"/>
      <c r="EG98" s="435"/>
      <c r="EH98" s="435"/>
      <c r="EI98" s="435"/>
      <c r="EJ98" s="435"/>
      <c r="EK98" s="435"/>
      <c r="EL98" s="435"/>
      <c r="EM98" s="435"/>
      <c r="EN98" s="435"/>
      <c r="EO98" s="435"/>
      <c r="EP98" s="435"/>
      <c r="EQ98" s="435"/>
      <c r="ER98" s="435"/>
      <c r="ES98" s="435"/>
      <c r="ET98" s="435"/>
      <c r="EU98" s="435"/>
      <c r="EV98" s="435"/>
      <c r="EW98" s="435"/>
      <c r="EX98" s="435"/>
      <c r="EY98" s="435"/>
      <c r="EZ98" s="435"/>
      <c r="FA98" s="435"/>
      <c r="FB98" s="435"/>
      <c r="FC98" s="435"/>
      <c r="FD98" s="435"/>
      <c r="FE98" s="435"/>
      <c r="FF98" s="435"/>
      <c r="FG98" s="435"/>
      <c r="FH98" s="435"/>
      <c r="FI98" s="435"/>
      <c r="FJ98" s="435"/>
      <c r="FK98" s="435"/>
      <c r="FL98" s="435"/>
      <c r="FM98" s="435"/>
      <c r="FN98" s="435"/>
      <c r="FO98" s="435"/>
      <c r="FP98" s="435"/>
      <c r="FQ98" s="435"/>
      <c r="FR98" s="435"/>
      <c r="FS98" s="435"/>
      <c r="FT98" s="435"/>
      <c r="FU98" s="435"/>
      <c r="FV98" s="435"/>
      <c r="FW98" s="435"/>
      <c r="FX98" s="435"/>
      <c r="FY98" s="435"/>
      <c r="FZ98" s="435"/>
      <c r="GA98" s="435"/>
      <c r="GB98" s="435"/>
      <c r="GC98" s="435"/>
      <c r="GD98" s="435"/>
      <c r="GE98" s="435"/>
      <c r="GF98" s="435"/>
      <c r="GG98" s="435"/>
      <c r="GH98" s="435"/>
      <c r="GI98" s="435"/>
      <c r="GJ98" s="435"/>
      <c r="GK98" s="435"/>
      <c r="GL98" s="435"/>
      <c r="GM98" s="435"/>
      <c r="GN98" s="435"/>
      <c r="GO98" s="435"/>
      <c r="GP98" s="435"/>
      <c r="GQ98" s="435"/>
      <c r="GR98" s="435"/>
      <c r="GS98" s="435"/>
      <c r="GT98" s="435"/>
      <c r="GU98" s="435"/>
      <c r="GV98" s="435"/>
      <c r="GW98" s="435"/>
      <c r="GX98" s="435"/>
      <c r="GY98" s="435"/>
      <c r="GZ98" s="435"/>
      <c r="HA98" s="435"/>
      <c r="HB98" s="435"/>
      <c r="HC98" s="435"/>
      <c r="HD98" s="435"/>
      <c r="HE98" s="435"/>
      <c r="HF98" s="435"/>
      <c r="HG98" s="435"/>
      <c r="HH98" s="435"/>
      <c r="HI98" s="435"/>
      <c r="HJ98" s="435"/>
      <c r="HK98" s="435"/>
      <c r="HL98" s="435"/>
      <c r="HM98" s="435"/>
      <c r="HN98" s="435"/>
      <c r="HO98" s="435"/>
      <c r="HP98" s="435"/>
      <c r="HQ98" s="435"/>
      <c r="HR98" s="435"/>
      <c r="HS98" s="435"/>
      <c r="HT98" s="435"/>
      <c r="HU98" s="435"/>
      <c r="HV98" s="435"/>
      <c r="HW98" s="435"/>
      <c r="HX98" s="435"/>
      <c r="HY98" s="435"/>
      <c r="HZ98" s="435"/>
      <c r="IA98" s="435"/>
      <c r="IB98" s="435"/>
      <c r="IC98" s="435"/>
      <c r="ID98" s="435"/>
      <c r="IE98" s="435"/>
      <c r="IF98" s="435"/>
      <c r="IG98" s="435"/>
      <c r="IH98" s="435"/>
      <c r="II98" s="435"/>
      <c r="IJ98" s="435"/>
      <c r="IK98" s="435"/>
      <c r="IL98" s="435"/>
      <c r="IM98" s="435"/>
      <c r="IN98" s="435"/>
      <c r="IO98" s="435"/>
      <c r="IP98" s="435"/>
      <c r="IQ98" s="435"/>
      <c r="IR98" s="435"/>
      <c r="IS98" s="435"/>
      <c r="IT98" s="435"/>
      <c r="IU98" s="435"/>
      <c r="IV98" s="435"/>
      <c r="IW98" s="435"/>
      <c r="IX98" s="435"/>
      <c r="IY98" s="435"/>
      <c r="IZ98" s="435"/>
      <c r="JA98" s="435"/>
      <c r="JB98" s="435"/>
      <c r="JC98" s="435"/>
      <c r="JD98" s="435"/>
      <c r="JE98" s="435"/>
      <c r="JF98" s="435"/>
      <c r="JG98" s="435"/>
      <c r="JH98" s="435"/>
      <c r="JI98" s="435"/>
      <c r="JJ98" s="435"/>
      <c r="JK98" s="435"/>
      <c r="JL98" s="435"/>
      <c r="JM98" s="435"/>
      <c r="JN98" s="435"/>
      <c r="JO98" s="435"/>
      <c r="JP98" s="435"/>
      <c r="JQ98" s="435"/>
      <c r="JR98" s="435"/>
      <c r="JS98" s="435"/>
      <c r="JT98" s="435"/>
      <c r="JU98" s="435"/>
      <c r="JV98" s="435"/>
      <c r="JW98" s="435"/>
      <c r="JX98" s="435"/>
      <c r="JY98" s="435"/>
      <c r="JZ98" s="435"/>
      <c r="KA98" s="435"/>
      <c r="KB98" s="435"/>
      <c r="KC98" s="435"/>
      <c r="KD98" s="435"/>
      <c r="KE98" s="435"/>
      <c r="KF98" s="435"/>
      <c r="KG98" s="435"/>
      <c r="KH98" s="435"/>
      <c r="KI98" s="435"/>
      <c r="KJ98" s="435"/>
      <c r="KK98" s="435"/>
      <c r="KL98" s="435"/>
      <c r="KM98" s="435"/>
      <c r="KN98" s="435"/>
      <c r="KO98" s="435"/>
      <c r="KP98" s="435"/>
      <c r="KQ98" s="435"/>
      <c r="KR98" s="435"/>
      <c r="KS98" s="435"/>
      <c r="KT98" s="435"/>
      <c r="KU98" s="435"/>
      <c r="KV98" s="435"/>
      <c r="KW98" s="435"/>
      <c r="KX98" s="435"/>
      <c r="KY98" s="435"/>
      <c r="KZ98" s="435"/>
      <c r="LA98" s="435"/>
      <c r="LB98" s="435"/>
      <c r="LC98" s="435"/>
      <c r="LD98" s="435"/>
      <c r="LE98" s="435"/>
      <c r="LF98" s="435"/>
      <c r="LG98" s="435"/>
      <c r="LH98" s="435"/>
      <c r="LI98" s="435"/>
      <c r="LJ98" s="435"/>
      <c r="LK98" s="435"/>
      <c r="LL98" s="435"/>
      <c r="LM98" s="435"/>
      <c r="LN98" s="435"/>
      <c r="LO98" s="435"/>
      <c r="LP98" s="435"/>
      <c r="LQ98" s="435"/>
      <c r="LR98" s="435"/>
      <c r="LS98" s="435"/>
      <c r="LT98" s="435"/>
      <c r="LU98" s="435"/>
      <c r="LV98" s="435"/>
      <c r="LW98" s="435"/>
      <c r="LX98" s="435"/>
      <c r="LY98" s="435"/>
      <c r="LZ98" s="435"/>
      <c r="MA98" s="435"/>
      <c r="MB98" s="435"/>
      <c r="MC98" s="435"/>
      <c r="MD98" s="435"/>
      <c r="ME98" s="435"/>
      <c r="MF98" s="435"/>
      <c r="MG98" s="435"/>
      <c r="MH98" s="435"/>
      <c r="MI98" s="435"/>
      <c r="MJ98" s="435"/>
      <c r="MK98" s="435"/>
      <c r="ML98" s="435"/>
      <c r="MM98" s="435"/>
      <c r="MN98" s="435"/>
      <c r="MO98" s="435"/>
      <c r="MP98" s="435"/>
      <c r="MQ98" s="435"/>
      <c r="MR98" s="435"/>
      <c r="MS98" s="435"/>
      <c r="MT98" s="435"/>
      <c r="MU98" s="435"/>
      <c r="MV98" s="435"/>
      <c r="MW98" s="435"/>
      <c r="MX98" s="435"/>
      <c r="MY98" s="435"/>
      <c r="MZ98" s="435"/>
      <c r="NA98" s="435"/>
      <c r="NB98" s="435"/>
      <c r="NC98" s="435"/>
      <c r="ND98" s="435"/>
      <c r="NE98" s="435"/>
      <c r="NF98" s="435"/>
      <c r="NG98" s="435"/>
      <c r="NH98" s="435"/>
      <c r="NI98" s="435"/>
      <c r="NJ98" s="435"/>
      <c r="NK98" s="435"/>
      <c r="NL98" s="435"/>
      <c r="NM98" s="435"/>
      <c r="NN98" s="435"/>
      <c r="NO98" s="435"/>
      <c r="NP98" s="435"/>
      <c r="NQ98" s="435"/>
      <c r="NR98" s="435"/>
      <c r="NS98" s="435"/>
      <c r="NT98" s="435"/>
      <c r="NU98" s="435"/>
      <c r="NV98" s="435"/>
      <c r="NW98" s="435"/>
      <c r="NX98" s="435"/>
      <c r="NY98" s="435"/>
      <c r="NZ98" s="435"/>
      <c r="OA98" s="435"/>
      <c r="OB98" s="435"/>
      <c r="OC98" s="435"/>
    </row>
    <row r="99" spans="1:393" ht="18" customHeight="1" x14ac:dyDescent="0.5">
      <c r="A99" s="435"/>
      <c r="B99" s="455"/>
      <c r="C99" s="455"/>
      <c r="D99" s="45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  <c r="S99" s="435"/>
      <c r="T99" s="435"/>
      <c r="U99" s="435"/>
      <c r="V99" s="435"/>
      <c r="W99" s="435"/>
      <c r="X99" s="435"/>
      <c r="Y99" s="435"/>
      <c r="Z99" s="435"/>
      <c r="AA99" s="435"/>
      <c r="AB99" s="435"/>
      <c r="AC99" s="435"/>
      <c r="AD99" s="435"/>
      <c r="AE99" s="435"/>
      <c r="AF99" s="435"/>
      <c r="AG99" s="435"/>
      <c r="AH99" s="435"/>
      <c r="AI99" s="435"/>
      <c r="AJ99" s="435"/>
      <c r="AK99" s="435"/>
      <c r="AL99" s="435"/>
      <c r="AM99" s="435"/>
      <c r="AN99" s="435"/>
      <c r="AO99" s="435"/>
      <c r="AP99" s="435"/>
      <c r="AQ99" s="435"/>
      <c r="AR99" s="435"/>
      <c r="AS99" s="435"/>
      <c r="AT99" s="435"/>
      <c r="AU99" s="435"/>
      <c r="AV99" s="435"/>
      <c r="AW99" s="435"/>
      <c r="AX99" s="435"/>
      <c r="AY99" s="435"/>
      <c r="AZ99" s="435"/>
      <c r="BA99" s="435"/>
      <c r="BB99" s="435"/>
      <c r="BC99" s="435"/>
      <c r="BD99" s="435"/>
      <c r="BE99" s="435"/>
      <c r="BF99" s="435"/>
      <c r="BG99" s="435"/>
      <c r="BH99" s="435"/>
      <c r="BI99" s="435"/>
      <c r="BJ99" s="435"/>
      <c r="BK99" s="435"/>
      <c r="BL99" s="435"/>
      <c r="BM99" s="435"/>
      <c r="BN99" s="435"/>
      <c r="BO99" s="435"/>
      <c r="BP99" s="435"/>
      <c r="BQ99" s="435"/>
      <c r="BR99" s="435"/>
      <c r="BS99" s="435"/>
      <c r="BT99" s="435"/>
      <c r="BU99" s="435"/>
      <c r="BV99" s="435"/>
      <c r="BW99" s="435"/>
      <c r="BX99" s="435"/>
      <c r="BY99" s="435"/>
      <c r="BZ99" s="435"/>
      <c r="CA99" s="435"/>
      <c r="CB99" s="435"/>
      <c r="CC99" s="435"/>
      <c r="CD99" s="435"/>
      <c r="CE99" s="435"/>
      <c r="CF99" s="435"/>
      <c r="CG99" s="435"/>
      <c r="CH99" s="435"/>
      <c r="CI99" s="435"/>
      <c r="CJ99" s="435"/>
      <c r="CK99" s="435"/>
      <c r="CL99" s="435"/>
      <c r="CM99" s="435"/>
      <c r="CN99" s="435"/>
      <c r="CO99" s="435"/>
      <c r="CP99" s="435"/>
      <c r="CQ99" s="435"/>
      <c r="CR99" s="435"/>
      <c r="CS99" s="435"/>
      <c r="CT99" s="435"/>
      <c r="CU99" s="435"/>
      <c r="CV99" s="435"/>
      <c r="CW99" s="435"/>
      <c r="CX99" s="435"/>
      <c r="CY99" s="435"/>
      <c r="CZ99" s="435"/>
      <c r="DA99" s="435"/>
      <c r="DB99" s="435"/>
      <c r="DC99" s="435"/>
      <c r="DD99" s="435"/>
      <c r="DE99" s="435"/>
      <c r="DF99" s="435"/>
      <c r="DG99" s="435"/>
      <c r="DH99" s="435"/>
      <c r="DI99" s="435"/>
      <c r="DJ99" s="435"/>
      <c r="DK99" s="435"/>
      <c r="DL99" s="435"/>
      <c r="DM99" s="435"/>
      <c r="DN99" s="435"/>
      <c r="DO99" s="435"/>
      <c r="DP99" s="435"/>
      <c r="DQ99" s="435"/>
      <c r="DR99" s="435"/>
      <c r="DS99" s="435"/>
      <c r="DT99" s="435"/>
      <c r="DU99" s="435"/>
      <c r="DV99" s="435"/>
      <c r="DW99" s="435"/>
      <c r="DX99" s="435"/>
      <c r="DY99" s="435"/>
      <c r="DZ99" s="435"/>
      <c r="EA99" s="435"/>
      <c r="EB99" s="435"/>
      <c r="EC99" s="435"/>
      <c r="ED99" s="435"/>
      <c r="EE99" s="435"/>
      <c r="EF99" s="435"/>
      <c r="EG99" s="435"/>
      <c r="EH99" s="435"/>
      <c r="EI99" s="435"/>
      <c r="EJ99" s="435"/>
      <c r="EK99" s="435"/>
      <c r="EL99" s="435"/>
      <c r="EM99" s="435"/>
      <c r="EN99" s="435"/>
      <c r="EO99" s="435"/>
      <c r="EP99" s="435"/>
      <c r="EQ99" s="435"/>
      <c r="ER99" s="435"/>
      <c r="ES99" s="435"/>
      <c r="ET99" s="435"/>
      <c r="EU99" s="435"/>
      <c r="EV99" s="435"/>
      <c r="EW99" s="435"/>
      <c r="EX99" s="435"/>
      <c r="EY99" s="435"/>
      <c r="EZ99" s="435"/>
      <c r="FA99" s="435"/>
      <c r="FB99" s="435"/>
      <c r="FC99" s="435"/>
      <c r="FD99" s="435"/>
      <c r="FE99" s="435"/>
      <c r="FF99" s="435"/>
      <c r="FG99" s="435"/>
      <c r="FH99" s="435"/>
      <c r="FI99" s="435"/>
      <c r="FJ99" s="435"/>
      <c r="FK99" s="435"/>
      <c r="FL99" s="435"/>
      <c r="FM99" s="435"/>
      <c r="FN99" s="435"/>
      <c r="FO99" s="435"/>
      <c r="FP99" s="435"/>
      <c r="FQ99" s="435"/>
      <c r="FR99" s="435"/>
      <c r="FS99" s="435"/>
      <c r="FT99" s="435"/>
      <c r="FU99" s="435"/>
      <c r="FV99" s="435"/>
      <c r="FW99" s="435"/>
      <c r="FX99" s="435"/>
      <c r="FY99" s="435"/>
      <c r="FZ99" s="435"/>
      <c r="GA99" s="435"/>
      <c r="GB99" s="435"/>
      <c r="GC99" s="435"/>
      <c r="GD99" s="435"/>
      <c r="GE99" s="435"/>
      <c r="GF99" s="435"/>
      <c r="GG99" s="435"/>
      <c r="GH99" s="435"/>
      <c r="GI99" s="435"/>
      <c r="GJ99" s="435"/>
      <c r="GK99" s="435"/>
      <c r="GL99" s="435"/>
      <c r="GM99" s="435"/>
      <c r="GN99" s="435"/>
      <c r="GO99" s="435"/>
      <c r="GP99" s="435"/>
      <c r="GQ99" s="435"/>
      <c r="GR99" s="435"/>
      <c r="GS99" s="435"/>
      <c r="GT99" s="435"/>
      <c r="GU99" s="435"/>
      <c r="GV99" s="435"/>
      <c r="GW99" s="435"/>
      <c r="GX99" s="435"/>
      <c r="GY99" s="435"/>
      <c r="GZ99" s="435"/>
      <c r="HA99" s="435"/>
      <c r="HB99" s="435"/>
      <c r="HC99" s="435"/>
      <c r="HD99" s="435"/>
      <c r="HE99" s="435"/>
      <c r="HF99" s="435"/>
      <c r="HG99" s="435"/>
      <c r="HH99" s="435"/>
      <c r="HI99" s="435"/>
      <c r="HJ99" s="435"/>
      <c r="HK99" s="435"/>
      <c r="HL99" s="435"/>
      <c r="HM99" s="435"/>
      <c r="HN99" s="435"/>
      <c r="HO99" s="435"/>
      <c r="HP99" s="435"/>
      <c r="HQ99" s="435"/>
      <c r="HR99" s="435"/>
      <c r="HS99" s="435"/>
      <c r="HT99" s="435"/>
      <c r="HU99" s="435"/>
      <c r="HV99" s="435"/>
      <c r="HW99" s="435"/>
      <c r="HX99" s="435"/>
      <c r="HY99" s="435"/>
      <c r="HZ99" s="435"/>
      <c r="IA99" s="435"/>
      <c r="IB99" s="435"/>
      <c r="IC99" s="435"/>
      <c r="ID99" s="435"/>
      <c r="IE99" s="435"/>
      <c r="IF99" s="435"/>
      <c r="IG99" s="435"/>
      <c r="IH99" s="435"/>
      <c r="II99" s="435"/>
      <c r="IJ99" s="435"/>
      <c r="IK99" s="435"/>
      <c r="IL99" s="435"/>
      <c r="IM99" s="435"/>
      <c r="IN99" s="435"/>
      <c r="IO99" s="435"/>
      <c r="IP99" s="435"/>
      <c r="IQ99" s="435"/>
      <c r="IR99" s="435"/>
      <c r="IS99" s="435"/>
      <c r="IT99" s="435"/>
      <c r="IU99" s="435"/>
      <c r="IV99" s="435"/>
      <c r="IW99" s="435"/>
      <c r="IX99" s="435"/>
      <c r="IY99" s="435"/>
      <c r="IZ99" s="435"/>
      <c r="JA99" s="435"/>
      <c r="JB99" s="435"/>
      <c r="JC99" s="435"/>
      <c r="JD99" s="435"/>
      <c r="JE99" s="435"/>
      <c r="JF99" s="435"/>
      <c r="JG99" s="435"/>
      <c r="JH99" s="435"/>
      <c r="JI99" s="435"/>
      <c r="JJ99" s="435"/>
      <c r="JK99" s="435"/>
      <c r="JL99" s="435"/>
      <c r="JM99" s="435"/>
      <c r="JN99" s="435"/>
      <c r="JO99" s="435"/>
      <c r="JP99" s="435"/>
      <c r="JQ99" s="435"/>
      <c r="JR99" s="435"/>
      <c r="JS99" s="435"/>
      <c r="JT99" s="435"/>
      <c r="JU99" s="435"/>
      <c r="JV99" s="435"/>
      <c r="JW99" s="435"/>
      <c r="JX99" s="435"/>
      <c r="JY99" s="435"/>
      <c r="JZ99" s="435"/>
      <c r="KA99" s="435"/>
      <c r="KB99" s="435"/>
      <c r="KC99" s="435"/>
      <c r="KD99" s="435"/>
      <c r="KE99" s="435"/>
      <c r="KF99" s="435"/>
      <c r="KG99" s="435"/>
      <c r="KH99" s="435"/>
      <c r="KI99" s="435"/>
      <c r="KJ99" s="435"/>
      <c r="KK99" s="435"/>
      <c r="KL99" s="435"/>
      <c r="KM99" s="435"/>
      <c r="KN99" s="435"/>
      <c r="KO99" s="435"/>
      <c r="KP99" s="435"/>
      <c r="KQ99" s="435"/>
      <c r="KR99" s="435"/>
      <c r="KS99" s="435"/>
      <c r="KT99" s="435"/>
      <c r="KU99" s="435"/>
      <c r="KV99" s="435"/>
      <c r="KW99" s="435"/>
      <c r="KX99" s="435"/>
      <c r="KY99" s="435"/>
      <c r="KZ99" s="435"/>
      <c r="LA99" s="435"/>
      <c r="LB99" s="435"/>
      <c r="LC99" s="435"/>
      <c r="LD99" s="435"/>
      <c r="LE99" s="435"/>
      <c r="LF99" s="435"/>
      <c r="LG99" s="435"/>
      <c r="LH99" s="435"/>
      <c r="LI99" s="435"/>
      <c r="LJ99" s="435"/>
      <c r="LK99" s="435"/>
      <c r="LL99" s="435"/>
      <c r="LM99" s="435"/>
      <c r="LN99" s="435"/>
      <c r="LO99" s="435"/>
      <c r="LP99" s="435"/>
      <c r="LQ99" s="435"/>
      <c r="LR99" s="435"/>
      <c r="LS99" s="435"/>
      <c r="LT99" s="435"/>
      <c r="LU99" s="435"/>
      <c r="LV99" s="435"/>
      <c r="LW99" s="435"/>
      <c r="LX99" s="435"/>
      <c r="LY99" s="435"/>
      <c r="LZ99" s="435"/>
      <c r="MA99" s="435"/>
      <c r="MB99" s="435"/>
      <c r="MC99" s="435"/>
      <c r="MD99" s="435"/>
      <c r="ME99" s="435"/>
      <c r="MF99" s="435"/>
      <c r="MG99" s="435"/>
      <c r="MH99" s="435"/>
      <c r="MI99" s="435"/>
      <c r="MJ99" s="435"/>
      <c r="MK99" s="435"/>
      <c r="ML99" s="435"/>
      <c r="MM99" s="435"/>
      <c r="MN99" s="435"/>
      <c r="MO99" s="435"/>
      <c r="MP99" s="435"/>
      <c r="MQ99" s="435"/>
      <c r="MR99" s="435"/>
      <c r="MS99" s="435"/>
      <c r="MT99" s="435"/>
      <c r="MU99" s="435"/>
      <c r="MV99" s="435"/>
      <c r="MW99" s="435"/>
      <c r="MX99" s="435"/>
      <c r="MY99" s="435"/>
      <c r="MZ99" s="435"/>
      <c r="NA99" s="435"/>
      <c r="NB99" s="435"/>
      <c r="NC99" s="435"/>
      <c r="ND99" s="435"/>
      <c r="NE99" s="435"/>
      <c r="NF99" s="435"/>
      <c r="NG99" s="435"/>
      <c r="NH99" s="435"/>
      <c r="NI99" s="435"/>
      <c r="NJ99" s="435"/>
      <c r="NK99" s="435"/>
      <c r="NL99" s="435"/>
      <c r="NM99" s="435"/>
      <c r="NN99" s="435"/>
      <c r="NO99" s="435"/>
      <c r="NP99" s="435"/>
      <c r="NQ99" s="435"/>
      <c r="NR99" s="435"/>
      <c r="NS99" s="435"/>
      <c r="NT99" s="435"/>
      <c r="NU99" s="435"/>
      <c r="NV99" s="435"/>
      <c r="NW99" s="435"/>
      <c r="NX99" s="435"/>
      <c r="NY99" s="435"/>
      <c r="NZ99" s="435"/>
      <c r="OA99" s="435"/>
      <c r="OB99" s="435"/>
      <c r="OC99" s="435"/>
    </row>
    <row r="100" spans="1:393" ht="18" customHeight="1" x14ac:dyDescent="0.5">
      <c r="A100" s="435"/>
      <c r="B100" s="455"/>
      <c r="C100" s="455"/>
      <c r="D100" s="45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  <c r="S100" s="435"/>
      <c r="T100" s="435"/>
      <c r="U100" s="435"/>
      <c r="V100" s="435"/>
      <c r="W100" s="435"/>
      <c r="X100" s="435"/>
      <c r="Y100" s="435"/>
      <c r="Z100" s="435"/>
      <c r="AA100" s="435"/>
      <c r="AB100" s="435"/>
      <c r="AC100" s="435"/>
      <c r="AD100" s="435"/>
      <c r="AE100" s="435"/>
      <c r="AF100" s="435"/>
      <c r="AG100" s="435"/>
      <c r="AH100" s="435"/>
      <c r="AI100" s="435"/>
      <c r="AJ100" s="435"/>
      <c r="AK100" s="435"/>
      <c r="AL100" s="435"/>
      <c r="AM100" s="435"/>
      <c r="AN100" s="435"/>
      <c r="AO100" s="435"/>
      <c r="AP100" s="435"/>
      <c r="AQ100" s="435"/>
      <c r="AR100" s="435"/>
      <c r="AS100" s="435"/>
      <c r="AT100" s="435"/>
      <c r="AU100" s="435"/>
      <c r="AV100" s="435"/>
      <c r="AW100" s="435"/>
      <c r="AX100" s="435"/>
      <c r="AY100" s="435"/>
      <c r="AZ100" s="435"/>
      <c r="BA100" s="435"/>
      <c r="BB100" s="435"/>
      <c r="BC100" s="435"/>
      <c r="BD100" s="435"/>
      <c r="BE100" s="435"/>
      <c r="BF100" s="435"/>
      <c r="BG100" s="435"/>
      <c r="BH100" s="435"/>
      <c r="BI100" s="435"/>
      <c r="BJ100" s="435"/>
      <c r="BK100" s="435"/>
      <c r="BL100" s="435"/>
      <c r="BM100" s="435"/>
      <c r="BN100" s="435"/>
      <c r="BO100" s="435"/>
      <c r="BP100" s="435"/>
      <c r="BQ100" s="435"/>
      <c r="BR100" s="435"/>
      <c r="BS100" s="435"/>
      <c r="BT100" s="435"/>
      <c r="BU100" s="435"/>
      <c r="BV100" s="435"/>
      <c r="BW100" s="435"/>
      <c r="BX100" s="435"/>
      <c r="BY100" s="435"/>
      <c r="BZ100" s="435"/>
      <c r="CA100" s="435"/>
      <c r="CB100" s="435"/>
      <c r="CC100" s="435"/>
      <c r="CD100" s="435"/>
      <c r="CE100" s="435"/>
      <c r="CF100" s="435"/>
      <c r="CG100" s="435"/>
      <c r="CH100" s="435"/>
      <c r="CI100" s="435"/>
      <c r="CJ100" s="435"/>
      <c r="CK100" s="435"/>
      <c r="CL100" s="435"/>
      <c r="CM100" s="435"/>
      <c r="CN100" s="435"/>
      <c r="CO100" s="435"/>
      <c r="CP100" s="435"/>
      <c r="CQ100" s="435"/>
      <c r="CR100" s="435"/>
      <c r="CS100" s="435"/>
      <c r="CT100" s="435"/>
      <c r="CU100" s="435"/>
      <c r="CV100" s="435"/>
      <c r="CW100" s="435"/>
      <c r="CX100" s="435"/>
      <c r="CY100" s="435"/>
      <c r="CZ100" s="435"/>
      <c r="DA100" s="435"/>
      <c r="DB100" s="435"/>
      <c r="DC100" s="435"/>
      <c r="DD100" s="435"/>
      <c r="DE100" s="435"/>
      <c r="DF100" s="435"/>
      <c r="DG100" s="435"/>
      <c r="DH100" s="435"/>
      <c r="DI100" s="435"/>
      <c r="DJ100" s="435"/>
      <c r="DK100" s="435"/>
      <c r="DL100" s="435"/>
      <c r="DM100" s="435"/>
      <c r="DN100" s="435"/>
      <c r="DO100" s="435"/>
      <c r="DP100" s="435"/>
      <c r="DQ100" s="435"/>
      <c r="DR100" s="435"/>
      <c r="DS100" s="435"/>
      <c r="DT100" s="435"/>
      <c r="DU100" s="435"/>
      <c r="DV100" s="435"/>
      <c r="DW100" s="435"/>
      <c r="DX100" s="435"/>
      <c r="DY100" s="435"/>
      <c r="DZ100" s="435"/>
      <c r="EA100" s="435"/>
      <c r="EB100" s="435"/>
      <c r="EC100" s="435"/>
      <c r="ED100" s="435"/>
      <c r="EE100" s="435"/>
      <c r="EF100" s="435"/>
      <c r="EG100" s="435"/>
      <c r="EH100" s="435"/>
      <c r="EI100" s="435"/>
      <c r="EJ100" s="435"/>
      <c r="EK100" s="435"/>
      <c r="EL100" s="435"/>
      <c r="EM100" s="435"/>
      <c r="EN100" s="435"/>
      <c r="EO100" s="435"/>
      <c r="EP100" s="435"/>
      <c r="EQ100" s="435"/>
      <c r="ER100" s="435"/>
      <c r="ES100" s="435"/>
      <c r="ET100" s="435"/>
      <c r="EU100" s="435"/>
      <c r="EV100" s="435"/>
      <c r="EW100" s="435"/>
      <c r="EX100" s="435"/>
      <c r="EY100" s="435"/>
      <c r="EZ100" s="435"/>
      <c r="FA100" s="435"/>
      <c r="FB100" s="435"/>
      <c r="FC100" s="435"/>
      <c r="FD100" s="435"/>
      <c r="FE100" s="435"/>
      <c r="FF100" s="435"/>
      <c r="FG100" s="435"/>
      <c r="FH100" s="435"/>
      <c r="FI100" s="435"/>
      <c r="FJ100" s="435"/>
      <c r="FK100" s="435"/>
      <c r="FL100" s="435"/>
      <c r="FM100" s="435"/>
      <c r="FN100" s="435"/>
      <c r="FO100" s="435"/>
      <c r="FP100" s="435"/>
      <c r="FQ100" s="435"/>
      <c r="FR100" s="435"/>
      <c r="FS100" s="435"/>
      <c r="FT100" s="435"/>
      <c r="FU100" s="435"/>
      <c r="FV100" s="435"/>
      <c r="FW100" s="435"/>
      <c r="FX100" s="435"/>
      <c r="FY100" s="435"/>
      <c r="FZ100" s="435"/>
      <c r="GA100" s="435"/>
      <c r="GB100" s="435"/>
      <c r="GC100" s="435"/>
      <c r="GD100" s="435"/>
      <c r="GE100" s="435"/>
      <c r="GF100" s="435"/>
      <c r="GG100" s="435"/>
      <c r="GH100" s="435"/>
      <c r="GI100" s="435"/>
      <c r="GJ100" s="435"/>
      <c r="GK100" s="435"/>
      <c r="GL100" s="435"/>
      <c r="GM100" s="435"/>
      <c r="GN100" s="435"/>
      <c r="GO100" s="435"/>
      <c r="GP100" s="435"/>
      <c r="GQ100" s="435"/>
      <c r="GR100" s="435"/>
      <c r="GS100" s="435"/>
      <c r="GT100" s="435"/>
      <c r="GU100" s="435"/>
      <c r="GV100" s="435"/>
      <c r="GW100" s="435"/>
      <c r="GX100" s="435"/>
      <c r="GY100" s="435"/>
      <c r="GZ100" s="435"/>
      <c r="HA100" s="435"/>
      <c r="HB100" s="435"/>
      <c r="HC100" s="435"/>
      <c r="HD100" s="435"/>
      <c r="HE100" s="435"/>
      <c r="HF100" s="435"/>
      <c r="HG100" s="435"/>
      <c r="HH100" s="435"/>
      <c r="HI100" s="435"/>
      <c r="HJ100" s="435"/>
      <c r="HK100" s="435"/>
      <c r="HL100" s="435"/>
      <c r="HM100" s="435"/>
      <c r="HN100" s="435"/>
      <c r="HO100" s="435"/>
      <c r="HP100" s="435"/>
      <c r="HQ100" s="435"/>
      <c r="HR100" s="435"/>
      <c r="HS100" s="435"/>
      <c r="HT100" s="435"/>
      <c r="HU100" s="435"/>
      <c r="HV100" s="435"/>
      <c r="HW100" s="435"/>
      <c r="HX100" s="435"/>
      <c r="HY100" s="435"/>
      <c r="HZ100" s="435"/>
      <c r="IA100" s="435"/>
      <c r="IB100" s="435"/>
      <c r="IC100" s="435"/>
      <c r="ID100" s="435"/>
      <c r="IE100" s="435"/>
      <c r="IF100" s="435"/>
      <c r="IG100" s="435"/>
      <c r="IH100" s="435"/>
      <c r="II100" s="435"/>
      <c r="IJ100" s="435"/>
      <c r="IK100" s="435"/>
      <c r="IL100" s="435"/>
      <c r="IM100" s="435"/>
      <c r="IN100" s="435"/>
      <c r="IO100" s="435"/>
      <c r="IP100" s="435"/>
      <c r="IQ100" s="435"/>
      <c r="IR100" s="435"/>
      <c r="IS100" s="435"/>
      <c r="IT100" s="435"/>
      <c r="IU100" s="435"/>
      <c r="IV100" s="435"/>
      <c r="IW100" s="435"/>
      <c r="IX100" s="435"/>
      <c r="IY100" s="435"/>
      <c r="IZ100" s="435"/>
      <c r="JA100" s="435"/>
      <c r="JB100" s="435"/>
      <c r="JC100" s="435"/>
      <c r="JD100" s="435"/>
      <c r="JE100" s="435"/>
      <c r="JF100" s="435"/>
      <c r="JG100" s="435"/>
      <c r="JH100" s="435"/>
      <c r="JI100" s="435"/>
      <c r="JJ100" s="435"/>
      <c r="JK100" s="435"/>
      <c r="JL100" s="435"/>
      <c r="JM100" s="435"/>
      <c r="JN100" s="435"/>
      <c r="JO100" s="435"/>
      <c r="JP100" s="435"/>
      <c r="JQ100" s="435"/>
      <c r="JR100" s="435"/>
      <c r="JS100" s="435"/>
      <c r="JT100" s="435"/>
      <c r="JU100" s="435"/>
      <c r="JV100" s="435"/>
      <c r="JW100" s="435"/>
      <c r="JX100" s="435"/>
      <c r="JY100" s="435"/>
      <c r="JZ100" s="435"/>
      <c r="KA100" s="435"/>
      <c r="KB100" s="435"/>
      <c r="KC100" s="435"/>
      <c r="KD100" s="435"/>
      <c r="KE100" s="435"/>
      <c r="KF100" s="435"/>
      <c r="KG100" s="435"/>
      <c r="KH100" s="435"/>
      <c r="KI100" s="435"/>
      <c r="KJ100" s="435"/>
      <c r="KK100" s="435"/>
      <c r="KL100" s="435"/>
      <c r="KM100" s="435"/>
      <c r="KN100" s="435"/>
      <c r="KO100" s="435"/>
      <c r="KP100" s="435"/>
      <c r="KQ100" s="435"/>
      <c r="KR100" s="435"/>
      <c r="KS100" s="435"/>
      <c r="KT100" s="435"/>
      <c r="KU100" s="435"/>
      <c r="KV100" s="435"/>
      <c r="KW100" s="435"/>
      <c r="KX100" s="435"/>
      <c r="KY100" s="435"/>
      <c r="KZ100" s="435"/>
      <c r="LA100" s="435"/>
      <c r="LB100" s="435"/>
      <c r="LC100" s="435"/>
      <c r="LD100" s="435"/>
      <c r="LE100" s="435"/>
      <c r="LF100" s="435"/>
      <c r="LG100" s="435"/>
      <c r="LH100" s="435"/>
      <c r="LI100" s="435"/>
      <c r="LJ100" s="435"/>
      <c r="LK100" s="435"/>
      <c r="LL100" s="435"/>
      <c r="LM100" s="435"/>
      <c r="LN100" s="435"/>
      <c r="LO100" s="435"/>
      <c r="LP100" s="435"/>
      <c r="LQ100" s="435"/>
      <c r="LR100" s="435"/>
      <c r="LS100" s="435"/>
      <c r="LT100" s="435"/>
      <c r="LU100" s="435"/>
      <c r="LV100" s="435"/>
      <c r="LW100" s="435"/>
      <c r="LX100" s="435"/>
      <c r="LY100" s="435"/>
      <c r="LZ100" s="435"/>
      <c r="MA100" s="435"/>
      <c r="MB100" s="435"/>
      <c r="MC100" s="435"/>
      <c r="MD100" s="435"/>
      <c r="ME100" s="435"/>
      <c r="MF100" s="435"/>
      <c r="MG100" s="435"/>
      <c r="MH100" s="435"/>
      <c r="MI100" s="435"/>
      <c r="MJ100" s="435"/>
      <c r="MK100" s="435"/>
      <c r="ML100" s="435"/>
      <c r="MM100" s="435"/>
      <c r="MN100" s="435"/>
      <c r="MO100" s="435"/>
      <c r="MP100" s="435"/>
      <c r="MQ100" s="435"/>
      <c r="MR100" s="435"/>
      <c r="MS100" s="435"/>
      <c r="MT100" s="435"/>
      <c r="MU100" s="435"/>
      <c r="MV100" s="435"/>
      <c r="MW100" s="435"/>
      <c r="MX100" s="435"/>
      <c r="MY100" s="435"/>
      <c r="MZ100" s="435"/>
      <c r="NA100" s="435"/>
      <c r="NB100" s="435"/>
      <c r="NC100" s="435"/>
      <c r="ND100" s="435"/>
      <c r="NE100" s="435"/>
      <c r="NF100" s="435"/>
      <c r="NG100" s="435"/>
      <c r="NH100" s="435"/>
      <c r="NI100" s="435"/>
      <c r="NJ100" s="435"/>
      <c r="NK100" s="435"/>
      <c r="NL100" s="435"/>
      <c r="NM100" s="435"/>
      <c r="NN100" s="435"/>
      <c r="NO100" s="435"/>
      <c r="NP100" s="435"/>
      <c r="NQ100" s="435"/>
      <c r="NR100" s="435"/>
      <c r="NS100" s="435"/>
      <c r="NT100" s="435"/>
      <c r="NU100" s="435"/>
      <c r="NV100" s="435"/>
      <c r="NW100" s="435"/>
      <c r="NX100" s="435"/>
      <c r="NY100" s="435"/>
      <c r="NZ100" s="435"/>
      <c r="OA100" s="435"/>
      <c r="OB100" s="435"/>
      <c r="OC100" s="435"/>
    </row>
    <row r="101" spans="1:393" ht="18" customHeight="1" x14ac:dyDescent="0.5">
      <c r="A101" s="435"/>
      <c r="B101" s="455"/>
      <c r="C101" s="455"/>
      <c r="D101" s="455"/>
      <c r="E101" s="435"/>
      <c r="F101" s="435"/>
      <c r="G101" s="435"/>
      <c r="H101" s="435"/>
      <c r="I101" s="435"/>
      <c r="J101" s="435"/>
      <c r="K101" s="435"/>
      <c r="L101" s="435"/>
      <c r="M101" s="435"/>
      <c r="N101" s="435"/>
      <c r="O101" s="435"/>
      <c r="P101" s="435"/>
      <c r="Q101" s="435"/>
      <c r="R101" s="435"/>
      <c r="S101" s="435"/>
      <c r="T101" s="435"/>
      <c r="U101" s="435"/>
      <c r="V101" s="435"/>
      <c r="W101" s="435"/>
      <c r="X101" s="435"/>
      <c r="Y101" s="435"/>
      <c r="Z101" s="435"/>
      <c r="AA101" s="435"/>
      <c r="AB101" s="435"/>
      <c r="AC101" s="435"/>
      <c r="AD101" s="435"/>
      <c r="AE101" s="435"/>
      <c r="AF101" s="435"/>
      <c r="AG101" s="435"/>
      <c r="AH101" s="435"/>
      <c r="AI101" s="435"/>
      <c r="AJ101" s="435"/>
      <c r="AK101" s="435"/>
      <c r="AL101" s="435"/>
      <c r="AM101" s="435"/>
      <c r="AN101" s="435"/>
      <c r="AO101" s="435"/>
      <c r="AP101" s="435"/>
      <c r="AQ101" s="435"/>
      <c r="AR101" s="435"/>
      <c r="AS101" s="435"/>
      <c r="AT101" s="435"/>
      <c r="AU101" s="435"/>
      <c r="AV101" s="435"/>
      <c r="AW101" s="435"/>
      <c r="AX101" s="435"/>
      <c r="AY101" s="435"/>
      <c r="AZ101" s="435"/>
      <c r="BA101" s="435"/>
      <c r="BB101" s="435"/>
      <c r="BC101" s="435"/>
      <c r="BD101" s="435"/>
      <c r="BE101" s="435"/>
      <c r="BF101" s="435"/>
      <c r="BG101" s="435"/>
      <c r="BH101" s="435"/>
      <c r="BI101" s="435"/>
      <c r="BJ101" s="435"/>
      <c r="BK101" s="435"/>
      <c r="BL101" s="435"/>
      <c r="BM101" s="435"/>
      <c r="BN101" s="435"/>
      <c r="BO101" s="435"/>
      <c r="BP101" s="435"/>
      <c r="BQ101" s="435"/>
      <c r="BR101" s="435"/>
      <c r="BS101" s="435"/>
      <c r="BT101" s="435"/>
      <c r="BU101" s="435"/>
      <c r="BV101" s="435"/>
      <c r="BW101" s="435"/>
      <c r="BX101" s="435"/>
      <c r="BY101" s="435"/>
      <c r="BZ101" s="435"/>
      <c r="CA101" s="435"/>
      <c r="CB101" s="435"/>
      <c r="CC101" s="435"/>
      <c r="CD101" s="435"/>
      <c r="CE101" s="435"/>
      <c r="CF101" s="435"/>
      <c r="CG101" s="435"/>
      <c r="CH101" s="435"/>
      <c r="CI101" s="435"/>
      <c r="CJ101" s="435"/>
      <c r="CK101" s="435"/>
      <c r="CL101" s="435"/>
      <c r="CM101" s="435"/>
      <c r="CN101" s="435"/>
      <c r="CO101" s="435"/>
      <c r="CP101" s="435"/>
      <c r="CQ101" s="435"/>
      <c r="CR101" s="435"/>
      <c r="CS101" s="435"/>
      <c r="CT101" s="435"/>
      <c r="CU101" s="435"/>
      <c r="CV101" s="435"/>
      <c r="CW101" s="435"/>
      <c r="CX101" s="435"/>
      <c r="CY101" s="435"/>
      <c r="CZ101" s="435"/>
      <c r="DA101" s="435"/>
      <c r="DB101" s="435"/>
      <c r="DC101" s="435"/>
      <c r="DD101" s="435"/>
      <c r="DE101" s="435"/>
      <c r="DF101" s="435"/>
      <c r="DG101" s="435"/>
      <c r="DH101" s="435"/>
      <c r="DI101" s="435"/>
      <c r="DJ101" s="435"/>
      <c r="DK101" s="435"/>
      <c r="DL101" s="435"/>
      <c r="DM101" s="435"/>
      <c r="DN101" s="435"/>
      <c r="DO101" s="435"/>
      <c r="DP101" s="435"/>
      <c r="DQ101" s="435"/>
      <c r="DR101" s="435"/>
      <c r="DS101" s="435"/>
      <c r="DT101" s="435"/>
      <c r="DU101" s="435"/>
      <c r="DV101" s="435"/>
      <c r="DW101" s="435"/>
      <c r="DX101" s="435"/>
      <c r="DY101" s="435"/>
      <c r="DZ101" s="435"/>
      <c r="EA101" s="435"/>
      <c r="EB101" s="435"/>
      <c r="EC101" s="435"/>
      <c r="ED101" s="435"/>
      <c r="EE101" s="435"/>
      <c r="EF101" s="435"/>
      <c r="EG101" s="435"/>
      <c r="EH101" s="435"/>
      <c r="EI101" s="435"/>
      <c r="EJ101" s="435"/>
      <c r="EK101" s="435"/>
      <c r="EL101" s="435"/>
      <c r="EM101" s="435"/>
      <c r="EN101" s="435"/>
      <c r="EO101" s="435"/>
      <c r="EP101" s="435"/>
      <c r="EQ101" s="435"/>
      <c r="ER101" s="435"/>
      <c r="ES101" s="435"/>
      <c r="ET101" s="435"/>
      <c r="EU101" s="435"/>
      <c r="EV101" s="435"/>
      <c r="EW101" s="435"/>
      <c r="EX101" s="435"/>
      <c r="EY101" s="435"/>
      <c r="EZ101" s="435"/>
      <c r="FA101" s="435"/>
      <c r="FB101" s="435"/>
      <c r="FC101" s="435"/>
      <c r="FD101" s="435"/>
      <c r="FE101" s="435"/>
      <c r="FF101" s="435"/>
      <c r="FG101" s="435"/>
      <c r="FH101" s="435"/>
      <c r="FI101" s="435"/>
      <c r="FJ101" s="435"/>
      <c r="FK101" s="435"/>
      <c r="FL101" s="435"/>
      <c r="FM101" s="435"/>
      <c r="FN101" s="435"/>
      <c r="FO101" s="435"/>
      <c r="FP101" s="435"/>
      <c r="FQ101" s="435"/>
      <c r="FR101" s="435"/>
      <c r="FS101" s="435"/>
      <c r="FT101" s="435"/>
      <c r="FU101" s="435"/>
      <c r="FV101" s="435"/>
      <c r="FW101" s="435"/>
      <c r="FX101" s="435"/>
      <c r="FY101" s="435"/>
      <c r="FZ101" s="435"/>
      <c r="GA101" s="435"/>
      <c r="GB101" s="435"/>
      <c r="GC101" s="435"/>
      <c r="GD101" s="435"/>
      <c r="GE101" s="435"/>
      <c r="GF101" s="435"/>
      <c r="GG101" s="435"/>
      <c r="GH101" s="435"/>
      <c r="GI101" s="435"/>
      <c r="GJ101" s="435"/>
      <c r="GK101" s="435"/>
      <c r="GL101" s="435"/>
      <c r="GM101" s="435"/>
      <c r="GN101" s="435"/>
      <c r="GO101" s="435"/>
      <c r="GP101" s="435"/>
      <c r="GQ101" s="435"/>
      <c r="GR101" s="435"/>
      <c r="GS101" s="435"/>
      <c r="GT101" s="435"/>
      <c r="GU101" s="435"/>
      <c r="GV101" s="435"/>
      <c r="GW101" s="435"/>
      <c r="GX101" s="435"/>
      <c r="GY101" s="435"/>
      <c r="GZ101" s="435"/>
      <c r="HA101" s="435"/>
      <c r="HB101" s="435"/>
      <c r="HC101" s="435"/>
      <c r="HD101" s="435"/>
      <c r="HE101" s="435"/>
      <c r="HF101" s="435"/>
      <c r="HG101" s="435"/>
      <c r="HH101" s="435"/>
      <c r="HI101" s="435"/>
      <c r="HJ101" s="435"/>
      <c r="HK101" s="435"/>
      <c r="HL101" s="435"/>
      <c r="HM101" s="435"/>
      <c r="HN101" s="435"/>
      <c r="HO101" s="435"/>
      <c r="HP101" s="435"/>
      <c r="HQ101" s="435"/>
      <c r="HR101" s="435"/>
      <c r="HS101" s="435"/>
      <c r="HT101" s="435"/>
      <c r="HU101" s="435"/>
      <c r="HV101" s="435"/>
      <c r="HW101" s="435"/>
      <c r="HX101" s="435"/>
      <c r="HY101" s="435"/>
      <c r="HZ101" s="435"/>
      <c r="IA101" s="435"/>
      <c r="IB101" s="435"/>
      <c r="IC101" s="435"/>
      <c r="ID101" s="435"/>
      <c r="IE101" s="435"/>
      <c r="IF101" s="435"/>
      <c r="IG101" s="435"/>
      <c r="IH101" s="435"/>
      <c r="II101" s="435"/>
      <c r="IJ101" s="435"/>
      <c r="IK101" s="435"/>
      <c r="IL101" s="435"/>
      <c r="IM101" s="435"/>
      <c r="IN101" s="435"/>
      <c r="IO101" s="435"/>
      <c r="IP101" s="435"/>
      <c r="IQ101" s="435"/>
      <c r="IR101" s="435"/>
      <c r="IS101" s="435"/>
      <c r="IT101" s="435"/>
      <c r="IU101" s="435"/>
      <c r="IV101" s="435"/>
      <c r="IW101" s="435"/>
      <c r="IX101" s="435"/>
      <c r="IY101" s="435"/>
      <c r="IZ101" s="435"/>
      <c r="JA101" s="435"/>
      <c r="JB101" s="435"/>
      <c r="JC101" s="435"/>
      <c r="JD101" s="435"/>
      <c r="JE101" s="435"/>
      <c r="JF101" s="435"/>
      <c r="JG101" s="435"/>
      <c r="JH101" s="435"/>
      <c r="JI101" s="435"/>
      <c r="JJ101" s="435"/>
      <c r="JK101" s="435"/>
      <c r="JL101" s="435"/>
      <c r="JM101" s="435"/>
      <c r="JN101" s="435"/>
      <c r="JO101" s="435"/>
      <c r="JP101" s="435"/>
      <c r="JQ101" s="435"/>
      <c r="JR101" s="435"/>
      <c r="JS101" s="435"/>
      <c r="JT101" s="435"/>
      <c r="JU101" s="435"/>
      <c r="JV101" s="435"/>
      <c r="JW101" s="435"/>
      <c r="JX101" s="435"/>
      <c r="JY101" s="435"/>
      <c r="JZ101" s="435"/>
      <c r="KA101" s="435"/>
      <c r="KB101" s="435"/>
      <c r="KC101" s="435"/>
      <c r="KD101" s="435"/>
      <c r="KE101" s="435"/>
      <c r="KF101" s="435"/>
      <c r="KG101" s="435"/>
      <c r="KH101" s="435"/>
      <c r="KI101" s="435"/>
      <c r="KJ101" s="435"/>
      <c r="KK101" s="435"/>
      <c r="KL101" s="435"/>
      <c r="KM101" s="435"/>
      <c r="KN101" s="435"/>
      <c r="KO101" s="435"/>
      <c r="KP101" s="435"/>
      <c r="KQ101" s="435"/>
      <c r="KR101" s="435"/>
      <c r="KS101" s="435"/>
      <c r="KT101" s="435"/>
      <c r="KU101" s="435"/>
      <c r="KV101" s="435"/>
      <c r="KW101" s="435"/>
      <c r="KX101" s="435"/>
      <c r="KY101" s="435"/>
      <c r="KZ101" s="435"/>
      <c r="LA101" s="435"/>
      <c r="LB101" s="435"/>
      <c r="LC101" s="435"/>
      <c r="LD101" s="435"/>
      <c r="LE101" s="435"/>
      <c r="LF101" s="435"/>
      <c r="LG101" s="435"/>
      <c r="LH101" s="435"/>
      <c r="LI101" s="435"/>
      <c r="LJ101" s="435"/>
      <c r="LK101" s="435"/>
      <c r="LL101" s="435"/>
      <c r="LM101" s="435"/>
      <c r="LN101" s="435"/>
      <c r="LO101" s="435"/>
      <c r="LP101" s="435"/>
      <c r="LQ101" s="435"/>
      <c r="LR101" s="435"/>
      <c r="LS101" s="435"/>
      <c r="LT101" s="435"/>
      <c r="LU101" s="435"/>
      <c r="LV101" s="435"/>
      <c r="LW101" s="435"/>
      <c r="LX101" s="435"/>
      <c r="LY101" s="435"/>
      <c r="LZ101" s="435"/>
      <c r="MA101" s="435"/>
      <c r="MB101" s="435"/>
      <c r="MC101" s="435"/>
      <c r="MD101" s="435"/>
      <c r="ME101" s="435"/>
      <c r="MF101" s="435"/>
      <c r="MG101" s="435"/>
      <c r="MH101" s="435"/>
      <c r="MI101" s="435"/>
      <c r="MJ101" s="435"/>
      <c r="MK101" s="435"/>
      <c r="ML101" s="435"/>
      <c r="MM101" s="435"/>
      <c r="MN101" s="435"/>
      <c r="MO101" s="435"/>
      <c r="MP101" s="435"/>
      <c r="MQ101" s="435"/>
      <c r="MR101" s="435"/>
      <c r="MS101" s="435"/>
      <c r="MT101" s="435"/>
      <c r="MU101" s="435"/>
      <c r="MV101" s="435"/>
      <c r="MW101" s="435"/>
      <c r="MX101" s="435"/>
      <c r="MY101" s="435"/>
      <c r="MZ101" s="435"/>
      <c r="NA101" s="435"/>
      <c r="NB101" s="435"/>
      <c r="NC101" s="435"/>
      <c r="ND101" s="435"/>
      <c r="NE101" s="435"/>
      <c r="NF101" s="435"/>
      <c r="NG101" s="435"/>
      <c r="NH101" s="435"/>
      <c r="NI101" s="435"/>
      <c r="NJ101" s="435"/>
      <c r="NK101" s="435"/>
      <c r="NL101" s="435"/>
      <c r="NM101" s="435"/>
      <c r="NN101" s="435"/>
      <c r="NO101" s="435"/>
      <c r="NP101" s="435"/>
      <c r="NQ101" s="435"/>
      <c r="NR101" s="435"/>
      <c r="NS101" s="435"/>
      <c r="NT101" s="435"/>
      <c r="NU101" s="435"/>
      <c r="NV101" s="435"/>
      <c r="NW101" s="435"/>
      <c r="NX101" s="435"/>
      <c r="NY101" s="435"/>
      <c r="NZ101" s="435"/>
      <c r="OA101" s="435"/>
      <c r="OB101" s="435"/>
      <c r="OC101" s="435"/>
    </row>
    <row r="102" spans="1:393" ht="18" customHeight="1" x14ac:dyDescent="0.5">
      <c r="A102" s="435"/>
      <c r="B102" s="455"/>
      <c r="C102" s="455"/>
      <c r="D102" s="455"/>
      <c r="E102" s="435"/>
      <c r="F102" s="435"/>
      <c r="G102" s="435"/>
      <c r="H102" s="435"/>
      <c r="I102" s="435"/>
      <c r="J102" s="435"/>
      <c r="K102" s="435"/>
      <c r="L102" s="435"/>
      <c r="M102" s="435"/>
      <c r="N102" s="435"/>
      <c r="O102" s="435"/>
      <c r="P102" s="435"/>
      <c r="Q102" s="435"/>
      <c r="R102" s="435"/>
      <c r="S102" s="435"/>
      <c r="T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435"/>
      <c r="AK102" s="435"/>
      <c r="AL102" s="435"/>
      <c r="AM102" s="435"/>
      <c r="AN102" s="435"/>
      <c r="AO102" s="435"/>
      <c r="AP102" s="435"/>
      <c r="AQ102" s="435"/>
      <c r="AR102" s="435"/>
      <c r="AS102" s="435"/>
      <c r="AT102" s="435"/>
      <c r="AU102" s="435"/>
      <c r="AV102" s="435"/>
      <c r="AW102" s="435"/>
      <c r="AX102" s="435"/>
      <c r="AY102" s="435"/>
      <c r="AZ102" s="435"/>
      <c r="BA102" s="435"/>
      <c r="BB102" s="435"/>
      <c r="BC102" s="435"/>
      <c r="BD102" s="435"/>
      <c r="BE102" s="435"/>
      <c r="BF102" s="435"/>
      <c r="BG102" s="435"/>
      <c r="BH102" s="435"/>
      <c r="BI102" s="435"/>
      <c r="BJ102" s="435"/>
      <c r="BK102" s="435"/>
      <c r="BL102" s="435"/>
      <c r="BM102" s="435"/>
      <c r="BN102" s="435"/>
      <c r="BO102" s="435"/>
      <c r="BP102" s="435"/>
      <c r="BQ102" s="435"/>
      <c r="BR102" s="435"/>
      <c r="BS102" s="435"/>
      <c r="BT102" s="435"/>
      <c r="BU102" s="435"/>
      <c r="BV102" s="435"/>
      <c r="BW102" s="435"/>
      <c r="BX102" s="435"/>
      <c r="BY102" s="435"/>
      <c r="BZ102" s="435"/>
      <c r="CA102" s="435"/>
      <c r="CB102" s="435"/>
      <c r="CC102" s="435"/>
      <c r="CD102" s="435"/>
      <c r="CE102" s="435"/>
      <c r="CF102" s="435"/>
      <c r="CG102" s="435"/>
      <c r="CH102" s="435"/>
      <c r="CI102" s="435"/>
      <c r="CJ102" s="435"/>
      <c r="CK102" s="435"/>
      <c r="CL102" s="435"/>
      <c r="CM102" s="435"/>
      <c r="CN102" s="435"/>
      <c r="CO102" s="435"/>
      <c r="CP102" s="435"/>
      <c r="CQ102" s="435"/>
      <c r="CR102" s="435"/>
      <c r="CS102" s="435"/>
      <c r="CT102" s="435"/>
      <c r="CU102" s="435"/>
      <c r="CV102" s="435"/>
      <c r="CW102" s="435"/>
      <c r="CX102" s="435"/>
      <c r="CY102" s="435"/>
      <c r="CZ102" s="435"/>
      <c r="DA102" s="435"/>
      <c r="DB102" s="435"/>
      <c r="DC102" s="435"/>
      <c r="DD102" s="435"/>
      <c r="DE102" s="435"/>
      <c r="DF102" s="435"/>
      <c r="DG102" s="435"/>
      <c r="DH102" s="435"/>
      <c r="DI102" s="435"/>
      <c r="DJ102" s="435"/>
      <c r="DK102" s="435"/>
      <c r="DL102" s="435"/>
      <c r="DM102" s="435"/>
      <c r="DN102" s="435"/>
      <c r="DO102" s="435"/>
      <c r="DP102" s="435"/>
      <c r="DQ102" s="435"/>
      <c r="DR102" s="435"/>
      <c r="DS102" s="435"/>
      <c r="DT102" s="435"/>
      <c r="DU102" s="435"/>
      <c r="DV102" s="435"/>
      <c r="DW102" s="435"/>
      <c r="DX102" s="435"/>
      <c r="DY102" s="435"/>
      <c r="DZ102" s="435"/>
      <c r="EA102" s="435"/>
      <c r="EB102" s="435"/>
      <c r="EC102" s="435"/>
      <c r="ED102" s="435"/>
      <c r="EE102" s="435"/>
      <c r="EF102" s="435"/>
      <c r="EG102" s="435"/>
      <c r="EH102" s="435"/>
      <c r="EI102" s="435"/>
      <c r="EJ102" s="435"/>
      <c r="EK102" s="435"/>
      <c r="EL102" s="435"/>
      <c r="EM102" s="435"/>
      <c r="EN102" s="435"/>
      <c r="EO102" s="435"/>
      <c r="EP102" s="435"/>
      <c r="EQ102" s="435"/>
      <c r="ER102" s="435"/>
      <c r="ES102" s="435"/>
      <c r="ET102" s="435"/>
      <c r="EU102" s="435"/>
      <c r="EV102" s="435"/>
      <c r="EW102" s="435"/>
      <c r="EX102" s="435"/>
      <c r="EY102" s="435"/>
      <c r="EZ102" s="435"/>
      <c r="FA102" s="435"/>
      <c r="FB102" s="435"/>
      <c r="FC102" s="435"/>
      <c r="FD102" s="435"/>
      <c r="FE102" s="435"/>
      <c r="FF102" s="435"/>
      <c r="FG102" s="435"/>
      <c r="FH102" s="435"/>
      <c r="FI102" s="435"/>
      <c r="FJ102" s="435"/>
      <c r="FK102" s="435"/>
      <c r="FL102" s="435"/>
      <c r="FM102" s="435"/>
      <c r="FN102" s="435"/>
      <c r="FO102" s="435"/>
      <c r="FP102" s="435"/>
      <c r="FQ102" s="435"/>
      <c r="FR102" s="435"/>
      <c r="FS102" s="435"/>
      <c r="FT102" s="435"/>
      <c r="FU102" s="435"/>
      <c r="FV102" s="435"/>
      <c r="FW102" s="435"/>
      <c r="FX102" s="435"/>
      <c r="FY102" s="435"/>
      <c r="FZ102" s="435"/>
      <c r="GA102" s="435"/>
      <c r="GB102" s="435"/>
      <c r="GC102" s="435"/>
      <c r="GD102" s="435"/>
      <c r="GE102" s="435"/>
      <c r="GF102" s="435"/>
      <c r="GG102" s="435"/>
      <c r="GH102" s="435"/>
      <c r="GI102" s="435"/>
      <c r="GJ102" s="435"/>
      <c r="GK102" s="435"/>
      <c r="GL102" s="435"/>
      <c r="GM102" s="435"/>
      <c r="GN102" s="435"/>
      <c r="GO102" s="435"/>
      <c r="GP102" s="435"/>
      <c r="GQ102" s="435"/>
      <c r="GR102" s="435"/>
      <c r="GS102" s="435"/>
      <c r="GT102" s="435"/>
      <c r="GU102" s="435"/>
      <c r="GV102" s="435"/>
      <c r="GW102" s="435"/>
      <c r="GX102" s="435"/>
      <c r="GY102" s="435"/>
      <c r="GZ102" s="435"/>
      <c r="HA102" s="435"/>
      <c r="HB102" s="435"/>
      <c r="HC102" s="435"/>
      <c r="HD102" s="435"/>
      <c r="HE102" s="435"/>
      <c r="HF102" s="435"/>
      <c r="HG102" s="435"/>
      <c r="HH102" s="435"/>
      <c r="HI102" s="435"/>
      <c r="HJ102" s="435"/>
      <c r="HK102" s="435"/>
      <c r="HL102" s="435"/>
      <c r="HM102" s="435"/>
      <c r="HN102" s="435"/>
      <c r="HO102" s="435"/>
      <c r="HP102" s="435"/>
      <c r="HQ102" s="435"/>
      <c r="HR102" s="435"/>
      <c r="HS102" s="435"/>
      <c r="HT102" s="435"/>
      <c r="HU102" s="435"/>
      <c r="HV102" s="435"/>
      <c r="HW102" s="435"/>
      <c r="HX102" s="435"/>
      <c r="HY102" s="435"/>
      <c r="HZ102" s="435"/>
      <c r="IA102" s="435"/>
      <c r="IB102" s="435"/>
      <c r="IC102" s="435"/>
      <c r="ID102" s="435"/>
      <c r="IE102" s="435"/>
      <c r="IF102" s="435"/>
      <c r="IG102" s="435"/>
      <c r="IH102" s="435"/>
      <c r="II102" s="435"/>
      <c r="IJ102" s="435"/>
      <c r="IK102" s="435"/>
      <c r="IL102" s="435"/>
      <c r="IM102" s="435"/>
      <c r="IN102" s="435"/>
      <c r="IO102" s="435"/>
      <c r="IP102" s="435"/>
      <c r="IQ102" s="435"/>
      <c r="IR102" s="435"/>
      <c r="IS102" s="435"/>
      <c r="IT102" s="435"/>
      <c r="IU102" s="435"/>
      <c r="IV102" s="435"/>
      <c r="IW102" s="435"/>
      <c r="IX102" s="435"/>
      <c r="IY102" s="435"/>
      <c r="IZ102" s="435"/>
      <c r="JA102" s="435"/>
      <c r="JB102" s="435"/>
      <c r="JC102" s="435"/>
      <c r="JD102" s="435"/>
      <c r="JE102" s="435"/>
      <c r="JF102" s="435"/>
      <c r="JG102" s="435"/>
      <c r="JH102" s="435"/>
      <c r="JI102" s="435"/>
      <c r="JJ102" s="435"/>
      <c r="JK102" s="435"/>
      <c r="JL102" s="435"/>
      <c r="JM102" s="435"/>
      <c r="JN102" s="435"/>
      <c r="JO102" s="435"/>
      <c r="JP102" s="435"/>
      <c r="JQ102" s="435"/>
      <c r="JR102" s="435"/>
      <c r="JS102" s="435"/>
      <c r="JT102" s="435"/>
      <c r="JU102" s="435"/>
      <c r="JV102" s="435"/>
      <c r="JW102" s="435"/>
      <c r="JX102" s="435"/>
      <c r="JY102" s="435"/>
      <c r="JZ102" s="435"/>
      <c r="KA102" s="435"/>
      <c r="KB102" s="435"/>
      <c r="KC102" s="435"/>
      <c r="KD102" s="435"/>
      <c r="KE102" s="435"/>
      <c r="KF102" s="435"/>
      <c r="KG102" s="435"/>
      <c r="KH102" s="435"/>
      <c r="KI102" s="435"/>
      <c r="KJ102" s="435"/>
      <c r="KK102" s="435"/>
      <c r="KL102" s="435"/>
      <c r="KM102" s="435"/>
      <c r="KN102" s="435"/>
      <c r="KO102" s="435"/>
      <c r="KP102" s="435"/>
      <c r="KQ102" s="435"/>
      <c r="KR102" s="435"/>
      <c r="KS102" s="435"/>
      <c r="KT102" s="435"/>
      <c r="KU102" s="435"/>
      <c r="KV102" s="435"/>
      <c r="KW102" s="435"/>
      <c r="KX102" s="435"/>
      <c r="KY102" s="435"/>
      <c r="KZ102" s="435"/>
      <c r="LA102" s="435"/>
      <c r="LB102" s="435"/>
      <c r="LC102" s="435"/>
      <c r="LD102" s="435"/>
      <c r="LE102" s="435"/>
      <c r="LF102" s="435"/>
      <c r="LG102" s="435"/>
      <c r="LH102" s="435"/>
      <c r="LI102" s="435"/>
      <c r="LJ102" s="435"/>
      <c r="LK102" s="435"/>
      <c r="LL102" s="435"/>
      <c r="LM102" s="435"/>
      <c r="LN102" s="435"/>
      <c r="LO102" s="435"/>
      <c r="LP102" s="435"/>
      <c r="LQ102" s="435"/>
      <c r="LR102" s="435"/>
      <c r="LS102" s="435"/>
      <c r="LT102" s="435"/>
      <c r="LU102" s="435"/>
      <c r="LV102" s="435"/>
      <c r="LW102" s="435"/>
      <c r="LX102" s="435"/>
      <c r="LY102" s="435"/>
      <c r="LZ102" s="435"/>
      <c r="MA102" s="435"/>
      <c r="MB102" s="435"/>
      <c r="MC102" s="435"/>
      <c r="MD102" s="435"/>
      <c r="ME102" s="435"/>
      <c r="MF102" s="435"/>
      <c r="MG102" s="435"/>
      <c r="MH102" s="435"/>
      <c r="MI102" s="435"/>
      <c r="MJ102" s="435"/>
      <c r="MK102" s="435"/>
      <c r="ML102" s="435"/>
      <c r="MM102" s="435"/>
      <c r="MN102" s="435"/>
      <c r="MO102" s="435"/>
      <c r="MP102" s="435"/>
      <c r="MQ102" s="435"/>
      <c r="MR102" s="435"/>
      <c r="MS102" s="435"/>
      <c r="MT102" s="435"/>
      <c r="MU102" s="435"/>
      <c r="MV102" s="435"/>
      <c r="MW102" s="435"/>
      <c r="MX102" s="435"/>
      <c r="MY102" s="435"/>
      <c r="MZ102" s="435"/>
      <c r="NA102" s="435"/>
      <c r="NB102" s="435"/>
      <c r="NC102" s="435"/>
      <c r="ND102" s="435"/>
      <c r="NE102" s="435"/>
      <c r="NF102" s="435"/>
      <c r="NG102" s="435"/>
      <c r="NH102" s="435"/>
      <c r="NI102" s="435"/>
      <c r="NJ102" s="435"/>
      <c r="NK102" s="435"/>
      <c r="NL102" s="435"/>
      <c r="NM102" s="435"/>
      <c r="NN102" s="435"/>
      <c r="NO102" s="435"/>
      <c r="NP102" s="435"/>
      <c r="NQ102" s="435"/>
      <c r="NR102" s="435"/>
      <c r="NS102" s="435"/>
      <c r="NT102" s="435"/>
      <c r="NU102" s="435"/>
      <c r="NV102" s="435"/>
      <c r="NW102" s="435"/>
      <c r="NX102" s="435"/>
      <c r="NY102" s="435"/>
      <c r="NZ102" s="435"/>
      <c r="OA102" s="435"/>
      <c r="OB102" s="435"/>
      <c r="OC102" s="435"/>
    </row>
  </sheetData>
  <sheetProtection sheet="1" objects="1" scenarios="1" formatCells="0" formatColumns="0" formatRows="0"/>
  <mergeCells count="105">
    <mergeCell ref="DH3:DN3"/>
    <mergeCell ref="DO3:DU3"/>
    <mergeCell ref="DV3:EB3"/>
    <mergeCell ref="EC3:EI3"/>
    <mergeCell ref="EJ3:EP3"/>
    <mergeCell ref="DH2:DN2"/>
    <mergeCell ref="B2:B6"/>
    <mergeCell ref="D2:D6"/>
    <mergeCell ref="E2:E6"/>
    <mergeCell ref="G2:M2"/>
    <mergeCell ref="C2:C6"/>
    <mergeCell ref="BD2:BJ2"/>
    <mergeCell ref="G3:M3"/>
    <mergeCell ref="N3:T3"/>
    <mergeCell ref="U3:AA3"/>
    <mergeCell ref="AB3:AH3"/>
    <mergeCell ref="AI3:AO3"/>
    <mergeCell ref="AP3:AV3"/>
    <mergeCell ref="AW3:BC3"/>
    <mergeCell ref="AI2:AO2"/>
    <mergeCell ref="BD3:BJ3"/>
    <mergeCell ref="N2:T2"/>
    <mergeCell ref="U2:AA2"/>
    <mergeCell ref="AB2:AH2"/>
    <mergeCell ref="EQ3:EW3"/>
    <mergeCell ref="EX3:FD3"/>
    <mergeCell ref="FE3:FK3"/>
    <mergeCell ref="FL3:FR3"/>
    <mergeCell ref="FS3:FY3"/>
    <mergeCell ref="FZ3:GF3"/>
    <mergeCell ref="GG3:GM3"/>
    <mergeCell ref="GN3:GT3"/>
    <mergeCell ref="AP2:AV2"/>
    <mergeCell ref="CT2:CZ2"/>
    <mergeCell ref="DA2:DG2"/>
    <mergeCell ref="BR3:BX3"/>
    <mergeCell ref="BY3:CE3"/>
    <mergeCell ref="CF3:CL3"/>
    <mergeCell ref="CM3:CS3"/>
    <mergeCell ref="CT3:CZ3"/>
    <mergeCell ref="DA3:DG3"/>
    <mergeCell ref="CF2:CL2"/>
    <mergeCell ref="AW2:BC2"/>
    <mergeCell ref="BK2:BQ2"/>
    <mergeCell ref="BK3:BQ3"/>
    <mergeCell ref="BR2:BX2"/>
    <mergeCell ref="BY2:CE2"/>
    <mergeCell ref="CM2:CS2"/>
    <mergeCell ref="FS2:FY2"/>
    <mergeCell ref="FZ2:GF2"/>
    <mergeCell ref="GG2:GM2"/>
    <mergeCell ref="GN2:GT2"/>
    <mergeCell ref="DO2:DU2"/>
    <mergeCell ref="DV2:EB2"/>
    <mergeCell ref="EC2:EI2"/>
    <mergeCell ref="EJ2:EP2"/>
    <mergeCell ref="GU2:HA2"/>
    <mergeCell ref="EX2:FD2"/>
    <mergeCell ref="FE2:FK2"/>
    <mergeCell ref="EQ2:EW2"/>
    <mergeCell ref="FL2:FR2"/>
    <mergeCell ref="KA3:KG3"/>
    <mergeCell ref="JM2:JS2"/>
    <mergeCell ref="JT2:JZ2"/>
    <mergeCell ref="KA2:KG2"/>
    <mergeCell ref="JM3:JS3"/>
    <mergeCell ref="JT3:JZ3"/>
    <mergeCell ref="LQ3:LW3"/>
    <mergeCell ref="KH2:KN2"/>
    <mergeCell ref="KH3:KN3"/>
    <mergeCell ref="LY2:MB3"/>
    <mergeCell ref="MC2:MC6"/>
    <mergeCell ref="MB4:MB6"/>
    <mergeCell ref="MA4:MA6"/>
    <mergeCell ref="LZ4:LZ6"/>
    <mergeCell ref="LY4:LY6"/>
    <mergeCell ref="LJ2:LP2"/>
    <mergeCell ref="LJ3:LP3"/>
    <mergeCell ref="KO2:KU2"/>
    <mergeCell ref="KO3:KU3"/>
    <mergeCell ref="LC2:LI2"/>
    <mergeCell ref="LC3:LI3"/>
    <mergeCell ref="LX4:LX6"/>
    <mergeCell ref="KV2:LB2"/>
    <mergeCell ref="KV3:LB3"/>
    <mergeCell ref="LQ2:LW2"/>
    <mergeCell ref="JF2:JL2"/>
    <mergeCell ref="IK2:IQ2"/>
    <mergeCell ref="IR2:IX2"/>
    <mergeCell ref="IY2:JE2"/>
    <mergeCell ref="IY3:JE3"/>
    <mergeCell ref="JF3:JL3"/>
    <mergeCell ref="IK3:IQ3"/>
    <mergeCell ref="IR3:IX3"/>
    <mergeCell ref="GU3:HA3"/>
    <mergeCell ref="HB3:HH3"/>
    <mergeCell ref="HP2:HV2"/>
    <mergeCell ref="HW2:IC2"/>
    <mergeCell ref="ID2:IJ2"/>
    <mergeCell ref="HI3:HO3"/>
    <mergeCell ref="HP3:HV3"/>
    <mergeCell ref="HW3:IC3"/>
    <mergeCell ref="ID3:IJ3"/>
    <mergeCell ref="HB2:HH2"/>
    <mergeCell ref="HI2:HO2"/>
  </mergeCells>
  <conditionalFormatting sqref="G7:LW56">
    <cfRule type="containsText" dxfId="92" priority="1" operator="containsText" text="ล">
      <formula>NOT(ISERROR(SEARCH("ล",G7)))</formula>
    </cfRule>
    <cfRule type="containsText" dxfId="91" priority="2" operator="containsText" text="ข">
      <formula>NOT(ISERROR(SEARCH("ข",G7)))</formula>
    </cfRule>
    <cfRule type="containsText" dxfId="90" priority="3" operator="containsText" text="ป">
      <formula>NOT(ISERROR(SEARCH("ป",G7)))</formula>
    </cfRule>
  </conditionalFormatting>
  <conditionalFormatting sqref="MB7:MB56">
    <cfRule type="cellIs" dxfId="89" priority="19" operator="lessThan">
      <formula>80</formula>
    </cfRule>
  </conditionalFormatting>
  <dataValidations xWindow="398" yWindow="353" count="2">
    <dataValidation type="list" allowBlank="1" showInputMessage="1" showErrorMessage="1" promptTitle="เดือน" sqref="G3:LW3" xr:uid="{00000000-0002-0000-0600-000000000000}">
      <formula1>month</formula1>
    </dataValidation>
    <dataValidation type="list" allowBlank="1" showInputMessage="1" showErrorMessage="1" promptTitle="เช็คเวลาเรียน" sqref="G7:LW56" xr:uid="{00000000-0002-0000-0600-000001000000}">
      <formula1>list</formula1>
    </dataValidation>
  </dataValidations>
  <pageMargins left="0.55118110236220474" right="0.11811023622047245" top="0.39370078740157483" bottom="0.19685039370078741" header="0.23622047244094491" footer="0.11811023622047245"/>
  <pageSetup paperSize="9" scale="95" orientation="portrait" blackAndWhite="1" r:id="rId1"/>
  <headerFooter alignWithMargins="0"/>
  <colBreaks count="8" manualBreakCount="8">
    <brk id="27" min="1" max="55" man="1"/>
    <brk id="69" min="1" max="55" man="1"/>
    <brk id="111" min="1" max="55" man="1"/>
    <brk id="153" min="1" max="55" man="1"/>
    <brk id="195" min="1" max="55" man="1"/>
    <brk id="237" min="1" max="55" man="1"/>
    <brk id="279" min="1" max="55" man="1"/>
    <brk id="321" min="1" max="5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"/>
  <sheetViews>
    <sheetView topLeftCell="A7" workbookViewId="0">
      <selection activeCell="D16" sqref="D16:D17"/>
    </sheetView>
  </sheetViews>
  <sheetFormatPr defaultColWidth="9.140625" defaultRowHeight="21.75" x14ac:dyDescent="0.5"/>
  <cols>
    <col min="1" max="1" width="9.140625" style="28"/>
    <col min="2" max="2" width="33.28515625" style="28" customWidth="1"/>
    <col min="3" max="3" width="9.140625" style="28"/>
    <col min="4" max="4" width="30.85546875" style="28" customWidth="1"/>
    <col min="5" max="5" width="22.7109375" style="28" customWidth="1"/>
    <col min="6" max="6" width="11.140625" style="28" customWidth="1"/>
    <col min="7" max="7" width="4.7109375" style="28" customWidth="1"/>
    <col min="8" max="8" width="9.140625" style="28"/>
    <col min="9" max="9" width="17.85546875" style="28" customWidth="1"/>
    <col min="10" max="10" width="11.5703125" style="28" customWidth="1"/>
    <col min="11" max="11" width="21.85546875" style="28" customWidth="1"/>
    <col min="12" max="15" width="9.140625" style="28"/>
    <col min="16" max="16" width="25" style="28" customWidth="1"/>
    <col min="17" max="16384" width="9.140625" style="28"/>
  </cols>
  <sheetData>
    <row r="1" spans="1:16" x14ac:dyDescent="0.5">
      <c r="A1" s="28" t="s">
        <v>29</v>
      </c>
      <c r="C1" s="29" t="s">
        <v>41</v>
      </c>
      <c r="D1" s="30" t="s">
        <v>85</v>
      </c>
      <c r="E1" s="30" t="s">
        <v>96</v>
      </c>
      <c r="F1" s="30" t="s">
        <v>97</v>
      </c>
      <c r="G1" s="28">
        <v>1</v>
      </c>
      <c r="I1" s="30" t="s">
        <v>109</v>
      </c>
      <c r="J1" s="30" t="s">
        <v>79</v>
      </c>
      <c r="K1" s="30" t="s">
        <v>548</v>
      </c>
      <c r="N1" s="28">
        <v>5</v>
      </c>
      <c r="P1" s="30" t="s">
        <v>600</v>
      </c>
    </row>
    <row r="2" spans="1:16" x14ac:dyDescent="0.5">
      <c r="A2" s="28" t="s">
        <v>568</v>
      </c>
      <c r="B2" s="28" t="s">
        <v>81</v>
      </c>
      <c r="C2" s="28" t="s">
        <v>42</v>
      </c>
      <c r="D2" s="30" t="s">
        <v>86</v>
      </c>
      <c r="E2" s="30"/>
      <c r="F2" s="30" t="s">
        <v>98</v>
      </c>
      <c r="G2" s="28">
        <v>2</v>
      </c>
      <c r="H2" s="28">
        <v>2563</v>
      </c>
      <c r="I2" s="30" t="s">
        <v>110</v>
      </c>
      <c r="J2" s="30" t="s">
        <v>80</v>
      </c>
      <c r="K2" s="28" t="s">
        <v>549</v>
      </c>
      <c r="L2" s="28">
        <v>0</v>
      </c>
      <c r="M2" s="28">
        <v>10</v>
      </c>
      <c r="N2" s="28">
        <v>10</v>
      </c>
      <c r="O2" s="166" t="s">
        <v>584</v>
      </c>
      <c r="P2" s="30" t="s">
        <v>601</v>
      </c>
    </row>
    <row r="3" spans="1:16" x14ac:dyDescent="0.5">
      <c r="A3" s="28" t="s">
        <v>30</v>
      </c>
      <c r="B3" s="30" t="s">
        <v>282</v>
      </c>
      <c r="C3" s="28" t="s">
        <v>43</v>
      </c>
      <c r="D3" s="30" t="s">
        <v>87</v>
      </c>
      <c r="E3" s="30"/>
      <c r="F3" s="30" t="s">
        <v>99</v>
      </c>
      <c r="G3" s="28">
        <v>3</v>
      </c>
      <c r="H3" s="28">
        <v>2564</v>
      </c>
      <c r="I3" s="30" t="s">
        <v>111</v>
      </c>
      <c r="K3" s="28" t="s">
        <v>550</v>
      </c>
      <c r="L3" s="30">
        <v>1</v>
      </c>
      <c r="M3" s="28">
        <v>20</v>
      </c>
      <c r="N3" s="28">
        <v>15</v>
      </c>
    </row>
    <row r="4" spans="1:16" x14ac:dyDescent="0.5">
      <c r="A4" s="28" t="s">
        <v>569</v>
      </c>
      <c r="B4" s="30" t="s">
        <v>122</v>
      </c>
      <c r="C4" s="30" t="s">
        <v>44</v>
      </c>
      <c r="D4" s="30" t="s">
        <v>675</v>
      </c>
      <c r="F4" s="30" t="s">
        <v>100</v>
      </c>
      <c r="G4" s="28">
        <v>4</v>
      </c>
      <c r="H4" s="28">
        <v>2565</v>
      </c>
      <c r="I4" s="30" t="s">
        <v>112</v>
      </c>
      <c r="K4" s="28" t="s">
        <v>551</v>
      </c>
      <c r="L4" s="28">
        <v>2</v>
      </c>
      <c r="M4" s="28">
        <v>30</v>
      </c>
      <c r="N4" s="28">
        <v>20</v>
      </c>
    </row>
    <row r="5" spans="1:16" x14ac:dyDescent="0.5">
      <c r="A5" s="28" t="s">
        <v>31</v>
      </c>
      <c r="B5" s="30" t="s">
        <v>82</v>
      </c>
      <c r="C5" s="86" t="s">
        <v>416</v>
      </c>
      <c r="D5" s="30" t="s">
        <v>88</v>
      </c>
      <c r="F5" s="30" t="s">
        <v>101</v>
      </c>
      <c r="G5" s="28">
        <v>5</v>
      </c>
      <c r="H5" s="28">
        <v>2566</v>
      </c>
      <c r="I5" s="30" t="s">
        <v>113</v>
      </c>
      <c r="K5" s="28" t="s">
        <v>552</v>
      </c>
      <c r="L5" s="30" t="s">
        <v>294</v>
      </c>
      <c r="M5" s="28">
        <v>40</v>
      </c>
      <c r="N5" s="28">
        <v>25</v>
      </c>
    </row>
    <row r="6" spans="1:16" x14ac:dyDescent="0.5">
      <c r="A6" s="28" t="s">
        <v>570</v>
      </c>
      <c r="B6" s="30" t="s">
        <v>83</v>
      </c>
      <c r="D6" s="30" t="s">
        <v>89</v>
      </c>
      <c r="F6" s="30" t="s">
        <v>102</v>
      </c>
      <c r="G6" s="28">
        <v>6</v>
      </c>
      <c r="H6" s="28">
        <v>2567</v>
      </c>
      <c r="I6" s="30" t="s">
        <v>114</v>
      </c>
      <c r="K6" s="28" t="s">
        <v>282</v>
      </c>
      <c r="M6" s="28">
        <v>50</v>
      </c>
      <c r="N6" s="28">
        <v>30</v>
      </c>
    </row>
    <row r="7" spans="1:16" x14ac:dyDescent="0.5">
      <c r="A7" s="28" t="s">
        <v>32</v>
      </c>
      <c r="B7" s="30" t="s">
        <v>84</v>
      </c>
      <c r="D7" s="30" t="s">
        <v>90</v>
      </c>
      <c r="F7" s="30" t="s">
        <v>103</v>
      </c>
      <c r="G7" s="28">
        <v>7</v>
      </c>
      <c r="H7" s="28">
        <v>2568</v>
      </c>
      <c r="I7" s="30"/>
      <c r="K7" s="28" t="s">
        <v>82</v>
      </c>
      <c r="M7" s="28">
        <v>60</v>
      </c>
      <c r="N7" s="28">
        <v>35</v>
      </c>
    </row>
    <row r="8" spans="1:16" x14ac:dyDescent="0.5">
      <c r="A8" s="28" t="s">
        <v>571</v>
      </c>
      <c r="D8" s="30" t="s">
        <v>674</v>
      </c>
      <c r="F8" s="30" t="s">
        <v>104</v>
      </c>
      <c r="G8" s="28">
        <v>8</v>
      </c>
      <c r="H8" s="28">
        <v>2569</v>
      </c>
      <c r="I8" s="30"/>
      <c r="M8" s="28">
        <v>70</v>
      </c>
      <c r="N8" s="28">
        <v>40</v>
      </c>
    </row>
    <row r="9" spans="1:16" x14ac:dyDescent="0.5">
      <c r="A9" s="28" t="s">
        <v>33</v>
      </c>
      <c r="D9" s="30" t="s">
        <v>91</v>
      </c>
      <c r="F9" s="30" t="s">
        <v>105</v>
      </c>
      <c r="G9" s="28">
        <v>9</v>
      </c>
      <c r="H9" s="28">
        <v>2570</v>
      </c>
      <c r="I9" s="30"/>
      <c r="K9" s="30" t="s">
        <v>553</v>
      </c>
      <c r="M9" s="28">
        <v>80</v>
      </c>
      <c r="N9" s="28">
        <v>45</v>
      </c>
    </row>
    <row r="10" spans="1:16" x14ac:dyDescent="0.5">
      <c r="A10" s="28" t="s">
        <v>572</v>
      </c>
      <c r="D10" s="30" t="s">
        <v>92</v>
      </c>
      <c r="F10" s="30" t="s">
        <v>106</v>
      </c>
      <c r="G10" s="28">
        <v>10</v>
      </c>
      <c r="H10" s="28">
        <v>2571</v>
      </c>
      <c r="I10" s="30"/>
      <c r="K10" s="30" t="s">
        <v>564</v>
      </c>
      <c r="M10" s="28">
        <v>90</v>
      </c>
      <c r="N10" s="28">
        <v>50</v>
      </c>
    </row>
    <row r="11" spans="1:16" x14ac:dyDescent="0.5">
      <c r="A11" s="28" t="s">
        <v>34</v>
      </c>
      <c r="D11" s="28" t="s">
        <v>500</v>
      </c>
      <c r="F11" s="30" t="s">
        <v>107</v>
      </c>
      <c r="G11" s="28">
        <v>11</v>
      </c>
      <c r="H11" s="28">
        <v>2572</v>
      </c>
      <c r="K11" s="28" t="s">
        <v>554</v>
      </c>
      <c r="M11" s="28">
        <v>100</v>
      </c>
      <c r="N11" s="28">
        <v>55</v>
      </c>
    </row>
    <row r="12" spans="1:16" x14ac:dyDescent="0.5">
      <c r="A12" s="28" t="s">
        <v>573</v>
      </c>
      <c r="D12" s="30" t="s">
        <v>93</v>
      </c>
      <c r="F12" s="30" t="s">
        <v>108</v>
      </c>
      <c r="G12" s="28">
        <v>12</v>
      </c>
      <c r="H12" s="28">
        <v>2573</v>
      </c>
      <c r="N12" s="28">
        <v>60</v>
      </c>
    </row>
    <row r="13" spans="1:16" x14ac:dyDescent="0.5">
      <c r="A13" s="28" t="s">
        <v>35</v>
      </c>
      <c r="D13" s="30" t="s">
        <v>94</v>
      </c>
      <c r="G13" s="28">
        <v>13</v>
      </c>
      <c r="H13" s="28">
        <v>2574</v>
      </c>
      <c r="K13" s="30" t="s">
        <v>565</v>
      </c>
      <c r="N13" s="28">
        <v>65</v>
      </c>
    </row>
    <row r="14" spans="1:16" x14ac:dyDescent="0.5">
      <c r="A14" s="28" t="s">
        <v>574</v>
      </c>
      <c r="D14" s="30" t="s">
        <v>119</v>
      </c>
      <c r="G14" s="28">
        <v>14</v>
      </c>
      <c r="H14" s="28">
        <v>2575</v>
      </c>
      <c r="N14" s="28">
        <v>70</v>
      </c>
    </row>
    <row r="15" spans="1:16" x14ac:dyDescent="0.5">
      <c r="A15" s="28" t="s">
        <v>36</v>
      </c>
      <c r="G15" s="28">
        <v>15</v>
      </c>
      <c r="H15" s="28">
        <v>2576</v>
      </c>
      <c r="N15" s="28">
        <v>75</v>
      </c>
    </row>
    <row r="16" spans="1:16" x14ac:dyDescent="0.5">
      <c r="A16" s="28" t="s">
        <v>575</v>
      </c>
      <c r="D16" s="28" t="s">
        <v>539</v>
      </c>
      <c r="G16" s="28">
        <v>16</v>
      </c>
      <c r="H16" s="28">
        <v>2577</v>
      </c>
      <c r="N16" s="28">
        <v>80</v>
      </c>
    </row>
    <row r="17" spans="1:14" x14ac:dyDescent="0.5">
      <c r="A17" s="28" t="s">
        <v>37</v>
      </c>
      <c r="D17" s="28" t="s">
        <v>688</v>
      </c>
      <c r="G17" s="28">
        <v>17</v>
      </c>
      <c r="H17" s="28">
        <v>2578</v>
      </c>
      <c r="N17" s="28">
        <v>85</v>
      </c>
    </row>
    <row r="18" spans="1:14" x14ac:dyDescent="0.5">
      <c r="A18" s="28" t="s">
        <v>576</v>
      </c>
      <c r="G18" s="28">
        <v>18</v>
      </c>
      <c r="H18" s="28">
        <v>2579</v>
      </c>
      <c r="N18" s="28">
        <v>90</v>
      </c>
    </row>
    <row r="19" spans="1:14" x14ac:dyDescent="0.5">
      <c r="A19" s="28" t="s">
        <v>38</v>
      </c>
      <c r="G19" s="28">
        <v>19</v>
      </c>
      <c r="H19" s="28">
        <v>2580</v>
      </c>
    </row>
    <row r="20" spans="1:14" x14ac:dyDescent="0.5">
      <c r="A20" s="28" t="s">
        <v>577</v>
      </c>
      <c r="G20" s="28">
        <v>20</v>
      </c>
    </row>
    <row r="21" spans="1:14" x14ac:dyDescent="0.5">
      <c r="A21" s="28" t="s">
        <v>39</v>
      </c>
      <c r="G21" s="28">
        <v>21</v>
      </c>
    </row>
    <row r="22" spans="1:14" x14ac:dyDescent="0.5">
      <c r="A22" s="28" t="s">
        <v>578</v>
      </c>
      <c r="G22" s="28">
        <v>22</v>
      </c>
    </row>
    <row r="23" spans="1:14" x14ac:dyDescent="0.5">
      <c r="A23" s="28" t="s">
        <v>40</v>
      </c>
      <c r="G23" s="28">
        <v>23</v>
      </c>
    </row>
    <row r="24" spans="1:14" x14ac:dyDescent="0.5">
      <c r="A24" s="28" t="s">
        <v>579</v>
      </c>
      <c r="G24" s="28">
        <v>24</v>
      </c>
    </row>
    <row r="25" spans="1:14" x14ac:dyDescent="0.5">
      <c r="G25" s="28">
        <v>25</v>
      </c>
    </row>
    <row r="26" spans="1:14" x14ac:dyDescent="0.5">
      <c r="G26" s="28">
        <v>26</v>
      </c>
    </row>
    <row r="27" spans="1:14" x14ac:dyDescent="0.5">
      <c r="G27" s="28">
        <v>27</v>
      </c>
    </row>
    <row r="28" spans="1:14" x14ac:dyDescent="0.5">
      <c r="G28" s="28">
        <v>28</v>
      </c>
    </row>
    <row r="29" spans="1:14" x14ac:dyDescent="0.5">
      <c r="G29" s="28">
        <v>29</v>
      </c>
    </row>
    <row r="30" spans="1:14" x14ac:dyDescent="0.5">
      <c r="G30" s="28">
        <v>30</v>
      </c>
    </row>
    <row r="31" spans="1:14" x14ac:dyDescent="0.5">
      <c r="G31" s="28">
        <v>31</v>
      </c>
    </row>
  </sheetData>
  <sheetProtection algorithmName="SHA-512" hashValue="6Jn0D6I4ijAuZvr+xa15hBY6E4Aa6JvyUZCQQno2bjnxhDuMw0UIeehnlR+7W4a38k4fYXu/kKqDEqhUDGxSVw==" saltValue="r2FgFWbNU1/fFQws9Evutw==" spinCount="100000" sheet="1" objects="1" scenarios="1" select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K71"/>
  <sheetViews>
    <sheetView showGridLines="0" showRowColHeaders="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6" sqref="F6"/>
    </sheetView>
  </sheetViews>
  <sheetFormatPr defaultColWidth="9.140625" defaultRowHeight="18" customHeight="1" x14ac:dyDescent="0.5"/>
  <cols>
    <col min="1" max="1" width="8.570312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4" width="3.7109375" style="1" customWidth="1"/>
    <col min="25" max="26" width="3.42578125" style="1" customWidth="1"/>
    <col min="27" max="43" width="3.7109375" style="1" customWidth="1"/>
    <col min="44" max="44" width="6.42578125" style="4" customWidth="1"/>
    <col min="45" max="45" width="7.28515625" style="3" customWidth="1"/>
    <col min="46" max="50" width="4.7109375" style="1" customWidth="1"/>
    <col min="51" max="51" width="7.140625" style="2" customWidth="1"/>
    <col min="52" max="52" width="8.7109375" style="2" customWidth="1"/>
    <col min="53" max="53" width="11.42578125" style="2" customWidth="1"/>
    <col min="54" max="54" width="11.85546875" style="1" customWidth="1"/>
    <col min="55" max="55" width="11" style="1" customWidth="1"/>
    <col min="56" max="56" width="1.85546875" style="1" customWidth="1"/>
    <col min="57" max="57" width="7.7109375" style="1" customWidth="1"/>
    <col min="58" max="58" width="10.42578125" style="1" customWidth="1"/>
    <col min="59" max="16384" width="9.140625" style="1"/>
  </cols>
  <sheetData>
    <row r="1" spans="1:63" ht="45.75" customHeight="1" x14ac:dyDescent="0.5">
      <c r="A1" s="435"/>
      <c r="B1" s="455"/>
      <c r="C1" s="455"/>
      <c r="D1" s="435"/>
      <c r="E1" s="435"/>
      <c r="F1" s="456" t="s">
        <v>615</v>
      </c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55"/>
      <c r="AS1" s="457"/>
      <c r="AT1" s="435"/>
      <c r="AU1" s="435"/>
      <c r="AV1" s="435"/>
      <c r="AW1" s="435"/>
      <c r="AX1" s="435"/>
      <c r="AY1" s="464"/>
      <c r="AZ1" s="464"/>
      <c r="BA1" s="464"/>
      <c r="BB1" s="435"/>
      <c r="BC1" s="435"/>
      <c r="BD1" s="435"/>
      <c r="BE1" s="459"/>
      <c r="BF1" s="460"/>
      <c r="BG1" s="435"/>
      <c r="BH1" s="435"/>
      <c r="BI1" s="435"/>
      <c r="BJ1" s="435"/>
      <c r="BK1" s="435"/>
    </row>
    <row r="2" spans="1:63" ht="18" customHeight="1" thickBot="1" x14ac:dyDescent="0.55000000000000004">
      <c r="A2" s="435"/>
      <c r="B2" s="617" t="s">
        <v>0</v>
      </c>
      <c r="C2" s="617" t="s">
        <v>1</v>
      </c>
      <c r="D2" s="619" t="s">
        <v>2</v>
      </c>
      <c r="E2" s="147"/>
      <c r="F2" s="625" t="str">
        <f>"การวัดผลกลางปี รายวิชา "&amp;Home!C11&amp;" "&amp;Home!C12</f>
        <v xml:space="preserve">การวัดผลกลางปี รายวิชา  </v>
      </c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7"/>
      <c r="AA2" s="625" t="str">
        <f>F2</f>
        <v xml:space="preserve">การวัดผลกลางปี รายวิชา  </v>
      </c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  <c r="AP2" s="626"/>
      <c r="AQ2" s="626"/>
      <c r="AR2" s="626"/>
      <c r="AS2" s="627"/>
      <c r="AT2" s="622" t="s">
        <v>125</v>
      </c>
      <c r="AU2" s="623"/>
      <c r="AV2" s="623"/>
      <c r="AW2" s="623"/>
      <c r="AX2" s="623"/>
      <c r="AY2" s="623"/>
      <c r="AZ2" s="624"/>
      <c r="BA2" s="642" t="s">
        <v>124</v>
      </c>
      <c r="BB2" s="643" t="s">
        <v>61</v>
      </c>
      <c r="BC2" s="639" t="s">
        <v>656</v>
      </c>
      <c r="BD2" s="435"/>
      <c r="BE2" s="461"/>
      <c r="BF2" s="636" t="s">
        <v>652</v>
      </c>
      <c r="BG2" s="457" t="s">
        <v>653</v>
      </c>
      <c r="BH2" s="435"/>
      <c r="BI2" s="435" t="s">
        <v>682</v>
      </c>
      <c r="BJ2" s="435"/>
      <c r="BK2" s="435"/>
    </row>
    <row r="3" spans="1:63" s="4" customFormat="1" ht="18" customHeight="1" x14ac:dyDescent="0.5">
      <c r="A3" s="455"/>
      <c r="B3" s="617"/>
      <c r="C3" s="617"/>
      <c r="D3" s="619"/>
      <c r="E3" s="148"/>
      <c r="F3" s="631" t="str">
        <f>IF(เกณฑ์!F7="วัดประเมินเป็นหน่วยการเรียนรู้","คะแนนหน่วยการเรียนรู้","คะแนนผลการเรียนรู้ตามตัวชี้วัด")&amp;" ภาคเรียนที่ 1"</f>
        <v>คะแนนผลการเรียนรู้ตามตัวชี้วัด ภาคเรียนที่ 1</v>
      </c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3"/>
      <c r="AA3" s="631" t="str">
        <f>F3</f>
        <v>คะแนนผลการเรียนรู้ตามตัวชี้วัด ภาคเรียนที่ 1</v>
      </c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152" t="s">
        <v>4</v>
      </c>
      <c r="AS3" s="35" t="s">
        <v>5</v>
      </c>
      <c r="AT3" s="628" t="s">
        <v>140</v>
      </c>
      <c r="AU3" s="629"/>
      <c r="AV3" s="629"/>
      <c r="AW3" s="629"/>
      <c r="AX3" s="629"/>
      <c r="AY3" s="630"/>
      <c r="AZ3" s="158" t="s">
        <v>5</v>
      </c>
      <c r="BA3" s="642"/>
      <c r="BB3" s="644"/>
      <c r="BC3" s="640"/>
      <c r="BD3" s="455"/>
      <c r="BE3" s="461"/>
      <c r="BF3" s="637"/>
      <c r="BG3" s="457" t="s">
        <v>654</v>
      </c>
      <c r="BH3" s="455"/>
      <c r="BI3" s="455"/>
      <c r="BJ3" s="455"/>
      <c r="BK3" s="455"/>
    </row>
    <row r="4" spans="1:63" ht="18" customHeight="1" x14ac:dyDescent="0.5">
      <c r="A4" s="435"/>
      <c r="B4" s="617"/>
      <c r="C4" s="617"/>
      <c r="D4" s="620"/>
      <c r="E4" s="149" t="str">
        <f>IF(เกณฑ์!F7="วัดประเมินเป็นหน่วยการเรียนรู้","หน่วยที่","ข้อที่")</f>
        <v>ข้อที่</v>
      </c>
      <c r="F4" s="324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6"/>
      <c r="AA4" s="324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7"/>
      <c r="AR4" s="153" t="s">
        <v>6</v>
      </c>
      <c r="AS4" s="36" t="s">
        <v>6</v>
      </c>
      <c r="AT4" s="318" t="s">
        <v>7</v>
      </c>
      <c r="AU4" s="319" t="s">
        <v>8</v>
      </c>
      <c r="AV4" s="319"/>
      <c r="AW4" s="319"/>
      <c r="AX4" s="319"/>
      <c r="AY4" s="111" t="s">
        <v>4</v>
      </c>
      <c r="AZ4" s="159" t="s">
        <v>6</v>
      </c>
      <c r="BA4" s="642"/>
      <c r="BB4" s="644"/>
      <c r="BC4" s="640"/>
      <c r="BD4" s="435"/>
      <c r="BE4" s="461"/>
      <c r="BF4" s="637"/>
      <c r="BG4" s="457" t="s">
        <v>655</v>
      </c>
      <c r="BH4" s="435"/>
      <c r="BI4" s="435"/>
      <c r="BJ4" s="435"/>
      <c r="BK4" s="435"/>
    </row>
    <row r="5" spans="1:63" ht="18" customHeight="1" thickBot="1" x14ac:dyDescent="0.55000000000000004">
      <c r="A5" s="435"/>
      <c r="B5" s="618"/>
      <c r="C5" s="618"/>
      <c r="D5" s="621"/>
      <c r="E5" s="150" t="s">
        <v>3</v>
      </c>
      <c r="F5" s="328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329"/>
      <c r="AA5" s="328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330"/>
      <c r="AR5" s="154" t="str">
        <f t="shared" ref="AR5" si="0">IF(SUM(F5:AQ5),SUM(F5:AQ5),"")</f>
        <v/>
      </c>
      <c r="AS5" s="37">
        <f>เกณฑ์!F4</f>
        <v>70</v>
      </c>
      <c r="AT5" s="320">
        <v>30</v>
      </c>
      <c r="AU5" s="321"/>
      <c r="AV5" s="321"/>
      <c r="AW5" s="321"/>
      <c r="AX5" s="321"/>
      <c r="AY5" s="156">
        <f>IF(SUM(AT5:AX5),SUM(AT5:AX5),"")</f>
        <v>30</v>
      </c>
      <c r="AZ5" s="362">
        <f>เกณฑ์!F5</f>
        <v>30</v>
      </c>
      <c r="BA5" s="361">
        <f>SUM(AS5,AZ5)</f>
        <v>100</v>
      </c>
      <c r="BB5" s="645"/>
      <c r="BC5" s="641"/>
      <c r="BD5" s="435"/>
      <c r="BE5" s="461" t="s">
        <v>0</v>
      </c>
      <c r="BF5" s="638"/>
      <c r="BG5" s="462"/>
      <c r="BH5" s="435"/>
      <c r="BI5" s="435"/>
      <c r="BJ5" s="435"/>
      <c r="BK5" s="435"/>
    </row>
    <row r="6" spans="1:63" ht="15.75" customHeight="1" x14ac:dyDescent="0.5">
      <c r="A6" s="435"/>
      <c r="B6" s="33">
        <v>1</v>
      </c>
      <c r="C6" s="106" t="str">
        <f>IF(นักเรียน!C6="","",นักเรียน!C6)</f>
        <v/>
      </c>
      <c r="D6" s="634" t="str">
        <f>IF(นักเรียน!E6="","",นักเรียน!E6)</f>
        <v/>
      </c>
      <c r="E6" s="635"/>
      <c r="F6" s="32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331"/>
      <c r="AA6" s="32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332"/>
      <c r="AR6" s="153" t="str">
        <f>IF(นักเรียน!E6="","",SUM(F6:AQ6))</f>
        <v/>
      </c>
      <c r="AS6" s="151" t="str">
        <f>IF(AR6="","",ROUND(AR6/$AR$5*$AS$5,0))</f>
        <v/>
      </c>
      <c r="AT6" s="322"/>
      <c r="AU6" s="262"/>
      <c r="AV6" s="262"/>
      <c r="AW6" s="262"/>
      <c r="AX6" s="262"/>
      <c r="AY6" s="157" t="str">
        <f>IF(SUM(AT6:AX6),SUM(AT6:AX6),"")</f>
        <v/>
      </c>
      <c r="AZ6" s="160" t="str">
        <f>IF(AY6="","",ROUND(AY6/$AY$5*$AZ$5,0))</f>
        <v/>
      </c>
      <c r="BA6" s="155" t="str">
        <f>IF(D6="","",SUM(AS6,AZ6))</f>
        <v/>
      </c>
      <c r="BB6" s="115" t="str">
        <f>IF(OR(BF6="ร",BF6="มส",BF6="มก"),BF6,IF(BA6="","",IF(นักเรียน!Q6="ออก","---ย้าย---",IF(เกณฑ์!$N$18="ACT",VLOOKUP(BA6,gradeact,5,TRUE),VLOOKUP(BA6,grade01,5,TRUE)))))</f>
        <v/>
      </c>
      <c r="BC6" s="262"/>
      <c r="BD6" s="435"/>
      <c r="BE6" s="463" t="str">
        <f>IF(D6="","",B6)</f>
        <v/>
      </c>
      <c r="BF6" s="390"/>
      <c r="BG6" s="435"/>
      <c r="BH6" s="435"/>
      <c r="BI6" s="435"/>
      <c r="BJ6" s="435"/>
      <c r="BK6" s="435"/>
    </row>
    <row r="7" spans="1:63" ht="15.75" customHeight="1" x14ac:dyDescent="0.5">
      <c r="A7" s="435"/>
      <c r="B7" s="34">
        <v>2</v>
      </c>
      <c r="C7" s="106" t="str">
        <f>IF(นักเรียน!C7="","",นักเรียน!C7)</f>
        <v/>
      </c>
      <c r="D7" s="615" t="str">
        <f>IF(นักเรียน!E7="","",นักเรียน!E7)</f>
        <v/>
      </c>
      <c r="E7" s="616"/>
      <c r="F7" s="32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333"/>
      <c r="AA7" s="32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334"/>
      <c r="AR7" s="153" t="str">
        <f>IF(นักเรียน!E7="","",SUM(F7:AQ7))</f>
        <v/>
      </c>
      <c r="AS7" s="151" t="str">
        <f t="shared" ref="AS7:AS39" si="1">IF(AR7="","",ROUND(AR7/$AR$5*$AS$5,0))</f>
        <v/>
      </c>
      <c r="AT7" s="323"/>
      <c r="AU7" s="263"/>
      <c r="AV7" s="263"/>
      <c r="AW7" s="263"/>
      <c r="AX7" s="263"/>
      <c r="AY7" s="157" t="str">
        <f t="shared" ref="AY7:AY55" si="2">IF(SUM(AT7:AX7),SUM(AT7:AX7),"")</f>
        <v/>
      </c>
      <c r="AZ7" s="160" t="str">
        <f t="shared" ref="AZ7:AZ39" si="3">IF(AY7="","",ROUND(AY7/$AY$5*$AZ$5,0))</f>
        <v/>
      </c>
      <c r="BA7" s="155" t="str">
        <f t="shared" ref="BA7:BA55" si="4">IF(D7="","",SUM(AS7,AZ7))</f>
        <v/>
      </c>
      <c r="BB7" s="115" t="str">
        <f>IF(OR(BF7="ร",BF7="มส",BF7="มก"),BF7,IF(BA7="","",IF(นักเรียน!Q7="ออก","---ย้าย---",IF(เกณฑ์!$N$18="ACT",VLOOKUP(BA7,gradeact,5,TRUE),VLOOKUP(BA7,grade01,5,TRUE)))))</f>
        <v/>
      </c>
      <c r="BC7" s="263"/>
      <c r="BD7" s="435"/>
      <c r="BE7" s="463" t="str">
        <f t="shared" ref="BE7:BE55" si="5">IF(D7="","",B7)</f>
        <v/>
      </c>
      <c r="BF7" s="263"/>
      <c r="BG7" s="435"/>
      <c r="BH7" s="435"/>
      <c r="BI7" s="435"/>
      <c r="BJ7" s="435"/>
      <c r="BK7" s="435"/>
    </row>
    <row r="8" spans="1:63" ht="15.75" customHeight="1" x14ac:dyDescent="0.5">
      <c r="A8" s="435"/>
      <c r="B8" s="34">
        <v>3</v>
      </c>
      <c r="C8" s="106" t="str">
        <f>IF(นักเรียน!C8="","",นักเรียน!C8)</f>
        <v/>
      </c>
      <c r="D8" s="615" t="str">
        <f>IF(นักเรียน!E8="","",นักเรียน!E8)</f>
        <v/>
      </c>
      <c r="E8" s="616"/>
      <c r="F8" s="32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333"/>
      <c r="AA8" s="32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334"/>
      <c r="AR8" s="153" t="str">
        <f>IF(นักเรียน!E8="","",SUM(F8:AQ8))</f>
        <v/>
      </c>
      <c r="AS8" s="151" t="str">
        <f t="shared" si="1"/>
        <v/>
      </c>
      <c r="AT8" s="323"/>
      <c r="AU8" s="263"/>
      <c r="AV8" s="263"/>
      <c r="AW8" s="263"/>
      <c r="AX8" s="263"/>
      <c r="AY8" s="157" t="str">
        <f t="shared" si="2"/>
        <v/>
      </c>
      <c r="AZ8" s="160" t="str">
        <f t="shared" si="3"/>
        <v/>
      </c>
      <c r="BA8" s="155" t="str">
        <f t="shared" si="4"/>
        <v/>
      </c>
      <c r="BB8" s="115" t="str">
        <f>IF(OR(BF8="ร",BF8="มส",BF8="มก"),BF8,IF(BA8="","",IF(นักเรียน!Q8="ออก","---ย้าย---",IF(เกณฑ์!$N$18="ACT",VLOOKUP(BA8,gradeact,5,TRUE),VLOOKUP(BA8,grade01,5,TRUE)))))</f>
        <v/>
      </c>
      <c r="BC8" s="263"/>
      <c r="BD8" s="435"/>
      <c r="BE8" s="463" t="str">
        <f t="shared" si="5"/>
        <v/>
      </c>
      <c r="BF8" s="263"/>
      <c r="BG8" s="435"/>
      <c r="BH8" s="435"/>
      <c r="BI8" s="435"/>
      <c r="BJ8" s="435"/>
      <c r="BK8" s="435"/>
    </row>
    <row r="9" spans="1:63" ht="15.75" customHeight="1" x14ac:dyDescent="0.5">
      <c r="A9" s="435"/>
      <c r="B9" s="34">
        <v>4</v>
      </c>
      <c r="C9" s="106" t="str">
        <f>IF(นักเรียน!C9="","",นักเรียน!C9)</f>
        <v/>
      </c>
      <c r="D9" s="615" t="str">
        <f>IF(นักเรียน!E9="","",นักเรียน!E9)</f>
        <v/>
      </c>
      <c r="E9" s="616"/>
      <c r="F9" s="32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333"/>
      <c r="AA9" s="32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334"/>
      <c r="AR9" s="153" t="str">
        <f>IF(นักเรียน!E9="","",SUM(F9:AQ9))</f>
        <v/>
      </c>
      <c r="AS9" s="151" t="str">
        <f t="shared" si="1"/>
        <v/>
      </c>
      <c r="AT9" s="323"/>
      <c r="AU9" s="263"/>
      <c r="AV9" s="263"/>
      <c r="AW9" s="263"/>
      <c r="AX9" s="263"/>
      <c r="AY9" s="157" t="str">
        <f t="shared" si="2"/>
        <v/>
      </c>
      <c r="AZ9" s="160" t="str">
        <f t="shared" si="3"/>
        <v/>
      </c>
      <c r="BA9" s="155" t="str">
        <f t="shared" si="4"/>
        <v/>
      </c>
      <c r="BB9" s="115" t="str">
        <f>IF(OR(BF9="ร",BF9="มส",BF9="มก"),BF9,IF(BA9="","",IF(นักเรียน!Q9="ออก","---ย้าย---",IF(เกณฑ์!$N$18="ACT",VLOOKUP(BA9,gradeact,5,TRUE),VLOOKUP(BA9,grade01,5,TRUE)))))</f>
        <v/>
      </c>
      <c r="BC9" s="263"/>
      <c r="BD9" s="435"/>
      <c r="BE9" s="463" t="str">
        <f t="shared" si="5"/>
        <v/>
      </c>
      <c r="BF9" s="263"/>
      <c r="BG9" s="435"/>
      <c r="BH9" s="435"/>
      <c r="BI9" s="435"/>
      <c r="BJ9" s="435"/>
      <c r="BK9" s="435"/>
    </row>
    <row r="10" spans="1:63" ht="15.75" customHeight="1" x14ac:dyDescent="0.5">
      <c r="A10" s="435"/>
      <c r="B10" s="33">
        <v>5</v>
      </c>
      <c r="C10" s="106" t="str">
        <f>IF(นักเรียน!C10="","",นักเรียน!C10)</f>
        <v/>
      </c>
      <c r="D10" s="615" t="str">
        <f>IF(นักเรียน!E10="","",นักเรียน!E10)</f>
        <v/>
      </c>
      <c r="E10" s="616"/>
      <c r="F10" s="32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333"/>
      <c r="AA10" s="32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334"/>
      <c r="AR10" s="153" t="str">
        <f>IF(นักเรียน!E10="","",SUM(F10:AQ10))</f>
        <v/>
      </c>
      <c r="AS10" s="151" t="str">
        <f t="shared" si="1"/>
        <v/>
      </c>
      <c r="AT10" s="323"/>
      <c r="AU10" s="263"/>
      <c r="AV10" s="263"/>
      <c r="AW10" s="263"/>
      <c r="AX10" s="263"/>
      <c r="AY10" s="157" t="str">
        <f t="shared" si="2"/>
        <v/>
      </c>
      <c r="AZ10" s="160" t="str">
        <f t="shared" si="3"/>
        <v/>
      </c>
      <c r="BA10" s="155" t="str">
        <f t="shared" si="4"/>
        <v/>
      </c>
      <c r="BB10" s="115" t="str">
        <f>IF(OR(BF10="ร",BF10="มส",BF10="มก"),BF10,IF(BA10="","",IF(นักเรียน!Q10="ออก","---ย้าย---",IF(เกณฑ์!$N$18="ACT",VLOOKUP(BA10,gradeact,5,TRUE),VLOOKUP(BA10,grade01,5,TRUE)))))</f>
        <v/>
      </c>
      <c r="BC10" s="263"/>
      <c r="BD10" s="435"/>
      <c r="BE10" s="463" t="str">
        <f t="shared" si="5"/>
        <v/>
      </c>
      <c r="BF10" s="263"/>
      <c r="BG10" s="435"/>
      <c r="BH10" s="435"/>
      <c r="BI10" s="435"/>
      <c r="BJ10" s="435"/>
      <c r="BK10" s="435"/>
    </row>
    <row r="11" spans="1:63" ht="15.75" customHeight="1" x14ac:dyDescent="0.5">
      <c r="A11" s="435"/>
      <c r="B11" s="34">
        <v>6</v>
      </c>
      <c r="C11" s="106" t="str">
        <f>IF(นักเรียน!C11="","",นักเรียน!C11)</f>
        <v/>
      </c>
      <c r="D11" s="615" t="str">
        <f>IF(นักเรียน!E11="","",นักเรียน!E11)</f>
        <v/>
      </c>
      <c r="E11" s="616"/>
      <c r="F11" s="32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333"/>
      <c r="AA11" s="32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334"/>
      <c r="AR11" s="153" t="str">
        <f>IF(นักเรียน!E11="","",SUM(F11:AQ11))</f>
        <v/>
      </c>
      <c r="AS11" s="151" t="str">
        <f t="shared" si="1"/>
        <v/>
      </c>
      <c r="AT11" s="323"/>
      <c r="AU11" s="263"/>
      <c r="AV11" s="263"/>
      <c r="AW11" s="263"/>
      <c r="AX11" s="263"/>
      <c r="AY11" s="157" t="str">
        <f t="shared" si="2"/>
        <v/>
      </c>
      <c r="AZ11" s="160" t="str">
        <f t="shared" si="3"/>
        <v/>
      </c>
      <c r="BA11" s="155" t="str">
        <f t="shared" si="4"/>
        <v/>
      </c>
      <c r="BB11" s="115" t="str">
        <f>IF(OR(BF11="ร",BF11="มส",BF11="มก"),BF11,IF(BA11="","",IF(นักเรียน!Q11="ออก","---ย้าย---",IF(เกณฑ์!$N$18="ACT",VLOOKUP(BA11,gradeact,5,TRUE),VLOOKUP(BA11,grade01,5,TRUE)))))</f>
        <v/>
      </c>
      <c r="BC11" s="263"/>
      <c r="BD11" s="435"/>
      <c r="BE11" s="463" t="str">
        <f t="shared" si="5"/>
        <v/>
      </c>
      <c r="BF11" s="263"/>
      <c r="BG11" s="435"/>
      <c r="BH11" s="435"/>
      <c r="BI11" s="435"/>
      <c r="BJ11" s="435"/>
      <c r="BK11" s="435"/>
    </row>
    <row r="12" spans="1:63" ht="15.75" customHeight="1" x14ac:dyDescent="0.5">
      <c r="A12" s="435"/>
      <c r="B12" s="34">
        <v>7</v>
      </c>
      <c r="C12" s="106" t="str">
        <f>IF(นักเรียน!C12="","",นักเรียน!C12)</f>
        <v/>
      </c>
      <c r="D12" s="615" t="str">
        <f>IF(นักเรียน!E12="","",นักเรียน!E12)</f>
        <v/>
      </c>
      <c r="E12" s="616"/>
      <c r="F12" s="32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333"/>
      <c r="AA12" s="32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334"/>
      <c r="AR12" s="153" t="str">
        <f>IF(นักเรียน!E12="","",SUM(F12:AQ12))</f>
        <v/>
      </c>
      <c r="AS12" s="151" t="str">
        <f t="shared" si="1"/>
        <v/>
      </c>
      <c r="AT12" s="323"/>
      <c r="AU12" s="263"/>
      <c r="AV12" s="263"/>
      <c r="AW12" s="263"/>
      <c r="AX12" s="263"/>
      <c r="AY12" s="157" t="str">
        <f t="shared" si="2"/>
        <v/>
      </c>
      <c r="AZ12" s="160" t="str">
        <f t="shared" si="3"/>
        <v/>
      </c>
      <c r="BA12" s="155" t="str">
        <f t="shared" si="4"/>
        <v/>
      </c>
      <c r="BB12" s="115" t="str">
        <f>IF(OR(BF12="ร",BF12="มส",BF12="มก"),BF12,IF(BA12="","",IF(นักเรียน!Q12="ออก","---ย้าย---",IF(เกณฑ์!$N$18="ACT",VLOOKUP(BA12,gradeact,5,TRUE),VLOOKUP(BA12,grade01,5,TRUE)))))</f>
        <v/>
      </c>
      <c r="BC12" s="263"/>
      <c r="BD12" s="435"/>
      <c r="BE12" s="463" t="str">
        <f t="shared" si="5"/>
        <v/>
      </c>
      <c r="BF12" s="263"/>
      <c r="BG12" s="435"/>
      <c r="BH12" s="435"/>
      <c r="BI12" s="435"/>
      <c r="BJ12" s="435"/>
      <c r="BK12" s="435"/>
    </row>
    <row r="13" spans="1:63" ht="15.75" customHeight="1" x14ac:dyDescent="0.5">
      <c r="A13" s="435"/>
      <c r="B13" s="34">
        <v>8</v>
      </c>
      <c r="C13" s="106" t="str">
        <f>IF(นักเรียน!C13="","",นักเรียน!C13)</f>
        <v/>
      </c>
      <c r="D13" s="615" t="str">
        <f>IF(นักเรียน!E13="","",นักเรียน!E13)</f>
        <v/>
      </c>
      <c r="E13" s="616"/>
      <c r="F13" s="32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333"/>
      <c r="AA13" s="32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334"/>
      <c r="AR13" s="153" t="str">
        <f>IF(นักเรียน!E13="","",SUM(F13:AQ13))</f>
        <v/>
      </c>
      <c r="AS13" s="151" t="str">
        <f t="shared" si="1"/>
        <v/>
      </c>
      <c r="AT13" s="323"/>
      <c r="AU13" s="263"/>
      <c r="AV13" s="263"/>
      <c r="AW13" s="263"/>
      <c r="AX13" s="263"/>
      <c r="AY13" s="157" t="str">
        <f t="shared" si="2"/>
        <v/>
      </c>
      <c r="AZ13" s="160" t="str">
        <f t="shared" si="3"/>
        <v/>
      </c>
      <c r="BA13" s="155" t="str">
        <f t="shared" si="4"/>
        <v/>
      </c>
      <c r="BB13" s="115" t="str">
        <f>IF(OR(BF13="ร",BF13="มส",BF13="มก"),BF13,IF(BA13="","",IF(นักเรียน!Q13="ออก","---ย้าย---",IF(เกณฑ์!$N$18="ACT",VLOOKUP(BA13,gradeact,5,TRUE),VLOOKUP(BA13,grade01,5,TRUE)))))</f>
        <v/>
      </c>
      <c r="BC13" s="263"/>
      <c r="BD13" s="435"/>
      <c r="BE13" s="463" t="str">
        <f t="shared" si="5"/>
        <v/>
      </c>
      <c r="BF13" s="263"/>
      <c r="BG13" s="435"/>
      <c r="BH13" s="435"/>
      <c r="BI13" s="435"/>
      <c r="BJ13" s="435"/>
      <c r="BK13" s="435"/>
    </row>
    <row r="14" spans="1:63" ht="15.75" customHeight="1" x14ac:dyDescent="0.5">
      <c r="A14" s="435"/>
      <c r="B14" s="33">
        <v>9</v>
      </c>
      <c r="C14" s="106" t="str">
        <f>IF(นักเรียน!C14="","",นักเรียน!C14)</f>
        <v/>
      </c>
      <c r="D14" s="615" t="str">
        <f>IF(นักเรียน!E14="","",นักเรียน!E14)</f>
        <v/>
      </c>
      <c r="E14" s="616"/>
      <c r="F14" s="32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333"/>
      <c r="AA14" s="32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334"/>
      <c r="AR14" s="153" t="str">
        <f>IF(นักเรียน!E14="","",SUM(F14:AQ14))</f>
        <v/>
      </c>
      <c r="AS14" s="151" t="str">
        <f t="shared" si="1"/>
        <v/>
      </c>
      <c r="AT14" s="323"/>
      <c r="AU14" s="263"/>
      <c r="AV14" s="263"/>
      <c r="AW14" s="263"/>
      <c r="AX14" s="263"/>
      <c r="AY14" s="157" t="str">
        <f t="shared" si="2"/>
        <v/>
      </c>
      <c r="AZ14" s="160" t="str">
        <f t="shared" si="3"/>
        <v/>
      </c>
      <c r="BA14" s="155" t="str">
        <f t="shared" si="4"/>
        <v/>
      </c>
      <c r="BB14" s="115" t="str">
        <f>IF(OR(BF14="ร",BF14="มส",BF14="มก"),BF14,IF(BA14="","",IF(นักเรียน!Q14="ออก","---ย้าย---",IF(เกณฑ์!$N$18="ACT",VLOOKUP(BA14,gradeact,5,TRUE),VLOOKUP(BA14,grade01,5,TRUE)))))</f>
        <v/>
      </c>
      <c r="BC14" s="263"/>
      <c r="BD14" s="435"/>
      <c r="BE14" s="463" t="str">
        <f t="shared" si="5"/>
        <v/>
      </c>
      <c r="BF14" s="263"/>
      <c r="BG14" s="435"/>
      <c r="BH14" s="435"/>
      <c r="BI14" s="435"/>
      <c r="BJ14" s="435"/>
      <c r="BK14" s="435"/>
    </row>
    <row r="15" spans="1:63" ht="15.75" customHeight="1" x14ac:dyDescent="0.5">
      <c r="A15" s="435"/>
      <c r="B15" s="34">
        <v>10</v>
      </c>
      <c r="C15" s="106" t="str">
        <f>IF(นักเรียน!C15="","",นักเรียน!C15)</f>
        <v/>
      </c>
      <c r="D15" s="615" t="str">
        <f>IF(นักเรียน!E15="","",นักเรียน!E15)</f>
        <v/>
      </c>
      <c r="E15" s="616"/>
      <c r="F15" s="32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333"/>
      <c r="AA15" s="32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334"/>
      <c r="AR15" s="153" t="str">
        <f>IF(นักเรียน!E15="","",SUM(F15:AQ15))</f>
        <v/>
      </c>
      <c r="AS15" s="151" t="str">
        <f t="shared" si="1"/>
        <v/>
      </c>
      <c r="AT15" s="323"/>
      <c r="AU15" s="263"/>
      <c r="AV15" s="263"/>
      <c r="AW15" s="263"/>
      <c r="AX15" s="263"/>
      <c r="AY15" s="157" t="str">
        <f t="shared" si="2"/>
        <v/>
      </c>
      <c r="AZ15" s="160" t="str">
        <f t="shared" si="3"/>
        <v/>
      </c>
      <c r="BA15" s="155" t="str">
        <f t="shared" si="4"/>
        <v/>
      </c>
      <c r="BB15" s="115" t="str">
        <f>IF(OR(BF15="ร",BF15="มส",BF15="มก"),BF15,IF(BA15="","",IF(นักเรียน!Q15="ออก","---ย้าย---",IF(เกณฑ์!$N$18="ACT",VLOOKUP(BA15,gradeact,5,TRUE),VLOOKUP(BA15,grade01,5,TRUE)))))</f>
        <v/>
      </c>
      <c r="BC15" s="263"/>
      <c r="BD15" s="435"/>
      <c r="BE15" s="463" t="str">
        <f t="shared" si="5"/>
        <v/>
      </c>
      <c r="BF15" s="263"/>
      <c r="BG15" s="435"/>
      <c r="BH15" s="435"/>
      <c r="BI15" s="435"/>
      <c r="BJ15" s="435"/>
      <c r="BK15" s="435"/>
    </row>
    <row r="16" spans="1:63" ht="15.75" customHeight="1" x14ac:dyDescent="0.5">
      <c r="A16" s="435"/>
      <c r="B16" s="34">
        <v>11</v>
      </c>
      <c r="C16" s="106" t="str">
        <f>IF(นักเรียน!C16="","",นักเรียน!C16)</f>
        <v/>
      </c>
      <c r="D16" s="615" t="str">
        <f>IF(นักเรียน!E16="","",นักเรียน!E16)</f>
        <v/>
      </c>
      <c r="E16" s="616"/>
      <c r="F16" s="32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333"/>
      <c r="AA16" s="32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334"/>
      <c r="AR16" s="153" t="str">
        <f>IF(นักเรียน!E16="","",SUM(F16:AQ16))</f>
        <v/>
      </c>
      <c r="AS16" s="151" t="str">
        <f t="shared" si="1"/>
        <v/>
      </c>
      <c r="AT16" s="323"/>
      <c r="AU16" s="263"/>
      <c r="AV16" s="263"/>
      <c r="AW16" s="263"/>
      <c r="AX16" s="263"/>
      <c r="AY16" s="157" t="str">
        <f t="shared" si="2"/>
        <v/>
      </c>
      <c r="AZ16" s="160" t="str">
        <f t="shared" si="3"/>
        <v/>
      </c>
      <c r="BA16" s="155" t="str">
        <f t="shared" si="4"/>
        <v/>
      </c>
      <c r="BB16" s="115" t="str">
        <f>IF(OR(BF16="ร",BF16="มส",BF16="มก"),BF16,IF(BA16="","",IF(นักเรียน!Q16="ออก","---ย้าย---",IF(เกณฑ์!$N$18="ACT",VLOOKUP(BA16,gradeact,5,TRUE),VLOOKUP(BA16,grade01,5,TRUE)))))</f>
        <v/>
      </c>
      <c r="BC16" s="263"/>
      <c r="BD16" s="435"/>
      <c r="BE16" s="463" t="str">
        <f t="shared" si="5"/>
        <v/>
      </c>
      <c r="BF16" s="263"/>
      <c r="BG16" s="435"/>
      <c r="BH16" s="435"/>
      <c r="BI16" s="435"/>
      <c r="BJ16" s="435"/>
      <c r="BK16" s="435"/>
    </row>
    <row r="17" spans="1:63" ht="15.75" customHeight="1" x14ac:dyDescent="0.5">
      <c r="A17" s="435"/>
      <c r="B17" s="34">
        <v>12</v>
      </c>
      <c r="C17" s="106" t="str">
        <f>IF(นักเรียน!C17="","",นักเรียน!C17)</f>
        <v/>
      </c>
      <c r="D17" s="615" t="str">
        <f>IF(นักเรียน!E17="","",นักเรียน!E17)</f>
        <v/>
      </c>
      <c r="E17" s="616"/>
      <c r="F17" s="32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333"/>
      <c r="AA17" s="32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334"/>
      <c r="AR17" s="153" t="str">
        <f>IF(นักเรียน!E17="","",SUM(F17:AQ17))</f>
        <v/>
      </c>
      <c r="AS17" s="151" t="str">
        <f t="shared" si="1"/>
        <v/>
      </c>
      <c r="AT17" s="323"/>
      <c r="AU17" s="263"/>
      <c r="AV17" s="263"/>
      <c r="AW17" s="263"/>
      <c r="AX17" s="263"/>
      <c r="AY17" s="157" t="str">
        <f t="shared" si="2"/>
        <v/>
      </c>
      <c r="AZ17" s="160" t="str">
        <f t="shared" si="3"/>
        <v/>
      </c>
      <c r="BA17" s="155" t="str">
        <f t="shared" si="4"/>
        <v/>
      </c>
      <c r="BB17" s="115" t="str">
        <f>IF(OR(BF17="ร",BF17="มส",BF17="มก"),BF17,IF(BA17="","",IF(นักเรียน!Q17="ออก","---ย้าย---",IF(เกณฑ์!$N$18="ACT",VLOOKUP(BA17,gradeact,5,TRUE),VLOOKUP(BA17,grade01,5,TRUE)))))</f>
        <v/>
      </c>
      <c r="BC17" s="263"/>
      <c r="BD17" s="435"/>
      <c r="BE17" s="463" t="str">
        <f t="shared" si="5"/>
        <v/>
      </c>
      <c r="BF17" s="263"/>
      <c r="BG17" s="435"/>
      <c r="BH17" s="435"/>
      <c r="BI17" s="435"/>
      <c r="BJ17" s="435"/>
      <c r="BK17" s="435"/>
    </row>
    <row r="18" spans="1:63" ht="15.75" customHeight="1" x14ac:dyDescent="0.5">
      <c r="A18" s="435"/>
      <c r="B18" s="33">
        <v>13</v>
      </c>
      <c r="C18" s="106" t="str">
        <f>IF(นักเรียน!C18="","",นักเรียน!C18)</f>
        <v/>
      </c>
      <c r="D18" s="615" t="str">
        <f>IF(นักเรียน!E18="","",นักเรียน!E18)</f>
        <v/>
      </c>
      <c r="E18" s="616"/>
      <c r="F18" s="32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333"/>
      <c r="AA18" s="32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334"/>
      <c r="AR18" s="153" t="str">
        <f>IF(นักเรียน!E18="","",SUM(F18:AQ18))</f>
        <v/>
      </c>
      <c r="AS18" s="151" t="str">
        <f t="shared" si="1"/>
        <v/>
      </c>
      <c r="AT18" s="323"/>
      <c r="AU18" s="263"/>
      <c r="AV18" s="263"/>
      <c r="AW18" s="263"/>
      <c r="AX18" s="263"/>
      <c r="AY18" s="157" t="str">
        <f t="shared" si="2"/>
        <v/>
      </c>
      <c r="AZ18" s="160" t="str">
        <f t="shared" si="3"/>
        <v/>
      </c>
      <c r="BA18" s="155" t="str">
        <f t="shared" si="4"/>
        <v/>
      </c>
      <c r="BB18" s="115" t="str">
        <f>IF(OR(BF18="ร",BF18="มส",BF18="มก"),BF18,IF(BA18="","",IF(นักเรียน!Q18="ออก","---ย้าย---",IF(เกณฑ์!$N$18="ACT",VLOOKUP(BA18,gradeact,5,TRUE),VLOOKUP(BA18,grade01,5,TRUE)))))</f>
        <v/>
      </c>
      <c r="BC18" s="263"/>
      <c r="BD18" s="435"/>
      <c r="BE18" s="463" t="str">
        <f t="shared" si="5"/>
        <v/>
      </c>
      <c r="BF18" s="263"/>
      <c r="BG18" s="435"/>
      <c r="BH18" s="435"/>
      <c r="BI18" s="435"/>
      <c r="BJ18" s="435"/>
      <c r="BK18" s="435"/>
    </row>
    <row r="19" spans="1:63" ht="15.75" customHeight="1" x14ac:dyDescent="0.5">
      <c r="A19" s="435"/>
      <c r="B19" s="34">
        <v>14</v>
      </c>
      <c r="C19" s="106" t="str">
        <f>IF(นักเรียน!C19="","",นักเรียน!C19)</f>
        <v/>
      </c>
      <c r="D19" s="615" t="str">
        <f>IF(นักเรียน!E19="","",นักเรียน!E19)</f>
        <v/>
      </c>
      <c r="E19" s="616"/>
      <c r="F19" s="32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333"/>
      <c r="AA19" s="32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334"/>
      <c r="AR19" s="153" t="str">
        <f>IF(นักเรียน!E19="","",SUM(F19:AQ19))</f>
        <v/>
      </c>
      <c r="AS19" s="151" t="str">
        <f t="shared" si="1"/>
        <v/>
      </c>
      <c r="AT19" s="323"/>
      <c r="AU19" s="263"/>
      <c r="AV19" s="263"/>
      <c r="AW19" s="263"/>
      <c r="AX19" s="263"/>
      <c r="AY19" s="157" t="str">
        <f t="shared" si="2"/>
        <v/>
      </c>
      <c r="AZ19" s="160" t="str">
        <f t="shared" si="3"/>
        <v/>
      </c>
      <c r="BA19" s="155" t="str">
        <f t="shared" si="4"/>
        <v/>
      </c>
      <c r="BB19" s="115" t="str">
        <f>IF(OR(BF19="ร",BF19="มส",BF19="มก"),BF19,IF(BA19="","",IF(นักเรียน!Q19="ออก","---ย้าย---",IF(เกณฑ์!$N$18="ACT",VLOOKUP(BA19,gradeact,5,TRUE),VLOOKUP(BA19,grade01,5,TRUE)))))</f>
        <v/>
      </c>
      <c r="BC19" s="263"/>
      <c r="BD19" s="435"/>
      <c r="BE19" s="463" t="str">
        <f t="shared" si="5"/>
        <v/>
      </c>
      <c r="BF19" s="263"/>
      <c r="BG19" s="435"/>
      <c r="BH19" s="435"/>
      <c r="BI19" s="435"/>
      <c r="BJ19" s="435"/>
      <c r="BK19" s="435"/>
    </row>
    <row r="20" spans="1:63" ht="15.75" customHeight="1" x14ac:dyDescent="0.5">
      <c r="A20" s="435"/>
      <c r="B20" s="34">
        <v>15</v>
      </c>
      <c r="C20" s="106" t="str">
        <f>IF(นักเรียน!C20="","",นักเรียน!C20)</f>
        <v/>
      </c>
      <c r="D20" s="615" t="str">
        <f>IF(นักเรียน!E20="","",นักเรียน!E20)</f>
        <v/>
      </c>
      <c r="E20" s="616"/>
      <c r="F20" s="32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333"/>
      <c r="AA20" s="32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334"/>
      <c r="AR20" s="153" t="str">
        <f>IF(นักเรียน!E20="","",SUM(F20:AQ20))</f>
        <v/>
      </c>
      <c r="AS20" s="151" t="str">
        <f t="shared" si="1"/>
        <v/>
      </c>
      <c r="AT20" s="323"/>
      <c r="AU20" s="263"/>
      <c r="AV20" s="263"/>
      <c r="AW20" s="263"/>
      <c r="AX20" s="263"/>
      <c r="AY20" s="157" t="str">
        <f t="shared" si="2"/>
        <v/>
      </c>
      <c r="AZ20" s="160" t="str">
        <f t="shared" si="3"/>
        <v/>
      </c>
      <c r="BA20" s="155" t="str">
        <f t="shared" si="4"/>
        <v/>
      </c>
      <c r="BB20" s="115" t="str">
        <f>IF(OR(BF20="ร",BF20="มส",BF20="มก"),BF20,IF(BA20="","",IF(นักเรียน!Q20="ออก","---ย้าย---",IF(เกณฑ์!$N$18="ACT",VLOOKUP(BA20,gradeact,5,TRUE),VLOOKUP(BA20,grade01,5,TRUE)))))</f>
        <v/>
      </c>
      <c r="BC20" s="263"/>
      <c r="BD20" s="435"/>
      <c r="BE20" s="463" t="str">
        <f t="shared" si="5"/>
        <v/>
      </c>
      <c r="BF20" s="263"/>
      <c r="BG20" s="435"/>
      <c r="BH20" s="435"/>
      <c r="BI20" s="435"/>
      <c r="BJ20" s="435"/>
      <c r="BK20" s="435"/>
    </row>
    <row r="21" spans="1:63" ht="15.75" customHeight="1" x14ac:dyDescent="0.5">
      <c r="A21" s="435"/>
      <c r="B21" s="34">
        <v>16</v>
      </c>
      <c r="C21" s="106" t="str">
        <f>IF(นักเรียน!C21="","",นักเรียน!C21)</f>
        <v/>
      </c>
      <c r="D21" s="615" t="str">
        <f>IF(นักเรียน!E21="","",นักเรียน!E21)</f>
        <v/>
      </c>
      <c r="E21" s="616"/>
      <c r="F21" s="32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333"/>
      <c r="AA21" s="32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334"/>
      <c r="AR21" s="153" t="str">
        <f>IF(นักเรียน!E21="","",SUM(F21:AQ21))</f>
        <v/>
      </c>
      <c r="AS21" s="151" t="str">
        <f t="shared" si="1"/>
        <v/>
      </c>
      <c r="AT21" s="323"/>
      <c r="AU21" s="263"/>
      <c r="AV21" s="263"/>
      <c r="AW21" s="263"/>
      <c r="AX21" s="263"/>
      <c r="AY21" s="157" t="str">
        <f t="shared" si="2"/>
        <v/>
      </c>
      <c r="AZ21" s="160" t="str">
        <f t="shared" si="3"/>
        <v/>
      </c>
      <c r="BA21" s="155" t="str">
        <f t="shared" si="4"/>
        <v/>
      </c>
      <c r="BB21" s="115" t="str">
        <f>IF(OR(BF21="ร",BF21="มส",BF21="มก"),BF21,IF(BA21="","",IF(นักเรียน!Q21="ออก","---ย้าย---",IF(เกณฑ์!$N$18="ACT",VLOOKUP(BA21,gradeact,5,TRUE),VLOOKUP(BA21,grade01,5,TRUE)))))</f>
        <v/>
      </c>
      <c r="BC21" s="263"/>
      <c r="BD21" s="435"/>
      <c r="BE21" s="463" t="str">
        <f t="shared" si="5"/>
        <v/>
      </c>
      <c r="BF21" s="263"/>
      <c r="BG21" s="435"/>
      <c r="BH21" s="435"/>
      <c r="BI21" s="435"/>
      <c r="BJ21" s="435"/>
      <c r="BK21" s="435"/>
    </row>
    <row r="22" spans="1:63" ht="15.75" customHeight="1" x14ac:dyDescent="0.5">
      <c r="A22" s="435"/>
      <c r="B22" s="33">
        <v>17</v>
      </c>
      <c r="C22" s="106" t="str">
        <f>IF(นักเรียน!C22="","",นักเรียน!C22)</f>
        <v/>
      </c>
      <c r="D22" s="615" t="str">
        <f>IF(นักเรียน!E22="","",นักเรียน!E22)</f>
        <v/>
      </c>
      <c r="E22" s="616"/>
      <c r="F22" s="32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333"/>
      <c r="AA22" s="32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334"/>
      <c r="AR22" s="153" t="str">
        <f>IF(นักเรียน!E22="","",SUM(F22:AQ22))</f>
        <v/>
      </c>
      <c r="AS22" s="151" t="str">
        <f t="shared" si="1"/>
        <v/>
      </c>
      <c r="AT22" s="323"/>
      <c r="AU22" s="263"/>
      <c r="AV22" s="263"/>
      <c r="AW22" s="263"/>
      <c r="AX22" s="263"/>
      <c r="AY22" s="157" t="str">
        <f t="shared" si="2"/>
        <v/>
      </c>
      <c r="AZ22" s="160" t="str">
        <f t="shared" si="3"/>
        <v/>
      </c>
      <c r="BA22" s="155" t="str">
        <f t="shared" si="4"/>
        <v/>
      </c>
      <c r="BB22" s="115" t="str">
        <f>IF(OR(BF22="ร",BF22="มส",BF22="มก"),BF22,IF(BA22="","",IF(นักเรียน!Q22="ออก","---ย้าย---",IF(เกณฑ์!$N$18="ACT",VLOOKUP(BA22,gradeact,5,TRUE),VLOOKUP(BA22,grade01,5,TRUE)))))</f>
        <v/>
      </c>
      <c r="BC22" s="263"/>
      <c r="BD22" s="435"/>
      <c r="BE22" s="463" t="str">
        <f t="shared" si="5"/>
        <v/>
      </c>
      <c r="BF22" s="263"/>
      <c r="BG22" s="435"/>
      <c r="BH22" s="435"/>
      <c r="BI22" s="435"/>
      <c r="BJ22" s="435"/>
      <c r="BK22" s="435"/>
    </row>
    <row r="23" spans="1:63" ht="15.75" customHeight="1" x14ac:dyDescent="0.5">
      <c r="A23" s="435"/>
      <c r="B23" s="34">
        <v>18</v>
      </c>
      <c r="C23" s="106" t="str">
        <f>IF(นักเรียน!C23="","",นักเรียน!C23)</f>
        <v/>
      </c>
      <c r="D23" s="615" t="str">
        <f>IF(นักเรียน!E23="","",นักเรียน!E23)</f>
        <v/>
      </c>
      <c r="E23" s="616"/>
      <c r="F23" s="32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333"/>
      <c r="AA23" s="32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334"/>
      <c r="AR23" s="153" t="str">
        <f>IF(นักเรียน!E23="","",SUM(F23:AQ23))</f>
        <v/>
      </c>
      <c r="AS23" s="151" t="str">
        <f t="shared" si="1"/>
        <v/>
      </c>
      <c r="AT23" s="323"/>
      <c r="AU23" s="263"/>
      <c r="AV23" s="263"/>
      <c r="AW23" s="263"/>
      <c r="AX23" s="263"/>
      <c r="AY23" s="157" t="str">
        <f t="shared" si="2"/>
        <v/>
      </c>
      <c r="AZ23" s="160" t="str">
        <f t="shared" si="3"/>
        <v/>
      </c>
      <c r="BA23" s="155" t="str">
        <f t="shared" si="4"/>
        <v/>
      </c>
      <c r="BB23" s="115" t="str">
        <f>IF(OR(BF23="ร",BF23="มส",BF23="มก"),BF23,IF(BA23="","",IF(นักเรียน!Q23="ออก","---ย้าย---",IF(เกณฑ์!$N$18="ACT",VLOOKUP(BA23,gradeact,5,TRUE),VLOOKUP(BA23,grade01,5,TRUE)))))</f>
        <v/>
      </c>
      <c r="BC23" s="263"/>
      <c r="BD23" s="435"/>
      <c r="BE23" s="463" t="str">
        <f t="shared" si="5"/>
        <v/>
      </c>
      <c r="BF23" s="263"/>
      <c r="BG23" s="435"/>
      <c r="BH23" s="435"/>
      <c r="BI23" s="435"/>
      <c r="BJ23" s="435"/>
      <c r="BK23" s="435"/>
    </row>
    <row r="24" spans="1:63" ht="15.75" customHeight="1" x14ac:dyDescent="0.5">
      <c r="A24" s="435"/>
      <c r="B24" s="34">
        <v>19</v>
      </c>
      <c r="C24" s="106" t="str">
        <f>IF(นักเรียน!C24="","",นักเรียน!C24)</f>
        <v/>
      </c>
      <c r="D24" s="615" t="str">
        <f>IF(นักเรียน!E24="","",นักเรียน!E24)</f>
        <v/>
      </c>
      <c r="E24" s="616"/>
      <c r="F24" s="32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333"/>
      <c r="AA24" s="32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334"/>
      <c r="AR24" s="153" t="str">
        <f>IF(นักเรียน!E24="","",SUM(F24:AQ24))</f>
        <v/>
      </c>
      <c r="AS24" s="151" t="str">
        <f t="shared" si="1"/>
        <v/>
      </c>
      <c r="AT24" s="323"/>
      <c r="AU24" s="263"/>
      <c r="AV24" s="263"/>
      <c r="AW24" s="263"/>
      <c r="AX24" s="263"/>
      <c r="AY24" s="157" t="str">
        <f t="shared" si="2"/>
        <v/>
      </c>
      <c r="AZ24" s="160" t="str">
        <f t="shared" si="3"/>
        <v/>
      </c>
      <c r="BA24" s="155" t="str">
        <f t="shared" si="4"/>
        <v/>
      </c>
      <c r="BB24" s="115" t="str">
        <f>IF(OR(BF24="ร",BF24="มส",BF24="มก"),BF24,IF(BA24="","",IF(นักเรียน!Q24="ออก","---ย้าย---",IF(เกณฑ์!$N$18="ACT",VLOOKUP(BA24,gradeact,5,TRUE),VLOOKUP(BA24,grade01,5,TRUE)))))</f>
        <v/>
      </c>
      <c r="BC24" s="263"/>
      <c r="BD24" s="435"/>
      <c r="BE24" s="463" t="str">
        <f t="shared" si="5"/>
        <v/>
      </c>
      <c r="BF24" s="263"/>
      <c r="BG24" s="435"/>
      <c r="BH24" s="435"/>
      <c r="BI24" s="435"/>
      <c r="BJ24" s="435"/>
      <c r="BK24" s="435"/>
    </row>
    <row r="25" spans="1:63" ht="15.75" customHeight="1" x14ac:dyDescent="0.5">
      <c r="A25" s="435"/>
      <c r="B25" s="34">
        <v>20</v>
      </c>
      <c r="C25" s="106" t="str">
        <f>IF(นักเรียน!C25="","",นักเรียน!C25)</f>
        <v/>
      </c>
      <c r="D25" s="615" t="str">
        <f>IF(นักเรียน!E25="","",นักเรียน!E25)</f>
        <v/>
      </c>
      <c r="E25" s="616"/>
      <c r="F25" s="32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333"/>
      <c r="AA25" s="32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334"/>
      <c r="AR25" s="153" t="str">
        <f>IF(นักเรียน!E25="","",SUM(F25:AQ25))</f>
        <v/>
      </c>
      <c r="AS25" s="151" t="str">
        <f t="shared" si="1"/>
        <v/>
      </c>
      <c r="AT25" s="323"/>
      <c r="AU25" s="263"/>
      <c r="AV25" s="263"/>
      <c r="AW25" s="263"/>
      <c r="AX25" s="263"/>
      <c r="AY25" s="157" t="str">
        <f t="shared" si="2"/>
        <v/>
      </c>
      <c r="AZ25" s="160" t="str">
        <f t="shared" si="3"/>
        <v/>
      </c>
      <c r="BA25" s="155" t="str">
        <f t="shared" si="4"/>
        <v/>
      </c>
      <c r="BB25" s="115" t="str">
        <f>IF(OR(BF25="ร",BF25="มส",BF25="มก"),BF25,IF(BA25="","",IF(นักเรียน!Q25="ออก","---ย้าย---",IF(เกณฑ์!$N$18="ACT",VLOOKUP(BA25,gradeact,5,TRUE),VLOOKUP(BA25,grade01,5,TRUE)))))</f>
        <v/>
      </c>
      <c r="BC25" s="263"/>
      <c r="BD25" s="435"/>
      <c r="BE25" s="463" t="str">
        <f t="shared" si="5"/>
        <v/>
      </c>
      <c r="BF25" s="263"/>
      <c r="BG25" s="435"/>
      <c r="BH25" s="435"/>
      <c r="BI25" s="435"/>
      <c r="BJ25" s="435"/>
      <c r="BK25" s="435"/>
    </row>
    <row r="26" spans="1:63" ht="15.75" customHeight="1" x14ac:dyDescent="0.5">
      <c r="A26" s="435"/>
      <c r="B26" s="33">
        <v>21</v>
      </c>
      <c r="C26" s="106" t="str">
        <f>IF(นักเรียน!C26="","",นักเรียน!C26)</f>
        <v/>
      </c>
      <c r="D26" s="615" t="str">
        <f>IF(นักเรียน!E26="","",นักเรียน!E26)</f>
        <v/>
      </c>
      <c r="E26" s="616"/>
      <c r="F26" s="32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333"/>
      <c r="AA26" s="32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334"/>
      <c r="AR26" s="153" t="str">
        <f>IF(นักเรียน!E26="","",SUM(F26:AQ26))</f>
        <v/>
      </c>
      <c r="AS26" s="151" t="str">
        <f t="shared" si="1"/>
        <v/>
      </c>
      <c r="AT26" s="323"/>
      <c r="AU26" s="263"/>
      <c r="AV26" s="263"/>
      <c r="AW26" s="263"/>
      <c r="AX26" s="263"/>
      <c r="AY26" s="157" t="str">
        <f t="shared" si="2"/>
        <v/>
      </c>
      <c r="AZ26" s="160" t="str">
        <f t="shared" si="3"/>
        <v/>
      </c>
      <c r="BA26" s="155" t="str">
        <f t="shared" si="4"/>
        <v/>
      </c>
      <c r="BB26" s="115" t="str">
        <f>IF(OR(BF26="ร",BF26="มส",BF26="มก"),BF26,IF(BA26="","",IF(นักเรียน!Q26="ออก","---ย้าย---",IF(เกณฑ์!$N$18="ACT",VLOOKUP(BA26,gradeact,5,TRUE),VLOOKUP(BA26,grade01,5,TRUE)))))</f>
        <v/>
      </c>
      <c r="BC26" s="263"/>
      <c r="BD26" s="435"/>
      <c r="BE26" s="463" t="str">
        <f t="shared" si="5"/>
        <v/>
      </c>
      <c r="BF26" s="263"/>
      <c r="BG26" s="435"/>
      <c r="BH26" s="435"/>
      <c r="BI26" s="435"/>
      <c r="BJ26" s="435"/>
      <c r="BK26" s="435"/>
    </row>
    <row r="27" spans="1:63" ht="15.75" customHeight="1" x14ac:dyDescent="0.5">
      <c r="A27" s="435"/>
      <c r="B27" s="34">
        <v>22</v>
      </c>
      <c r="C27" s="106" t="str">
        <f>IF(นักเรียน!C27="","",นักเรียน!C27)</f>
        <v/>
      </c>
      <c r="D27" s="615" t="str">
        <f>IF(นักเรียน!E27="","",นักเรียน!E27)</f>
        <v/>
      </c>
      <c r="E27" s="616"/>
      <c r="F27" s="32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333"/>
      <c r="AA27" s="32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334"/>
      <c r="AR27" s="153" t="str">
        <f>IF(นักเรียน!E27="","",SUM(F27:AQ27))</f>
        <v/>
      </c>
      <c r="AS27" s="151" t="str">
        <f t="shared" si="1"/>
        <v/>
      </c>
      <c r="AT27" s="323"/>
      <c r="AU27" s="263"/>
      <c r="AV27" s="263"/>
      <c r="AW27" s="263"/>
      <c r="AX27" s="263"/>
      <c r="AY27" s="157" t="str">
        <f t="shared" si="2"/>
        <v/>
      </c>
      <c r="AZ27" s="160" t="str">
        <f t="shared" si="3"/>
        <v/>
      </c>
      <c r="BA27" s="155" t="str">
        <f t="shared" si="4"/>
        <v/>
      </c>
      <c r="BB27" s="115" t="str">
        <f>IF(OR(BF27="ร",BF27="มส",BF27="มก"),BF27,IF(BA27="","",IF(นักเรียน!Q27="ออก","---ย้าย---",IF(เกณฑ์!$N$18="ACT",VLOOKUP(BA27,gradeact,5,TRUE),VLOOKUP(BA27,grade01,5,TRUE)))))</f>
        <v/>
      </c>
      <c r="BC27" s="263"/>
      <c r="BD27" s="435"/>
      <c r="BE27" s="463" t="str">
        <f t="shared" si="5"/>
        <v/>
      </c>
      <c r="BF27" s="263"/>
      <c r="BG27" s="435"/>
      <c r="BH27" s="435"/>
      <c r="BI27" s="435"/>
      <c r="BJ27" s="435"/>
      <c r="BK27" s="435"/>
    </row>
    <row r="28" spans="1:63" ht="15.75" customHeight="1" x14ac:dyDescent="0.5">
      <c r="A28" s="435"/>
      <c r="B28" s="34">
        <v>23</v>
      </c>
      <c r="C28" s="106" t="str">
        <f>IF(นักเรียน!C28="","",นักเรียน!C28)</f>
        <v/>
      </c>
      <c r="D28" s="615" t="str">
        <f>IF(นักเรียน!E28="","",นักเรียน!E28)</f>
        <v/>
      </c>
      <c r="E28" s="616"/>
      <c r="F28" s="32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333"/>
      <c r="AA28" s="32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334"/>
      <c r="AR28" s="153" t="str">
        <f>IF(นักเรียน!E28="","",SUM(F28:AQ28))</f>
        <v/>
      </c>
      <c r="AS28" s="151" t="str">
        <f t="shared" si="1"/>
        <v/>
      </c>
      <c r="AT28" s="323"/>
      <c r="AU28" s="263"/>
      <c r="AV28" s="263"/>
      <c r="AW28" s="263"/>
      <c r="AX28" s="263"/>
      <c r="AY28" s="157" t="str">
        <f t="shared" si="2"/>
        <v/>
      </c>
      <c r="AZ28" s="160" t="str">
        <f t="shared" si="3"/>
        <v/>
      </c>
      <c r="BA28" s="155" t="str">
        <f t="shared" si="4"/>
        <v/>
      </c>
      <c r="BB28" s="115" t="str">
        <f>IF(OR(BF28="ร",BF28="มส",BF28="มก"),BF28,IF(BA28="","",IF(นักเรียน!Q28="ออก","---ย้าย---",IF(เกณฑ์!$N$18="ACT",VLOOKUP(BA28,gradeact,5,TRUE),VLOOKUP(BA28,grade01,5,TRUE)))))</f>
        <v/>
      </c>
      <c r="BC28" s="263"/>
      <c r="BD28" s="435"/>
      <c r="BE28" s="463" t="str">
        <f t="shared" si="5"/>
        <v/>
      </c>
      <c r="BF28" s="263"/>
      <c r="BG28" s="435"/>
      <c r="BH28" s="435"/>
      <c r="BI28" s="435"/>
      <c r="BJ28" s="435"/>
      <c r="BK28" s="435"/>
    </row>
    <row r="29" spans="1:63" ht="15.75" customHeight="1" x14ac:dyDescent="0.5">
      <c r="A29" s="435"/>
      <c r="B29" s="34">
        <v>24</v>
      </c>
      <c r="C29" s="106" t="str">
        <f>IF(นักเรียน!C29="","",นักเรียน!C29)</f>
        <v/>
      </c>
      <c r="D29" s="615" t="str">
        <f>IF(นักเรียน!E29="","",นักเรียน!E29)</f>
        <v/>
      </c>
      <c r="E29" s="616"/>
      <c r="F29" s="32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333"/>
      <c r="AA29" s="32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334"/>
      <c r="AR29" s="153" t="str">
        <f>IF(นักเรียน!E29="","",SUM(F29:AQ29))</f>
        <v/>
      </c>
      <c r="AS29" s="151" t="str">
        <f t="shared" si="1"/>
        <v/>
      </c>
      <c r="AT29" s="323"/>
      <c r="AU29" s="263"/>
      <c r="AV29" s="263"/>
      <c r="AW29" s="263"/>
      <c r="AX29" s="263"/>
      <c r="AY29" s="157" t="str">
        <f t="shared" si="2"/>
        <v/>
      </c>
      <c r="AZ29" s="160" t="str">
        <f t="shared" si="3"/>
        <v/>
      </c>
      <c r="BA29" s="155" t="str">
        <f t="shared" si="4"/>
        <v/>
      </c>
      <c r="BB29" s="115" t="str">
        <f>IF(OR(BF29="ร",BF29="มส",BF29="มก"),BF29,IF(BA29="","",IF(นักเรียน!Q29="ออก","---ย้าย---",IF(เกณฑ์!$N$18="ACT",VLOOKUP(BA29,gradeact,5,TRUE),VLOOKUP(BA29,grade01,5,TRUE)))))</f>
        <v/>
      </c>
      <c r="BC29" s="263"/>
      <c r="BD29" s="435"/>
      <c r="BE29" s="463" t="str">
        <f t="shared" si="5"/>
        <v/>
      </c>
      <c r="BF29" s="263"/>
      <c r="BG29" s="435"/>
      <c r="BH29" s="435"/>
      <c r="BI29" s="435"/>
      <c r="BJ29" s="435"/>
      <c r="BK29" s="435"/>
    </row>
    <row r="30" spans="1:63" ht="15.75" customHeight="1" x14ac:dyDescent="0.5">
      <c r="A30" s="435"/>
      <c r="B30" s="33">
        <v>25</v>
      </c>
      <c r="C30" s="106" t="str">
        <f>IF(นักเรียน!C30="","",นักเรียน!C30)</f>
        <v/>
      </c>
      <c r="D30" s="615" t="str">
        <f>IF(นักเรียน!E30="","",นักเรียน!E30)</f>
        <v/>
      </c>
      <c r="E30" s="616"/>
      <c r="F30" s="32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333"/>
      <c r="AA30" s="32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334"/>
      <c r="AR30" s="153" t="str">
        <f>IF(นักเรียน!E30="","",SUM(F30:AQ30))</f>
        <v/>
      </c>
      <c r="AS30" s="151" t="str">
        <f t="shared" si="1"/>
        <v/>
      </c>
      <c r="AT30" s="323"/>
      <c r="AU30" s="263"/>
      <c r="AV30" s="263"/>
      <c r="AW30" s="263"/>
      <c r="AX30" s="263"/>
      <c r="AY30" s="157" t="str">
        <f t="shared" si="2"/>
        <v/>
      </c>
      <c r="AZ30" s="160" t="str">
        <f t="shared" si="3"/>
        <v/>
      </c>
      <c r="BA30" s="155" t="str">
        <f t="shared" si="4"/>
        <v/>
      </c>
      <c r="BB30" s="115" t="str">
        <f>IF(OR(BF30="ร",BF30="มส",BF30="มก"),BF30,IF(BA30="","",IF(นักเรียน!Q30="ออก","---ย้าย---",IF(เกณฑ์!$N$18="ACT",VLOOKUP(BA30,gradeact,5,TRUE),VLOOKUP(BA30,grade01,5,TRUE)))))</f>
        <v/>
      </c>
      <c r="BC30" s="263"/>
      <c r="BD30" s="435"/>
      <c r="BE30" s="463" t="str">
        <f t="shared" si="5"/>
        <v/>
      </c>
      <c r="BF30" s="263"/>
      <c r="BG30" s="435"/>
      <c r="BH30" s="435"/>
      <c r="BI30" s="435"/>
      <c r="BJ30" s="435"/>
      <c r="BK30" s="435"/>
    </row>
    <row r="31" spans="1:63" ht="15.75" customHeight="1" x14ac:dyDescent="0.5">
      <c r="A31" s="435"/>
      <c r="B31" s="34">
        <v>26</v>
      </c>
      <c r="C31" s="106" t="str">
        <f>IF(นักเรียน!C31="","",นักเรียน!C31)</f>
        <v/>
      </c>
      <c r="D31" s="615" t="str">
        <f>IF(นักเรียน!E31="","",นักเรียน!E31)</f>
        <v/>
      </c>
      <c r="E31" s="616"/>
      <c r="F31" s="32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333"/>
      <c r="AA31" s="32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334"/>
      <c r="AR31" s="153" t="str">
        <f>IF(นักเรียน!E31="","",SUM(F31:AQ31))</f>
        <v/>
      </c>
      <c r="AS31" s="151" t="str">
        <f t="shared" si="1"/>
        <v/>
      </c>
      <c r="AT31" s="323"/>
      <c r="AU31" s="263"/>
      <c r="AV31" s="263"/>
      <c r="AW31" s="263"/>
      <c r="AX31" s="263"/>
      <c r="AY31" s="157" t="str">
        <f t="shared" si="2"/>
        <v/>
      </c>
      <c r="AZ31" s="160" t="str">
        <f t="shared" si="3"/>
        <v/>
      </c>
      <c r="BA31" s="155" t="str">
        <f t="shared" si="4"/>
        <v/>
      </c>
      <c r="BB31" s="115" t="str">
        <f>IF(OR(BF31="ร",BF31="มส",BF31="มก"),BF31,IF(BA31="","",IF(นักเรียน!Q31="ออก","---ย้าย---",IF(เกณฑ์!$N$18="ACT",VLOOKUP(BA31,gradeact,5,TRUE),VLOOKUP(BA31,grade01,5,TRUE)))))</f>
        <v/>
      </c>
      <c r="BC31" s="263"/>
      <c r="BD31" s="435"/>
      <c r="BE31" s="463" t="str">
        <f t="shared" si="5"/>
        <v/>
      </c>
      <c r="BF31" s="263"/>
      <c r="BG31" s="435"/>
      <c r="BH31" s="435"/>
      <c r="BI31" s="435"/>
      <c r="BJ31" s="435"/>
      <c r="BK31" s="435"/>
    </row>
    <row r="32" spans="1:63" ht="15.75" customHeight="1" x14ac:dyDescent="0.5">
      <c r="A32" s="435"/>
      <c r="B32" s="34">
        <v>27</v>
      </c>
      <c r="C32" s="106" t="str">
        <f>IF(นักเรียน!C32="","",นักเรียน!C32)</f>
        <v/>
      </c>
      <c r="D32" s="615" t="str">
        <f>IF(นักเรียน!E32="","",นักเรียน!E32)</f>
        <v/>
      </c>
      <c r="E32" s="616"/>
      <c r="F32" s="32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333"/>
      <c r="AA32" s="32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334"/>
      <c r="AR32" s="153" t="str">
        <f>IF(นักเรียน!E32="","",SUM(F32:AQ32))</f>
        <v/>
      </c>
      <c r="AS32" s="151" t="str">
        <f t="shared" si="1"/>
        <v/>
      </c>
      <c r="AT32" s="323"/>
      <c r="AU32" s="263"/>
      <c r="AV32" s="263"/>
      <c r="AW32" s="263"/>
      <c r="AX32" s="263"/>
      <c r="AY32" s="157" t="str">
        <f t="shared" si="2"/>
        <v/>
      </c>
      <c r="AZ32" s="160" t="str">
        <f t="shared" si="3"/>
        <v/>
      </c>
      <c r="BA32" s="155" t="str">
        <f t="shared" si="4"/>
        <v/>
      </c>
      <c r="BB32" s="115" t="str">
        <f>IF(OR(BF32="ร",BF32="มส",BF32="มก"),BF32,IF(BA32="","",IF(นักเรียน!Q32="ออก","---ย้าย---",IF(เกณฑ์!$N$18="ACT",VLOOKUP(BA32,gradeact,5,TRUE),VLOOKUP(BA32,grade01,5,TRUE)))))</f>
        <v/>
      </c>
      <c r="BC32" s="263"/>
      <c r="BD32" s="435"/>
      <c r="BE32" s="463" t="str">
        <f t="shared" si="5"/>
        <v/>
      </c>
      <c r="BF32" s="263"/>
      <c r="BG32" s="435"/>
      <c r="BH32" s="435"/>
      <c r="BI32" s="435"/>
      <c r="BJ32" s="435"/>
      <c r="BK32" s="435"/>
    </row>
    <row r="33" spans="1:63" ht="15.75" customHeight="1" x14ac:dyDescent="0.5">
      <c r="A33" s="435"/>
      <c r="B33" s="34">
        <v>28</v>
      </c>
      <c r="C33" s="106" t="str">
        <f>IF(นักเรียน!C33="","",นักเรียน!C33)</f>
        <v/>
      </c>
      <c r="D33" s="615" t="str">
        <f>IF(นักเรียน!E33="","",นักเรียน!E33)</f>
        <v/>
      </c>
      <c r="E33" s="616"/>
      <c r="F33" s="32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333"/>
      <c r="AA33" s="32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334"/>
      <c r="AR33" s="153" t="str">
        <f>IF(นักเรียน!E33="","",SUM(F33:AQ33))</f>
        <v/>
      </c>
      <c r="AS33" s="151" t="str">
        <f t="shared" si="1"/>
        <v/>
      </c>
      <c r="AT33" s="323"/>
      <c r="AU33" s="263"/>
      <c r="AV33" s="263"/>
      <c r="AW33" s="263"/>
      <c r="AX33" s="263"/>
      <c r="AY33" s="157" t="str">
        <f t="shared" si="2"/>
        <v/>
      </c>
      <c r="AZ33" s="160" t="str">
        <f t="shared" si="3"/>
        <v/>
      </c>
      <c r="BA33" s="155" t="str">
        <f t="shared" si="4"/>
        <v/>
      </c>
      <c r="BB33" s="115" t="str">
        <f>IF(OR(BF33="ร",BF33="มส",BF33="มก"),BF33,IF(BA33="","",IF(นักเรียน!Q33="ออก","---ย้าย---",IF(เกณฑ์!$N$18="ACT",VLOOKUP(BA33,gradeact,5,TRUE),VLOOKUP(BA33,grade01,5,TRUE)))))</f>
        <v/>
      </c>
      <c r="BC33" s="263"/>
      <c r="BD33" s="435"/>
      <c r="BE33" s="463" t="str">
        <f t="shared" si="5"/>
        <v/>
      </c>
      <c r="BF33" s="263"/>
      <c r="BG33" s="435"/>
      <c r="BH33" s="435"/>
      <c r="BI33" s="435"/>
      <c r="BJ33" s="435"/>
      <c r="BK33" s="435"/>
    </row>
    <row r="34" spans="1:63" ht="15.75" customHeight="1" x14ac:dyDescent="0.5">
      <c r="A34" s="435"/>
      <c r="B34" s="33">
        <v>29</v>
      </c>
      <c r="C34" s="106" t="str">
        <f>IF(นักเรียน!C34="","",นักเรียน!C34)</f>
        <v/>
      </c>
      <c r="D34" s="615" t="str">
        <f>IF(นักเรียน!E34="","",นักเรียน!E34)</f>
        <v/>
      </c>
      <c r="E34" s="616"/>
      <c r="F34" s="32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333"/>
      <c r="AA34" s="32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334"/>
      <c r="AR34" s="153" t="str">
        <f>IF(นักเรียน!E34="","",SUM(F34:AQ34))</f>
        <v/>
      </c>
      <c r="AS34" s="151" t="str">
        <f t="shared" si="1"/>
        <v/>
      </c>
      <c r="AT34" s="323"/>
      <c r="AU34" s="263"/>
      <c r="AV34" s="263"/>
      <c r="AW34" s="263"/>
      <c r="AX34" s="263"/>
      <c r="AY34" s="157" t="str">
        <f t="shared" si="2"/>
        <v/>
      </c>
      <c r="AZ34" s="160" t="str">
        <f t="shared" si="3"/>
        <v/>
      </c>
      <c r="BA34" s="155" t="str">
        <f t="shared" si="4"/>
        <v/>
      </c>
      <c r="BB34" s="115" t="str">
        <f>IF(OR(BF34="ร",BF34="มส",BF34="มก"),BF34,IF(BA34="","",IF(นักเรียน!Q34="ออก","---ย้าย---",IF(เกณฑ์!$N$18="ACT",VLOOKUP(BA34,gradeact,5,TRUE),VLOOKUP(BA34,grade01,5,TRUE)))))</f>
        <v/>
      </c>
      <c r="BC34" s="263"/>
      <c r="BD34" s="435"/>
      <c r="BE34" s="463" t="str">
        <f t="shared" si="5"/>
        <v/>
      </c>
      <c r="BF34" s="263"/>
      <c r="BG34" s="435"/>
      <c r="BH34" s="435"/>
      <c r="BI34" s="435"/>
      <c r="BJ34" s="435"/>
      <c r="BK34" s="435"/>
    </row>
    <row r="35" spans="1:63" ht="15.75" customHeight="1" x14ac:dyDescent="0.5">
      <c r="A35" s="435"/>
      <c r="B35" s="34">
        <v>30</v>
      </c>
      <c r="C35" s="106" t="str">
        <f>IF(นักเรียน!C35="","",นักเรียน!C35)</f>
        <v/>
      </c>
      <c r="D35" s="615" t="str">
        <f>IF(นักเรียน!E35="","",นักเรียน!E35)</f>
        <v/>
      </c>
      <c r="E35" s="616"/>
      <c r="F35" s="32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333"/>
      <c r="AA35" s="32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334"/>
      <c r="AR35" s="153" t="str">
        <f>IF(นักเรียน!E35="","",SUM(F35:AQ35))</f>
        <v/>
      </c>
      <c r="AS35" s="151" t="str">
        <f t="shared" si="1"/>
        <v/>
      </c>
      <c r="AT35" s="323"/>
      <c r="AU35" s="263"/>
      <c r="AV35" s="263"/>
      <c r="AW35" s="263"/>
      <c r="AX35" s="263"/>
      <c r="AY35" s="157" t="str">
        <f t="shared" si="2"/>
        <v/>
      </c>
      <c r="AZ35" s="160" t="str">
        <f t="shared" si="3"/>
        <v/>
      </c>
      <c r="BA35" s="155" t="str">
        <f t="shared" si="4"/>
        <v/>
      </c>
      <c r="BB35" s="115" t="str">
        <f>IF(OR(BF35="ร",BF35="มส",BF35="มก"),BF35,IF(BA35="","",IF(นักเรียน!Q35="ออก","---ย้าย---",IF(เกณฑ์!$N$18="ACT",VLOOKUP(BA35,gradeact,5,TRUE),VLOOKUP(BA35,grade01,5,TRUE)))))</f>
        <v/>
      </c>
      <c r="BC35" s="263"/>
      <c r="BD35" s="435"/>
      <c r="BE35" s="463" t="str">
        <f t="shared" si="5"/>
        <v/>
      </c>
      <c r="BF35" s="263"/>
      <c r="BG35" s="435"/>
      <c r="BH35" s="435"/>
      <c r="BI35" s="435"/>
      <c r="BJ35" s="435"/>
      <c r="BK35" s="435"/>
    </row>
    <row r="36" spans="1:63" ht="15.75" customHeight="1" x14ac:dyDescent="0.5">
      <c r="A36" s="435"/>
      <c r="B36" s="34">
        <v>31</v>
      </c>
      <c r="C36" s="106" t="str">
        <f>IF(นักเรียน!C36="","",นักเรียน!C36)</f>
        <v/>
      </c>
      <c r="D36" s="615" t="str">
        <f>IF(นักเรียน!E36="","",นักเรียน!E36)</f>
        <v/>
      </c>
      <c r="E36" s="616"/>
      <c r="F36" s="32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333"/>
      <c r="AA36" s="32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334"/>
      <c r="AR36" s="153" t="str">
        <f>IF(นักเรียน!E36="","",SUM(F36:AQ36))</f>
        <v/>
      </c>
      <c r="AS36" s="151" t="str">
        <f t="shared" si="1"/>
        <v/>
      </c>
      <c r="AT36" s="323"/>
      <c r="AU36" s="263"/>
      <c r="AV36" s="263"/>
      <c r="AW36" s="263"/>
      <c r="AX36" s="263"/>
      <c r="AY36" s="157" t="str">
        <f t="shared" si="2"/>
        <v/>
      </c>
      <c r="AZ36" s="160" t="str">
        <f t="shared" si="3"/>
        <v/>
      </c>
      <c r="BA36" s="155" t="str">
        <f t="shared" si="4"/>
        <v/>
      </c>
      <c r="BB36" s="115" t="str">
        <f>IF(OR(BF36="ร",BF36="มส",BF36="มก"),BF36,IF(BA36="","",IF(นักเรียน!Q36="ออก","---ย้าย---",IF(เกณฑ์!$N$18="ACT",VLOOKUP(BA36,gradeact,5,TRUE),VLOOKUP(BA36,grade01,5,TRUE)))))</f>
        <v/>
      </c>
      <c r="BC36" s="263"/>
      <c r="BD36" s="435"/>
      <c r="BE36" s="463" t="str">
        <f t="shared" si="5"/>
        <v/>
      </c>
      <c r="BF36" s="263"/>
      <c r="BG36" s="435"/>
      <c r="BH36" s="435"/>
      <c r="BI36" s="435"/>
      <c r="BJ36" s="435"/>
      <c r="BK36" s="435"/>
    </row>
    <row r="37" spans="1:63" ht="15.75" customHeight="1" x14ac:dyDescent="0.5">
      <c r="A37" s="435"/>
      <c r="B37" s="34">
        <v>32</v>
      </c>
      <c r="C37" s="106" t="str">
        <f>IF(นักเรียน!C37="","",นักเรียน!C37)</f>
        <v/>
      </c>
      <c r="D37" s="615" t="str">
        <f>IF(นักเรียน!E37="","",นักเรียน!E37)</f>
        <v/>
      </c>
      <c r="E37" s="616"/>
      <c r="F37" s="32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333"/>
      <c r="AA37" s="32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334"/>
      <c r="AR37" s="153" t="str">
        <f>IF(นักเรียน!E37="","",SUM(F37:AQ37))</f>
        <v/>
      </c>
      <c r="AS37" s="151" t="str">
        <f t="shared" si="1"/>
        <v/>
      </c>
      <c r="AT37" s="323"/>
      <c r="AU37" s="263"/>
      <c r="AV37" s="263"/>
      <c r="AW37" s="263"/>
      <c r="AX37" s="263"/>
      <c r="AY37" s="157" t="str">
        <f t="shared" si="2"/>
        <v/>
      </c>
      <c r="AZ37" s="160" t="str">
        <f t="shared" si="3"/>
        <v/>
      </c>
      <c r="BA37" s="155" t="str">
        <f t="shared" si="4"/>
        <v/>
      </c>
      <c r="BB37" s="115" t="str">
        <f>IF(OR(BF37="ร",BF37="มส",BF37="มก"),BF37,IF(BA37="","",IF(นักเรียน!Q37="ออก","---ย้าย---",IF(เกณฑ์!$N$18="ACT",VLOOKUP(BA37,gradeact,5,TRUE),VLOOKUP(BA37,grade01,5,TRUE)))))</f>
        <v/>
      </c>
      <c r="BC37" s="263"/>
      <c r="BD37" s="435"/>
      <c r="BE37" s="463" t="str">
        <f t="shared" si="5"/>
        <v/>
      </c>
      <c r="BF37" s="263"/>
      <c r="BG37" s="435"/>
      <c r="BH37" s="435"/>
      <c r="BI37" s="435"/>
      <c r="BJ37" s="435"/>
      <c r="BK37" s="435"/>
    </row>
    <row r="38" spans="1:63" ht="15.75" customHeight="1" x14ac:dyDescent="0.5">
      <c r="A38" s="435"/>
      <c r="B38" s="34">
        <v>33</v>
      </c>
      <c r="C38" s="106" t="str">
        <f>IF(นักเรียน!C38="","",นักเรียน!C38)</f>
        <v/>
      </c>
      <c r="D38" s="615" t="str">
        <f>IF(นักเรียน!E38="","",นักเรียน!E38)</f>
        <v/>
      </c>
      <c r="E38" s="616"/>
      <c r="F38" s="32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333"/>
      <c r="AA38" s="32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334"/>
      <c r="AR38" s="153" t="str">
        <f>IF(นักเรียน!E38="","",SUM(F38:AQ38))</f>
        <v/>
      </c>
      <c r="AS38" s="151" t="str">
        <f t="shared" si="1"/>
        <v/>
      </c>
      <c r="AT38" s="323"/>
      <c r="AU38" s="263"/>
      <c r="AV38" s="263"/>
      <c r="AW38" s="263"/>
      <c r="AX38" s="263"/>
      <c r="AY38" s="157" t="str">
        <f t="shared" si="2"/>
        <v/>
      </c>
      <c r="AZ38" s="160" t="str">
        <f t="shared" si="3"/>
        <v/>
      </c>
      <c r="BA38" s="155" t="str">
        <f t="shared" si="4"/>
        <v/>
      </c>
      <c r="BB38" s="115" t="str">
        <f>IF(OR(BF38="ร",BF38="มส",BF38="มก"),BF38,IF(BA38="","",IF(นักเรียน!Q38="ออก","---ย้าย---",IF(เกณฑ์!$N$18="ACT",VLOOKUP(BA38,gradeact,5,TRUE),VLOOKUP(BA38,grade01,5,TRUE)))))</f>
        <v/>
      </c>
      <c r="BC38" s="263"/>
      <c r="BD38" s="435"/>
      <c r="BE38" s="463" t="str">
        <f t="shared" si="5"/>
        <v/>
      </c>
      <c r="BF38" s="263"/>
      <c r="BG38" s="435"/>
      <c r="BH38" s="435"/>
      <c r="BI38" s="435"/>
      <c r="BJ38" s="435"/>
      <c r="BK38" s="435"/>
    </row>
    <row r="39" spans="1:63" ht="15.75" customHeight="1" x14ac:dyDescent="0.5">
      <c r="A39" s="435"/>
      <c r="B39" s="34">
        <v>34</v>
      </c>
      <c r="C39" s="106" t="str">
        <f>IF(นักเรียน!C39="","",นักเรียน!C39)</f>
        <v/>
      </c>
      <c r="D39" s="615" t="str">
        <f>IF(นักเรียน!E39="","",นักเรียน!E39)</f>
        <v/>
      </c>
      <c r="E39" s="616"/>
      <c r="F39" s="32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333"/>
      <c r="AA39" s="32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334"/>
      <c r="AR39" s="153" t="str">
        <f>IF(นักเรียน!E39="","",SUM(F39:AQ39))</f>
        <v/>
      </c>
      <c r="AS39" s="151" t="str">
        <f t="shared" si="1"/>
        <v/>
      </c>
      <c r="AT39" s="323"/>
      <c r="AU39" s="263"/>
      <c r="AV39" s="263"/>
      <c r="AW39" s="263"/>
      <c r="AX39" s="263"/>
      <c r="AY39" s="157" t="str">
        <f t="shared" si="2"/>
        <v/>
      </c>
      <c r="AZ39" s="160" t="str">
        <f t="shared" si="3"/>
        <v/>
      </c>
      <c r="BA39" s="155" t="str">
        <f t="shared" si="4"/>
        <v/>
      </c>
      <c r="BB39" s="115" t="str">
        <f>IF(OR(BF39="ร",BF39="มส",BF39="มก"),BF39,IF(BA39="","",IF(นักเรียน!Q39="ออก","---ย้าย---",IF(เกณฑ์!$N$18="ACT",VLOOKUP(BA39,gradeact,5,TRUE),VLOOKUP(BA39,grade01,5,TRUE)))))</f>
        <v/>
      </c>
      <c r="BC39" s="263"/>
      <c r="BD39" s="435"/>
      <c r="BE39" s="463" t="str">
        <f t="shared" si="5"/>
        <v/>
      </c>
      <c r="BF39" s="263"/>
      <c r="BG39" s="435"/>
      <c r="BH39" s="435"/>
      <c r="BI39" s="435"/>
      <c r="BJ39" s="435"/>
      <c r="BK39" s="435"/>
    </row>
    <row r="40" spans="1:63" ht="15.75" customHeight="1" x14ac:dyDescent="0.5">
      <c r="A40" s="435"/>
      <c r="B40" s="34">
        <v>35</v>
      </c>
      <c r="C40" s="106" t="str">
        <f>IF(นักเรียน!C40="","",นักเรียน!C40)</f>
        <v/>
      </c>
      <c r="D40" s="615" t="str">
        <f>IF(นักเรียน!E40="","",นักเรียน!E40)</f>
        <v/>
      </c>
      <c r="E40" s="616"/>
      <c r="F40" s="32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333"/>
      <c r="AA40" s="32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334"/>
      <c r="AR40" s="153" t="str">
        <f>IF(นักเรียน!E40="","",SUM(F40:AQ40))</f>
        <v/>
      </c>
      <c r="AS40" s="151" t="str">
        <f t="shared" ref="AS40:AS45" si="6">IF(AR40="","",ROUND(AR40/$AR$5*$AS$5,0))</f>
        <v/>
      </c>
      <c r="AT40" s="323"/>
      <c r="AU40" s="263"/>
      <c r="AV40" s="263"/>
      <c r="AW40" s="263"/>
      <c r="AX40" s="263"/>
      <c r="AY40" s="157" t="str">
        <f t="shared" si="2"/>
        <v/>
      </c>
      <c r="AZ40" s="160" t="str">
        <f t="shared" ref="AZ40:AZ45" si="7">IF(AY40="","",ROUND(AY40/$AY$5*$AZ$5,0))</f>
        <v/>
      </c>
      <c r="BA40" s="155" t="str">
        <f t="shared" si="4"/>
        <v/>
      </c>
      <c r="BB40" s="115" t="str">
        <f>IF(OR(BF40="ร",BF40="มส",BF40="มก"),BF40,IF(BA40="","",IF(นักเรียน!Q40="ออก","---ย้าย---",IF(เกณฑ์!$N$18="ACT",VLOOKUP(BA40,gradeact,5,TRUE),VLOOKUP(BA40,grade01,5,TRUE)))))</f>
        <v/>
      </c>
      <c r="BC40" s="263"/>
      <c r="BD40" s="435"/>
      <c r="BE40" s="463" t="str">
        <f t="shared" si="5"/>
        <v/>
      </c>
      <c r="BF40" s="263"/>
      <c r="BG40" s="435"/>
      <c r="BH40" s="435"/>
      <c r="BI40" s="435"/>
      <c r="BJ40" s="435"/>
      <c r="BK40" s="435"/>
    </row>
    <row r="41" spans="1:63" ht="15.75" customHeight="1" x14ac:dyDescent="0.5">
      <c r="A41" s="435"/>
      <c r="B41" s="34">
        <v>36</v>
      </c>
      <c r="C41" s="106" t="str">
        <f>IF(นักเรียน!C41="","",นักเรียน!C41)</f>
        <v/>
      </c>
      <c r="D41" s="615" t="str">
        <f>IF(นักเรียน!E41="","",นักเรียน!E41)</f>
        <v/>
      </c>
      <c r="E41" s="616"/>
      <c r="F41" s="32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333"/>
      <c r="AA41" s="32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334"/>
      <c r="AR41" s="153" t="str">
        <f>IF(นักเรียน!E41="","",SUM(F41:AQ41))</f>
        <v/>
      </c>
      <c r="AS41" s="151" t="str">
        <f t="shared" si="6"/>
        <v/>
      </c>
      <c r="AT41" s="323"/>
      <c r="AU41" s="263"/>
      <c r="AV41" s="263"/>
      <c r="AW41" s="263"/>
      <c r="AX41" s="263"/>
      <c r="AY41" s="157" t="str">
        <f t="shared" si="2"/>
        <v/>
      </c>
      <c r="AZ41" s="160" t="str">
        <f t="shared" si="7"/>
        <v/>
      </c>
      <c r="BA41" s="155" t="str">
        <f t="shared" si="4"/>
        <v/>
      </c>
      <c r="BB41" s="115" t="str">
        <f>IF(OR(BF41="ร",BF41="มส",BF41="มก"),BF41,IF(BA41="","",IF(นักเรียน!Q41="ออก","---ย้าย---",IF(เกณฑ์!$N$18="ACT",VLOOKUP(BA41,gradeact,5,TRUE),VLOOKUP(BA41,grade01,5,TRUE)))))</f>
        <v/>
      </c>
      <c r="BC41" s="263"/>
      <c r="BD41" s="435"/>
      <c r="BE41" s="463" t="str">
        <f t="shared" si="5"/>
        <v/>
      </c>
      <c r="BF41" s="263"/>
      <c r="BG41" s="435"/>
      <c r="BH41" s="435"/>
      <c r="BI41" s="435"/>
      <c r="BJ41" s="435"/>
      <c r="BK41" s="435"/>
    </row>
    <row r="42" spans="1:63" ht="15.75" customHeight="1" x14ac:dyDescent="0.5">
      <c r="A42" s="435"/>
      <c r="B42" s="34">
        <v>37</v>
      </c>
      <c r="C42" s="106" t="str">
        <f>IF(นักเรียน!C42="","",นักเรียน!C42)</f>
        <v/>
      </c>
      <c r="D42" s="615" t="str">
        <f>IF(นักเรียน!E42="","",นักเรียน!E42)</f>
        <v/>
      </c>
      <c r="E42" s="616"/>
      <c r="F42" s="32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333"/>
      <c r="AA42" s="32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334"/>
      <c r="AR42" s="153" t="str">
        <f>IF(นักเรียน!E42="","",SUM(F42:AQ42))</f>
        <v/>
      </c>
      <c r="AS42" s="151" t="str">
        <f t="shared" si="6"/>
        <v/>
      </c>
      <c r="AT42" s="323"/>
      <c r="AU42" s="263"/>
      <c r="AV42" s="263"/>
      <c r="AW42" s="263"/>
      <c r="AX42" s="263"/>
      <c r="AY42" s="157" t="str">
        <f t="shared" si="2"/>
        <v/>
      </c>
      <c r="AZ42" s="160" t="str">
        <f t="shared" si="7"/>
        <v/>
      </c>
      <c r="BA42" s="155" t="str">
        <f t="shared" si="4"/>
        <v/>
      </c>
      <c r="BB42" s="115" t="str">
        <f>IF(OR(BF42="ร",BF42="มส",BF42="มก"),BF42,IF(BA42="","",IF(นักเรียน!Q42="ออก","---ย้าย---",IF(เกณฑ์!$N$18="ACT",VLOOKUP(BA42,gradeact,5,TRUE),VLOOKUP(BA42,grade01,5,TRUE)))))</f>
        <v/>
      </c>
      <c r="BC42" s="263"/>
      <c r="BD42" s="435"/>
      <c r="BE42" s="463" t="str">
        <f t="shared" si="5"/>
        <v/>
      </c>
      <c r="BF42" s="263"/>
      <c r="BG42" s="435"/>
      <c r="BH42" s="435"/>
      <c r="BI42" s="435"/>
      <c r="BJ42" s="435"/>
      <c r="BK42" s="435"/>
    </row>
    <row r="43" spans="1:63" ht="15.75" customHeight="1" x14ac:dyDescent="0.5">
      <c r="A43" s="435"/>
      <c r="B43" s="34">
        <v>38</v>
      </c>
      <c r="C43" s="106" t="str">
        <f>IF(นักเรียน!C43="","",นักเรียน!C43)</f>
        <v/>
      </c>
      <c r="D43" s="615" t="str">
        <f>IF(นักเรียน!E43="","",นักเรียน!E43)</f>
        <v/>
      </c>
      <c r="E43" s="616"/>
      <c r="F43" s="32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333"/>
      <c r="AA43" s="32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334"/>
      <c r="AR43" s="153" t="str">
        <f>IF(นักเรียน!E43="","",SUM(F43:AQ43))</f>
        <v/>
      </c>
      <c r="AS43" s="151" t="str">
        <f t="shared" si="6"/>
        <v/>
      </c>
      <c r="AT43" s="323"/>
      <c r="AU43" s="263"/>
      <c r="AV43" s="263"/>
      <c r="AW43" s="263"/>
      <c r="AX43" s="263"/>
      <c r="AY43" s="157" t="str">
        <f t="shared" si="2"/>
        <v/>
      </c>
      <c r="AZ43" s="160" t="str">
        <f t="shared" si="7"/>
        <v/>
      </c>
      <c r="BA43" s="155" t="str">
        <f t="shared" si="4"/>
        <v/>
      </c>
      <c r="BB43" s="115" t="str">
        <f>IF(OR(BF43="ร",BF43="มส",BF43="มก"),BF43,IF(BA43="","",IF(นักเรียน!Q43="ออก","---ย้าย---",IF(เกณฑ์!$N$18="ACT",VLOOKUP(BA43,gradeact,5,TRUE),VLOOKUP(BA43,grade01,5,TRUE)))))</f>
        <v/>
      </c>
      <c r="BC43" s="263"/>
      <c r="BD43" s="435"/>
      <c r="BE43" s="463" t="str">
        <f t="shared" si="5"/>
        <v/>
      </c>
      <c r="BF43" s="263"/>
      <c r="BG43" s="435"/>
      <c r="BH43" s="435"/>
      <c r="BI43" s="435"/>
      <c r="BJ43" s="435"/>
      <c r="BK43" s="435"/>
    </row>
    <row r="44" spans="1:63" ht="15.75" customHeight="1" x14ac:dyDescent="0.5">
      <c r="A44" s="435"/>
      <c r="B44" s="34">
        <v>39</v>
      </c>
      <c r="C44" s="106" t="str">
        <f>IF(นักเรียน!C44="","",นักเรียน!C44)</f>
        <v/>
      </c>
      <c r="D44" s="615" t="str">
        <f>IF(นักเรียน!E44="","",นักเรียน!E44)</f>
        <v/>
      </c>
      <c r="E44" s="616"/>
      <c r="F44" s="32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333"/>
      <c r="AA44" s="32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334"/>
      <c r="AR44" s="153" t="str">
        <f>IF(นักเรียน!E44="","",SUM(F44:AQ44))</f>
        <v/>
      </c>
      <c r="AS44" s="151" t="str">
        <f t="shared" si="6"/>
        <v/>
      </c>
      <c r="AT44" s="323"/>
      <c r="AU44" s="263"/>
      <c r="AV44" s="263"/>
      <c r="AW44" s="263"/>
      <c r="AX44" s="263"/>
      <c r="AY44" s="157" t="str">
        <f t="shared" si="2"/>
        <v/>
      </c>
      <c r="AZ44" s="160" t="str">
        <f t="shared" si="7"/>
        <v/>
      </c>
      <c r="BA44" s="155" t="str">
        <f t="shared" si="4"/>
        <v/>
      </c>
      <c r="BB44" s="115" t="str">
        <f>IF(OR(BF44="ร",BF44="มส",BF44="มก"),BF44,IF(BA44="","",IF(นักเรียน!Q44="ออก","---ย้าย---",IF(เกณฑ์!$N$18="ACT",VLOOKUP(BA44,gradeact,5,TRUE),VLOOKUP(BA44,grade01,5,TRUE)))))</f>
        <v/>
      </c>
      <c r="BC44" s="263"/>
      <c r="BD44" s="435"/>
      <c r="BE44" s="463" t="str">
        <f t="shared" si="5"/>
        <v/>
      </c>
      <c r="BF44" s="263"/>
      <c r="BG44" s="435"/>
      <c r="BH44" s="435"/>
      <c r="BI44" s="435"/>
      <c r="BJ44" s="435"/>
      <c r="BK44" s="435"/>
    </row>
    <row r="45" spans="1:63" ht="15.75" customHeight="1" x14ac:dyDescent="0.5">
      <c r="A45" s="435"/>
      <c r="B45" s="34">
        <v>40</v>
      </c>
      <c r="C45" s="106" t="str">
        <f>IF(นักเรียน!C45="","",นักเรียน!C45)</f>
        <v/>
      </c>
      <c r="D45" s="615" t="str">
        <f>IF(นักเรียน!E45="","",นักเรียน!E45)</f>
        <v/>
      </c>
      <c r="E45" s="616"/>
      <c r="F45" s="32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333"/>
      <c r="AA45" s="32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334"/>
      <c r="AR45" s="153" t="str">
        <f>IF(นักเรียน!E45="","",SUM(F45:AQ45))</f>
        <v/>
      </c>
      <c r="AS45" s="151" t="str">
        <f t="shared" si="6"/>
        <v/>
      </c>
      <c r="AT45" s="323"/>
      <c r="AU45" s="263"/>
      <c r="AV45" s="263"/>
      <c r="AW45" s="263"/>
      <c r="AX45" s="263"/>
      <c r="AY45" s="157" t="str">
        <f t="shared" si="2"/>
        <v/>
      </c>
      <c r="AZ45" s="160" t="str">
        <f t="shared" si="7"/>
        <v/>
      </c>
      <c r="BA45" s="155" t="str">
        <f t="shared" si="4"/>
        <v/>
      </c>
      <c r="BB45" s="115" t="str">
        <f>IF(OR(BF45="ร",BF45="มส",BF45="มก"),BF45,IF(BA45="","",IF(นักเรียน!Q45="ออก","---ย้าย---",IF(เกณฑ์!$N$18="ACT",VLOOKUP(BA45,gradeact,5,TRUE),VLOOKUP(BA45,grade01,5,TRUE)))))</f>
        <v/>
      </c>
      <c r="BC45" s="263"/>
      <c r="BD45" s="435"/>
      <c r="BE45" s="463" t="str">
        <f t="shared" si="5"/>
        <v/>
      </c>
      <c r="BF45" s="263"/>
      <c r="BG45" s="435"/>
      <c r="BH45" s="435"/>
      <c r="BI45" s="435"/>
      <c r="BJ45" s="435"/>
      <c r="BK45" s="435"/>
    </row>
    <row r="46" spans="1:63" ht="15.75" customHeight="1" x14ac:dyDescent="0.5">
      <c r="A46" s="435"/>
      <c r="B46" s="34">
        <v>41</v>
      </c>
      <c r="C46" s="106" t="str">
        <f>IF(นักเรียน!C46="","",นักเรียน!C46)</f>
        <v/>
      </c>
      <c r="D46" s="615" t="str">
        <f>IF(นักเรียน!E46="","",นักเรียน!E46)</f>
        <v/>
      </c>
      <c r="E46" s="616"/>
      <c r="F46" s="32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333"/>
      <c r="AA46" s="32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334"/>
      <c r="AR46" s="153" t="str">
        <f>IF(นักเรียน!E46="","",SUM(F46:AQ46))</f>
        <v/>
      </c>
      <c r="AS46" s="151" t="str">
        <f t="shared" ref="AS46:AS55" si="8">IF(AR46="","",ROUND(AR46/$AR$5*$AS$5,0))</f>
        <v/>
      </c>
      <c r="AT46" s="323"/>
      <c r="AU46" s="263"/>
      <c r="AV46" s="263"/>
      <c r="AW46" s="263"/>
      <c r="AX46" s="263"/>
      <c r="AY46" s="157" t="str">
        <f t="shared" si="2"/>
        <v/>
      </c>
      <c r="AZ46" s="160" t="str">
        <f t="shared" ref="AZ46:AZ55" si="9">IF(AY46="","",ROUND(AY46/$AY$5*$AZ$5,0))</f>
        <v/>
      </c>
      <c r="BA46" s="155" t="str">
        <f t="shared" si="4"/>
        <v/>
      </c>
      <c r="BB46" s="115" t="str">
        <f>IF(OR(BF46="ร",BF46="มส",BF46="มก"),BF46,IF(BA46="","",IF(นักเรียน!Q46="ออก","---ย้าย---",IF(เกณฑ์!$N$18="ACT",VLOOKUP(BA46,gradeact,5,TRUE),VLOOKUP(BA46,grade01,5,TRUE)))))</f>
        <v/>
      </c>
      <c r="BC46" s="263"/>
      <c r="BD46" s="435"/>
      <c r="BE46" s="463" t="str">
        <f t="shared" si="5"/>
        <v/>
      </c>
      <c r="BF46" s="263"/>
      <c r="BG46" s="435"/>
      <c r="BH46" s="435"/>
      <c r="BI46" s="435"/>
      <c r="BJ46" s="435"/>
      <c r="BK46" s="435"/>
    </row>
    <row r="47" spans="1:63" ht="15.75" customHeight="1" x14ac:dyDescent="0.5">
      <c r="A47" s="435"/>
      <c r="B47" s="34">
        <v>42</v>
      </c>
      <c r="C47" s="106" t="str">
        <f>IF(นักเรียน!C47="","",นักเรียน!C47)</f>
        <v/>
      </c>
      <c r="D47" s="615" t="str">
        <f>IF(นักเรียน!E47="","",นักเรียน!E47)</f>
        <v/>
      </c>
      <c r="E47" s="616"/>
      <c r="F47" s="32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333"/>
      <c r="AA47" s="32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334"/>
      <c r="AR47" s="153" t="str">
        <f>IF(นักเรียน!E47="","",SUM(F47:AQ47))</f>
        <v/>
      </c>
      <c r="AS47" s="151" t="str">
        <f t="shared" si="8"/>
        <v/>
      </c>
      <c r="AT47" s="323"/>
      <c r="AU47" s="263"/>
      <c r="AV47" s="263"/>
      <c r="AW47" s="263"/>
      <c r="AX47" s="263"/>
      <c r="AY47" s="157" t="str">
        <f t="shared" si="2"/>
        <v/>
      </c>
      <c r="AZ47" s="160" t="str">
        <f t="shared" si="9"/>
        <v/>
      </c>
      <c r="BA47" s="155" t="str">
        <f t="shared" si="4"/>
        <v/>
      </c>
      <c r="BB47" s="115" t="str">
        <f>IF(OR(BF47="ร",BF47="มส",BF47="มก"),BF47,IF(BA47="","",IF(นักเรียน!Q47="ออก","---ย้าย---",IF(เกณฑ์!$N$18="ACT",VLOOKUP(BA47,gradeact,5,TRUE),VLOOKUP(BA47,grade01,5,TRUE)))))</f>
        <v/>
      </c>
      <c r="BC47" s="263"/>
      <c r="BD47" s="435"/>
      <c r="BE47" s="463" t="str">
        <f t="shared" si="5"/>
        <v/>
      </c>
      <c r="BF47" s="263"/>
      <c r="BG47" s="435"/>
      <c r="BH47" s="435"/>
      <c r="BI47" s="435"/>
      <c r="BJ47" s="435"/>
      <c r="BK47" s="435"/>
    </row>
    <row r="48" spans="1:63" ht="15.75" customHeight="1" x14ac:dyDescent="0.5">
      <c r="A48" s="435"/>
      <c r="B48" s="34">
        <v>43</v>
      </c>
      <c r="C48" s="106" t="str">
        <f>IF(นักเรียน!C48="","",นักเรียน!C48)</f>
        <v/>
      </c>
      <c r="D48" s="615" t="str">
        <f>IF(นักเรียน!E48="","",นักเรียน!E48)</f>
        <v/>
      </c>
      <c r="E48" s="616"/>
      <c r="F48" s="32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333"/>
      <c r="AA48" s="32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334"/>
      <c r="AR48" s="153" t="str">
        <f>IF(นักเรียน!E48="","",SUM(F48:AQ48))</f>
        <v/>
      </c>
      <c r="AS48" s="151" t="str">
        <f t="shared" si="8"/>
        <v/>
      </c>
      <c r="AT48" s="323"/>
      <c r="AU48" s="263"/>
      <c r="AV48" s="263"/>
      <c r="AW48" s="263"/>
      <c r="AX48" s="263"/>
      <c r="AY48" s="157" t="str">
        <f t="shared" si="2"/>
        <v/>
      </c>
      <c r="AZ48" s="160" t="str">
        <f t="shared" si="9"/>
        <v/>
      </c>
      <c r="BA48" s="155" t="str">
        <f t="shared" si="4"/>
        <v/>
      </c>
      <c r="BB48" s="115" t="str">
        <f>IF(OR(BF48="ร",BF48="มส",BF48="มก"),BF48,IF(BA48="","",IF(นักเรียน!Q48="ออก","---ย้าย---",IF(เกณฑ์!$N$18="ACT",VLOOKUP(BA48,gradeact,5,TRUE),VLOOKUP(BA48,grade01,5,TRUE)))))</f>
        <v/>
      </c>
      <c r="BC48" s="263"/>
      <c r="BD48" s="435"/>
      <c r="BE48" s="463" t="str">
        <f t="shared" si="5"/>
        <v/>
      </c>
      <c r="BF48" s="263"/>
      <c r="BG48" s="435"/>
      <c r="BH48" s="435"/>
      <c r="BI48" s="435"/>
      <c r="BJ48" s="435"/>
      <c r="BK48" s="435"/>
    </row>
    <row r="49" spans="1:63" ht="15.75" customHeight="1" x14ac:dyDescent="0.5">
      <c r="A49" s="435"/>
      <c r="B49" s="34">
        <v>44</v>
      </c>
      <c r="C49" s="106" t="str">
        <f>IF(นักเรียน!C49="","",นักเรียน!C49)</f>
        <v/>
      </c>
      <c r="D49" s="615" t="str">
        <f>IF(นักเรียน!E49="","",นักเรียน!E49)</f>
        <v/>
      </c>
      <c r="E49" s="616"/>
      <c r="F49" s="32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333"/>
      <c r="AA49" s="32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334"/>
      <c r="AR49" s="153" t="str">
        <f>IF(นักเรียน!E49="","",SUM(F49:AQ49))</f>
        <v/>
      </c>
      <c r="AS49" s="151" t="str">
        <f t="shared" si="8"/>
        <v/>
      </c>
      <c r="AT49" s="323"/>
      <c r="AU49" s="263"/>
      <c r="AV49" s="263"/>
      <c r="AW49" s="263"/>
      <c r="AX49" s="263"/>
      <c r="AY49" s="157" t="str">
        <f t="shared" si="2"/>
        <v/>
      </c>
      <c r="AZ49" s="160" t="str">
        <f t="shared" si="9"/>
        <v/>
      </c>
      <c r="BA49" s="155" t="str">
        <f t="shared" si="4"/>
        <v/>
      </c>
      <c r="BB49" s="115" t="str">
        <f>IF(OR(BF49="ร",BF49="มส",BF49="มก"),BF49,IF(BA49="","",IF(นักเรียน!Q49="ออก","---ย้าย---",IF(เกณฑ์!$N$18="ACT",VLOOKUP(BA49,gradeact,5,TRUE),VLOOKUP(BA49,grade01,5,TRUE)))))</f>
        <v/>
      </c>
      <c r="BC49" s="263"/>
      <c r="BD49" s="435"/>
      <c r="BE49" s="463" t="str">
        <f t="shared" si="5"/>
        <v/>
      </c>
      <c r="BF49" s="263"/>
      <c r="BG49" s="435"/>
      <c r="BH49" s="435"/>
      <c r="BI49" s="435"/>
      <c r="BJ49" s="435"/>
      <c r="BK49" s="435"/>
    </row>
    <row r="50" spans="1:63" ht="15.75" customHeight="1" x14ac:dyDescent="0.5">
      <c r="A50" s="435"/>
      <c r="B50" s="34">
        <v>45</v>
      </c>
      <c r="C50" s="106" t="str">
        <f>IF(นักเรียน!C50="","",นักเรียน!C50)</f>
        <v/>
      </c>
      <c r="D50" s="615" t="str">
        <f>IF(นักเรียน!E50="","",นักเรียน!E50)</f>
        <v/>
      </c>
      <c r="E50" s="616"/>
      <c r="F50" s="32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333"/>
      <c r="AA50" s="32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334"/>
      <c r="AR50" s="153" t="str">
        <f>IF(นักเรียน!E50="","",SUM(F50:AQ50))</f>
        <v/>
      </c>
      <c r="AS50" s="151" t="str">
        <f t="shared" si="8"/>
        <v/>
      </c>
      <c r="AT50" s="323"/>
      <c r="AU50" s="263"/>
      <c r="AV50" s="263"/>
      <c r="AW50" s="263"/>
      <c r="AX50" s="263"/>
      <c r="AY50" s="157" t="str">
        <f t="shared" si="2"/>
        <v/>
      </c>
      <c r="AZ50" s="160" t="str">
        <f t="shared" si="9"/>
        <v/>
      </c>
      <c r="BA50" s="155" t="str">
        <f t="shared" si="4"/>
        <v/>
      </c>
      <c r="BB50" s="115" t="str">
        <f>IF(OR(BF50="ร",BF50="มส",BF50="มก"),BF50,IF(BA50="","",IF(นักเรียน!Q50="ออก","---ย้าย---",IF(เกณฑ์!$N$18="ACT",VLOOKUP(BA50,gradeact,5,TRUE),VLOOKUP(BA50,grade01,5,TRUE)))))</f>
        <v/>
      </c>
      <c r="BC50" s="263"/>
      <c r="BD50" s="435"/>
      <c r="BE50" s="463" t="str">
        <f t="shared" si="5"/>
        <v/>
      </c>
      <c r="BF50" s="263"/>
      <c r="BG50" s="435"/>
      <c r="BH50" s="435"/>
      <c r="BI50" s="435"/>
      <c r="BJ50" s="435"/>
      <c r="BK50" s="435"/>
    </row>
    <row r="51" spans="1:63" ht="15.75" customHeight="1" x14ac:dyDescent="0.5">
      <c r="A51" s="435"/>
      <c r="B51" s="34">
        <v>46</v>
      </c>
      <c r="C51" s="106" t="str">
        <f>IF(นักเรียน!C51="","",นักเรียน!C51)</f>
        <v/>
      </c>
      <c r="D51" s="615" t="str">
        <f>IF(นักเรียน!E51="","",นักเรียน!E51)</f>
        <v/>
      </c>
      <c r="E51" s="616"/>
      <c r="F51" s="32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333"/>
      <c r="AA51" s="32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334"/>
      <c r="AR51" s="153" t="str">
        <f>IF(นักเรียน!E51="","",SUM(F51:AQ51))</f>
        <v/>
      </c>
      <c r="AS51" s="151" t="str">
        <f t="shared" si="8"/>
        <v/>
      </c>
      <c r="AT51" s="323"/>
      <c r="AU51" s="263"/>
      <c r="AV51" s="263"/>
      <c r="AW51" s="263"/>
      <c r="AX51" s="263"/>
      <c r="AY51" s="157" t="str">
        <f t="shared" si="2"/>
        <v/>
      </c>
      <c r="AZ51" s="160" t="str">
        <f t="shared" si="9"/>
        <v/>
      </c>
      <c r="BA51" s="155" t="str">
        <f t="shared" si="4"/>
        <v/>
      </c>
      <c r="BB51" s="115" t="str">
        <f>IF(OR(BF51="ร",BF51="มส",BF51="มก"),BF51,IF(BA51="","",IF(นักเรียน!Q51="ออก","---ย้าย---",IF(เกณฑ์!$N$18="ACT",VLOOKUP(BA51,gradeact,5,TRUE),VLOOKUP(BA51,grade01,5,TRUE)))))</f>
        <v/>
      </c>
      <c r="BC51" s="263"/>
      <c r="BD51" s="435"/>
      <c r="BE51" s="463" t="str">
        <f t="shared" si="5"/>
        <v/>
      </c>
      <c r="BF51" s="263"/>
      <c r="BG51" s="435"/>
      <c r="BH51" s="435"/>
      <c r="BI51" s="435"/>
      <c r="BJ51" s="435"/>
      <c r="BK51" s="435"/>
    </row>
    <row r="52" spans="1:63" ht="15.75" customHeight="1" x14ac:dyDescent="0.5">
      <c r="A52" s="435"/>
      <c r="B52" s="34">
        <v>47</v>
      </c>
      <c r="C52" s="106" t="str">
        <f>IF(นักเรียน!C52="","",นักเรียน!C52)</f>
        <v/>
      </c>
      <c r="D52" s="615" t="str">
        <f>IF(นักเรียน!E52="","",นักเรียน!E52)</f>
        <v/>
      </c>
      <c r="E52" s="616"/>
      <c r="F52" s="32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333"/>
      <c r="AA52" s="32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334"/>
      <c r="AR52" s="153" t="str">
        <f>IF(นักเรียน!E52="","",SUM(F52:AQ52))</f>
        <v/>
      </c>
      <c r="AS52" s="151" t="str">
        <f t="shared" si="8"/>
        <v/>
      </c>
      <c r="AT52" s="323"/>
      <c r="AU52" s="263"/>
      <c r="AV52" s="263"/>
      <c r="AW52" s="263"/>
      <c r="AX52" s="263"/>
      <c r="AY52" s="157" t="str">
        <f t="shared" si="2"/>
        <v/>
      </c>
      <c r="AZ52" s="160" t="str">
        <f t="shared" si="9"/>
        <v/>
      </c>
      <c r="BA52" s="155" t="str">
        <f t="shared" si="4"/>
        <v/>
      </c>
      <c r="BB52" s="115" t="str">
        <f>IF(OR(BF52="ร",BF52="มส",BF52="มก"),BF52,IF(BA52="","",IF(นักเรียน!Q52="ออก","---ย้าย---",IF(เกณฑ์!$N$18="ACT",VLOOKUP(BA52,gradeact,5,TRUE),VLOOKUP(BA52,grade01,5,TRUE)))))</f>
        <v/>
      </c>
      <c r="BC52" s="263"/>
      <c r="BD52" s="435"/>
      <c r="BE52" s="463" t="str">
        <f t="shared" si="5"/>
        <v/>
      </c>
      <c r="BF52" s="263"/>
      <c r="BG52" s="435"/>
      <c r="BH52" s="435"/>
      <c r="BI52" s="435"/>
      <c r="BJ52" s="435"/>
      <c r="BK52" s="435"/>
    </row>
    <row r="53" spans="1:63" ht="15.75" customHeight="1" x14ac:dyDescent="0.5">
      <c r="A53" s="435"/>
      <c r="B53" s="34">
        <v>48</v>
      </c>
      <c r="C53" s="106" t="str">
        <f>IF(นักเรียน!C53="","",นักเรียน!C53)</f>
        <v/>
      </c>
      <c r="D53" s="615" t="str">
        <f>IF(นักเรียน!E53="","",นักเรียน!E53)</f>
        <v/>
      </c>
      <c r="E53" s="616"/>
      <c r="F53" s="32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333"/>
      <c r="AA53" s="32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334"/>
      <c r="AR53" s="153" t="str">
        <f>IF(นักเรียน!E53="","",SUM(F53:AQ53))</f>
        <v/>
      </c>
      <c r="AS53" s="151" t="str">
        <f t="shared" si="8"/>
        <v/>
      </c>
      <c r="AT53" s="323"/>
      <c r="AU53" s="263"/>
      <c r="AV53" s="263"/>
      <c r="AW53" s="263"/>
      <c r="AX53" s="263"/>
      <c r="AY53" s="157" t="str">
        <f t="shared" si="2"/>
        <v/>
      </c>
      <c r="AZ53" s="160" t="str">
        <f t="shared" si="9"/>
        <v/>
      </c>
      <c r="BA53" s="155" t="str">
        <f t="shared" si="4"/>
        <v/>
      </c>
      <c r="BB53" s="115" t="str">
        <f>IF(OR(BF53="ร",BF53="มส",BF53="มก"),BF53,IF(BA53="","",IF(นักเรียน!Q53="ออก","---ย้าย---",IF(เกณฑ์!$N$18="ACT",VLOOKUP(BA53,gradeact,5,TRUE),VLOOKUP(BA53,grade01,5,TRUE)))))</f>
        <v/>
      </c>
      <c r="BC53" s="263"/>
      <c r="BD53" s="435"/>
      <c r="BE53" s="463" t="str">
        <f t="shared" si="5"/>
        <v/>
      </c>
      <c r="BF53" s="263"/>
      <c r="BG53" s="435"/>
      <c r="BH53" s="435"/>
      <c r="BI53" s="435"/>
      <c r="BJ53" s="435"/>
      <c r="BK53" s="435"/>
    </row>
    <row r="54" spans="1:63" ht="15.75" customHeight="1" x14ac:dyDescent="0.5">
      <c r="A54" s="435"/>
      <c r="B54" s="34">
        <v>49</v>
      </c>
      <c r="C54" s="106" t="str">
        <f>IF(นักเรียน!C54="","",นักเรียน!C54)</f>
        <v/>
      </c>
      <c r="D54" s="615" t="str">
        <f>IF(นักเรียน!E54="","",นักเรียน!E54)</f>
        <v/>
      </c>
      <c r="E54" s="616"/>
      <c r="F54" s="32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333"/>
      <c r="AA54" s="32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334"/>
      <c r="AR54" s="153" t="str">
        <f>IF(นักเรียน!E54="","",SUM(F54:AQ54))</f>
        <v/>
      </c>
      <c r="AS54" s="151" t="str">
        <f t="shared" si="8"/>
        <v/>
      </c>
      <c r="AT54" s="323"/>
      <c r="AU54" s="263"/>
      <c r="AV54" s="263"/>
      <c r="AW54" s="263"/>
      <c r="AX54" s="263"/>
      <c r="AY54" s="157" t="str">
        <f t="shared" si="2"/>
        <v/>
      </c>
      <c r="AZ54" s="160" t="str">
        <f t="shared" si="9"/>
        <v/>
      </c>
      <c r="BA54" s="155" t="str">
        <f t="shared" si="4"/>
        <v/>
      </c>
      <c r="BB54" s="115" t="str">
        <f>IF(OR(BF54="ร",BF54="มส",BF54="มก"),BF54,IF(BA54="","",IF(นักเรียน!Q54="ออก","---ย้าย---",IF(เกณฑ์!$N$18="ACT",VLOOKUP(BA54,gradeact,5,TRUE),VLOOKUP(BA54,grade01,5,TRUE)))))</f>
        <v/>
      </c>
      <c r="BC54" s="263"/>
      <c r="BD54" s="435"/>
      <c r="BE54" s="463" t="str">
        <f t="shared" si="5"/>
        <v/>
      </c>
      <c r="BF54" s="263"/>
      <c r="BG54" s="435"/>
      <c r="BH54" s="435"/>
      <c r="BI54" s="435"/>
      <c r="BJ54" s="435"/>
      <c r="BK54" s="435"/>
    </row>
    <row r="55" spans="1:63" ht="15.75" customHeight="1" x14ac:dyDescent="0.5">
      <c r="A55" s="435"/>
      <c r="B55" s="34">
        <v>50</v>
      </c>
      <c r="C55" s="106" t="str">
        <f>IF(นักเรียน!C55="","",นักเรียน!C55)</f>
        <v/>
      </c>
      <c r="D55" s="615" t="str">
        <f>IF(นักเรียน!E55="","",นักเรียน!E55)</f>
        <v/>
      </c>
      <c r="E55" s="616"/>
      <c r="F55" s="32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333"/>
      <c r="AA55" s="32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334"/>
      <c r="AR55" s="153" t="str">
        <f>IF(นักเรียน!E55="","",SUM(F55:AQ55))</f>
        <v/>
      </c>
      <c r="AS55" s="151" t="str">
        <f t="shared" si="8"/>
        <v/>
      </c>
      <c r="AT55" s="323"/>
      <c r="AU55" s="263"/>
      <c r="AV55" s="263"/>
      <c r="AW55" s="263"/>
      <c r="AX55" s="263"/>
      <c r="AY55" s="157" t="str">
        <f t="shared" si="2"/>
        <v/>
      </c>
      <c r="AZ55" s="160" t="str">
        <f t="shared" si="9"/>
        <v/>
      </c>
      <c r="BA55" s="155" t="str">
        <f t="shared" si="4"/>
        <v/>
      </c>
      <c r="BB55" s="115" t="str">
        <f>IF(OR(BF55="ร",BF55="มส",BF55="มก"),BF55,IF(BA55="","",IF(นักเรียน!Q55="ออก","---ย้าย---",IF(เกณฑ์!$N$18="ACT",VLOOKUP(BA55,gradeact,5,TRUE),VLOOKUP(BA55,grade01,5,TRUE)))))</f>
        <v/>
      </c>
      <c r="BC55" s="263"/>
      <c r="BD55" s="435"/>
      <c r="BE55" s="463" t="str">
        <f t="shared" si="5"/>
        <v/>
      </c>
      <c r="BF55" s="263"/>
      <c r="BG55" s="435"/>
      <c r="BH55" s="435"/>
      <c r="BI55" s="435"/>
      <c r="BJ55" s="435"/>
      <c r="BK55" s="435"/>
    </row>
    <row r="56" spans="1:63" ht="18" customHeight="1" x14ac:dyDescent="0.5">
      <c r="A56" s="435"/>
      <c r="B56" s="455"/>
      <c r="C56" s="455"/>
      <c r="D56" s="435"/>
      <c r="E56" s="43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55"/>
      <c r="AR56" s="455"/>
      <c r="AS56" s="457"/>
      <c r="AT56" s="435"/>
      <c r="AU56" s="435"/>
      <c r="AV56" s="435"/>
      <c r="AW56" s="435"/>
      <c r="AX56" s="435"/>
      <c r="AY56" s="464"/>
      <c r="AZ56" s="464"/>
      <c r="BA56" s="464"/>
      <c r="BB56" s="435"/>
      <c r="BC56" s="435"/>
      <c r="BD56" s="435"/>
      <c r="BE56" s="435"/>
      <c r="BF56" s="435"/>
      <c r="BG56" s="435"/>
      <c r="BH56" s="435"/>
      <c r="BI56" s="435"/>
      <c r="BJ56" s="435"/>
      <c r="BK56" s="435"/>
    </row>
    <row r="57" spans="1:63" ht="18" customHeight="1" x14ac:dyDescent="0.5">
      <c r="A57" s="435"/>
      <c r="B57" s="455"/>
      <c r="C57" s="455"/>
      <c r="D57" s="435"/>
      <c r="E57" s="43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7"/>
      <c r="AT57" s="435"/>
      <c r="AU57" s="435"/>
      <c r="AV57" s="435"/>
      <c r="AW57" s="435"/>
      <c r="AX57" s="435"/>
      <c r="AY57" s="464"/>
      <c r="AZ57" s="464"/>
      <c r="BA57" s="464"/>
      <c r="BB57" s="435"/>
      <c r="BC57" s="435"/>
      <c r="BD57" s="435"/>
      <c r="BE57" s="435"/>
      <c r="BF57" s="435"/>
      <c r="BG57" s="435"/>
      <c r="BH57" s="435"/>
      <c r="BI57" s="435"/>
      <c r="BJ57" s="435"/>
      <c r="BK57" s="435"/>
    </row>
    <row r="58" spans="1:63" ht="18" customHeight="1" x14ac:dyDescent="0.5">
      <c r="A58" s="435"/>
      <c r="B58" s="455"/>
      <c r="C58" s="455"/>
      <c r="D58" s="435"/>
      <c r="E58" s="43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  <c r="AO58" s="455"/>
      <c r="AP58" s="455"/>
      <c r="AQ58" s="455"/>
      <c r="AR58" s="455"/>
      <c r="AS58" s="457"/>
      <c r="AT58" s="435"/>
      <c r="AU58" s="435"/>
      <c r="AV58" s="435"/>
      <c r="AW58" s="435"/>
      <c r="AX58" s="435"/>
      <c r="AY58" s="464"/>
      <c r="AZ58" s="464"/>
      <c r="BA58" s="464"/>
      <c r="BB58" s="435"/>
      <c r="BC58" s="435"/>
      <c r="BD58" s="435"/>
      <c r="BE58" s="435"/>
      <c r="BF58" s="435"/>
      <c r="BG58" s="435"/>
      <c r="BH58" s="435"/>
      <c r="BI58" s="435"/>
      <c r="BJ58" s="435"/>
      <c r="BK58" s="435"/>
    </row>
    <row r="59" spans="1:63" ht="18" customHeight="1" x14ac:dyDescent="0.5">
      <c r="A59" s="435"/>
      <c r="B59" s="455"/>
      <c r="C59" s="455"/>
      <c r="D59" s="435"/>
      <c r="E59" s="43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5"/>
      <c r="AD59" s="455"/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7"/>
      <c r="AT59" s="435"/>
      <c r="AU59" s="435"/>
      <c r="AV59" s="435"/>
      <c r="AW59" s="435"/>
      <c r="AX59" s="435"/>
      <c r="AY59" s="464"/>
      <c r="AZ59" s="464"/>
      <c r="BA59" s="464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</row>
    <row r="60" spans="1:63" ht="18" customHeight="1" x14ac:dyDescent="0.5">
      <c r="A60" s="435"/>
      <c r="B60" s="455"/>
      <c r="C60" s="455"/>
      <c r="D60" s="435"/>
      <c r="E60" s="43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455"/>
      <c r="AL60" s="455"/>
      <c r="AM60" s="455"/>
      <c r="AN60" s="455"/>
      <c r="AO60" s="455"/>
      <c r="AP60" s="455"/>
      <c r="AQ60" s="455"/>
      <c r="AR60" s="455"/>
      <c r="AS60" s="457"/>
      <c r="AT60" s="435"/>
      <c r="AU60" s="435"/>
      <c r="AV60" s="435"/>
      <c r="AW60" s="435"/>
      <c r="AX60" s="435"/>
      <c r="AY60" s="464"/>
      <c r="AZ60" s="464"/>
      <c r="BA60" s="464"/>
      <c r="BB60" s="435"/>
      <c r="BC60" s="435"/>
      <c r="BD60" s="435"/>
      <c r="BE60" s="435"/>
      <c r="BF60" s="435"/>
      <c r="BG60" s="435"/>
      <c r="BH60" s="435"/>
      <c r="BI60" s="435"/>
      <c r="BJ60" s="435"/>
      <c r="BK60" s="435"/>
    </row>
    <row r="61" spans="1:63" ht="18" customHeight="1" x14ac:dyDescent="0.5">
      <c r="A61" s="435"/>
      <c r="B61" s="455"/>
      <c r="C61" s="455"/>
      <c r="D61" s="435"/>
      <c r="E61" s="43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455"/>
      <c r="AL61" s="455"/>
      <c r="AM61" s="455"/>
      <c r="AN61" s="455"/>
      <c r="AO61" s="455"/>
      <c r="AP61" s="455"/>
      <c r="AQ61" s="455"/>
      <c r="AR61" s="455"/>
      <c r="AS61" s="457"/>
      <c r="AT61" s="435"/>
      <c r="AU61" s="435"/>
      <c r="AV61" s="435"/>
      <c r="AW61" s="435"/>
      <c r="AX61" s="435"/>
      <c r="AY61" s="464"/>
      <c r="AZ61" s="464"/>
      <c r="BA61" s="464"/>
      <c r="BB61" s="435"/>
      <c r="BC61" s="435"/>
      <c r="BD61" s="435"/>
      <c r="BE61" s="435"/>
      <c r="BF61" s="435"/>
      <c r="BG61" s="435"/>
      <c r="BH61" s="435"/>
      <c r="BI61" s="435"/>
      <c r="BJ61" s="435"/>
      <c r="BK61" s="435"/>
    </row>
    <row r="62" spans="1:63" ht="18" customHeight="1" x14ac:dyDescent="0.5">
      <c r="A62" s="435"/>
      <c r="B62" s="455"/>
      <c r="C62" s="455"/>
      <c r="D62" s="435"/>
      <c r="E62" s="43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  <c r="AJ62" s="455"/>
      <c r="AK62" s="455"/>
      <c r="AL62" s="455"/>
      <c r="AM62" s="455"/>
      <c r="AN62" s="455"/>
      <c r="AO62" s="455"/>
      <c r="AP62" s="455"/>
      <c r="AQ62" s="455"/>
      <c r="AR62" s="455"/>
      <c r="AS62" s="457"/>
      <c r="AT62" s="435"/>
      <c r="AU62" s="435"/>
      <c r="AV62" s="435"/>
      <c r="AW62" s="435"/>
      <c r="AX62" s="435"/>
      <c r="AY62" s="464"/>
      <c r="AZ62" s="464"/>
      <c r="BA62" s="464"/>
      <c r="BB62" s="435"/>
      <c r="BC62" s="435"/>
      <c r="BD62" s="435"/>
      <c r="BE62" s="435"/>
      <c r="BF62" s="435"/>
      <c r="BG62" s="435"/>
      <c r="BH62" s="435"/>
      <c r="BI62" s="435"/>
      <c r="BJ62" s="435"/>
      <c r="BK62" s="435"/>
    </row>
    <row r="63" spans="1:63" ht="18" customHeight="1" x14ac:dyDescent="0.5">
      <c r="A63" s="435"/>
      <c r="B63" s="455"/>
      <c r="C63" s="455"/>
      <c r="D63" s="435"/>
      <c r="E63" s="43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5"/>
      <c r="AH63" s="455"/>
      <c r="AI63" s="455"/>
      <c r="AJ63" s="455"/>
      <c r="AK63" s="455"/>
      <c r="AL63" s="455"/>
      <c r="AM63" s="455"/>
      <c r="AN63" s="455"/>
      <c r="AO63" s="455"/>
      <c r="AP63" s="455"/>
      <c r="AQ63" s="455"/>
      <c r="AR63" s="455"/>
      <c r="AS63" s="457"/>
      <c r="AT63" s="435"/>
      <c r="AU63" s="435"/>
      <c r="AV63" s="435"/>
      <c r="AW63" s="435"/>
      <c r="AX63" s="435"/>
      <c r="AY63" s="464"/>
      <c r="AZ63" s="464"/>
      <c r="BA63" s="464"/>
      <c r="BB63" s="435"/>
      <c r="BC63" s="435"/>
      <c r="BD63" s="435"/>
      <c r="BE63" s="435"/>
      <c r="BF63" s="435"/>
      <c r="BG63" s="435"/>
      <c r="BH63" s="435"/>
      <c r="BI63" s="435"/>
      <c r="BJ63" s="435"/>
      <c r="BK63" s="435"/>
    </row>
    <row r="64" spans="1:63" ht="18" customHeight="1" x14ac:dyDescent="0.5">
      <c r="A64" s="435"/>
      <c r="B64" s="455"/>
      <c r="C64" s="455"/>
      <c r="D64" s="435"/>
      <c r="E64" s="43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455"/>
      <c r="AI64" s="455"/>
      <c r="AJ64" s="455"/>
      <c r="AK64" s="455"/>
      <c r="AL64" s="455"/>
      <c r="AM64" s="455"/>
      <c r="AN64" s="455"/>
      <c r="AO64" s="455"/>
      <c r="AP64" s="455"/>
      <c r="AQ64" s="455"/>
      <c r="AR64" s="455"/>
      <c r="AS64" s="457"/>
      <c r="AT64" s="435"/>
      <c r="AU64" s="435"/>
      <c r="AV64" s="435"/>
      <c r="AW64" s="435"/>
      <c r="AX64" s="435"/>
      <c r="AY64" s="464"/>
      <c r="AZ64" s="464"/>
      <c r="BA64" s="464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</row>
    <row r="65" spans="1:63" ht="18" customHeight="1" x14ac:dyDescent="0.5">
      <c r="A65" s="435"/>
      <c r="B65" s="455"/>
      <c r="C65" s="455"/>
      <c r="D65" s="435"/>
      <c r="E65" s="43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5"/>
      <c r="AR65" s="455"/>
      <c r="AS65" s="457"/>
      <c r="AT65" s="435"/>
      <c r="AU65" s="435"/>
      <c r="AV65" s="435"/>
      <c r="AW65" s="435"/>
      <c r="AX65" s="435"/>
      <c r="AY65" s="464"/>
      <c r="AZ65" s="464"/>
      <c r="BA65" s="464"/>
      <c r="BB65" s="435"/>
      <c r="BC65" s="435"/>
      <c r="BD65" s="435"/>
      <c r="BE65" s="435"/>
      <c r="BF65" s="435"/>
      <c r="BG65" s="435"/>
      <c r="BH65" s="435"/>
      <c r="BI65" s="435"/>
      <c r="BJ65" s="435"/>
      <c r="BK65" s="435"/>
    </row>
    <row r="66" spans="1:63" ht="18" customHeight="1" x14ac:dyDescent="0.5">
      <c r="A66" s="435"/>
      <c r="B66" s="455"/>
      <c r="C66" s="455"/>
      <c r="D66" s="435"/>
      <c r="E66" s="43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5"/>
      <c r="AI66" s="455"/>
      <c r="AJ66" s="455"/>
      <c r="AK66" s="455"/>
      <c r="AL66" s="455"/>
      <c r="AM66" s="455"/>
      <c r="AN66" s="455"/>
      <c r="AO66" s="455"/>
      <c r="AP66" s="455"/>
      <c r="AQ66" s="455"/>
      <c r="AR66" s="455"/>
      <c r="AS66" s="457"/>
      <c r="AT66" s="435"/>
      <c r="AU66" s="435"/>
      <c r="AV66" s="435"/>
      <c r="AW66" s="435"/>
      <c r="AX66" s="435"/>
      <c r="AY66" s="464"/>
      <c r="AZ66" s="464"/>
      <c r="BA66" s="464"/>
      <c r="BB66" s="435"/>
      <c r="BC66" s="435"/>
      <c r="BD66" s="435"/>
      <c r="BE66" s="435"/>
      <c r="BF66" s="435"/>
      <c r="BG66" s="435"/>
      <c r="BH66" s="435"/>
      <c r="BI66" s="435"/>
      <c r="BJ66" s="435"/>
      <c r="BK66" s="435"/>
    </row>
    <row r="67" spans="1:63" ht="18" customHeight="1" x14ac:dyDescent="0.5">
      <c r="A67" s="435"/>
      <c r="B67" s="455"/>
      <c r="C67" s="455"/>
      <c r="D67" s="435"/>
      <c r="E67" s="43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  <c r="AK67" s="455"/>
      <c r="AL67" s="455"/>
      <c r="AM67" s="455"/>
      <c r="AN67" s="455"/>
      <c r="AO67" s="455"/>
      <c r="AP67" s="455"/>
      <c r="AQ67" s="455"/>
      <c r="AR67" s="455"/>
      <c r="AS67" s="457"/>
      <c r="AT67" s="435"/>
      <c r="AU67" s="435"/>
      <c r="AV67" s="435"/>
      <c r="AW67" s="435"/>
      <c r="AX67" s="435"/>
      <c r="AY67" s="464"/>
      <c r="AZ67" s="464"/>
      <c r="BA67" s="464"/>
      <c r="BB67" s="435"/>
      <c r="BC67" s="435"/>
      <c r="BD67" s="435"/>
      <c r="BE67" s="435"/>
      <c r="BF67" s="435"/>
      <c r="BG67" s="435"/>
      <c r="BH67" s="435"/>
      <c r="BI67" s="435"/>
      <c r="BJ67" s="435"/>
      <c r="BK67" s="435"/>
    </row>
    <row r="68" spans="1:63" ht="18" customHeight="1" x14ac:dyDescent="0.5">
      <c r="A68" s="435"/>
      <c r="B68" s="455"/>
      <c r="C68" s="455"/>
      <c r="D68" s="435"/>
      <c r="E68" s="43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455"/>
      <c r="AO68" s="455"/>
      <c r="AP68" s="455"/>
      <c r="AQ68" s="455"/>
      <c r="AR68" s="455"/>
      <c r="AS68" s="457"/>
      <c r="AT68" s="435"/>
      <c r="AU68" s="435"/>
      <c r="AV68" s="435"/>
      <c r="AW68" s="435"/>
      <c r="AX68" s="435"/>
      <c r="AY68" s="464"/>
      <c r="AZ68" s="464"/>
      <c r="BA68" s="464"/>
      <c r="BB68" s="435"/>
      <c r="BC68" s="435"/>
      <c r="BD68" s="435"/>
      <c r="BE68" s="435"/>
      <c r="BF68" s="435"/>
      <c r="BG68" s="435"/>
      <c r="BH68" s="435"/>
      <c r="BI68" s="435"/>
      <c r="BJ68" s="435"/>
      <c r="BK68" s="435"/>
    </row>
    <row r="69" spans="1:63" ht="18" customHeight="1" x14ac:dyDescent="0.5">
      <c r="A69" s="435"/>
      <c r="B69" s="455"/>
      <c r="C69" s="455"/>
      <c r="D69" s="435"/>
      <c r="E69" s="43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  <c r="AK69" s="455"/>
      <c r="AL69" s="455"/>
      <c r="AM69" s="455"/>
      <c r="AN69" s="455"/>
      <c r="AO69" s="455"/>
      <c r="AP69" s="455"/>
      <c r="AQ69" s="455"/>
      <c r="AR69" s="455"/>
      <c r="AS69" s="457"/>
      <c r="AT69" s="435"/>
      <c r="AU69" s="435"/>
      <c r="AV69" s="435"/>
      <c r="AW69" s="435"/>
      <c r="AX69" s="435"/>
      <c r="AY69" s="464"/>
      <c r="AZ69" s="464"/>
      <c r="BA69" s="464"/>
      <c r="BB69" s="435"/>
      <c r="BC69" s="435"/>
      <c r="BD69" s="435"/>
      <c r="BE69" s="435"/>
      <c r="BF69" s="435"/>
      <c r="BG69" s="435"/>
      <c r="BH69" s="435"/>
      <c r="BI69" s="435"/>
      <c r="BJ69" s="435"/>
      <c r="BK69" s="435"/>
    </row>
    <row r="70" spans="1:63" ht="18" customHeight="1" x14ac:dyDescent="0.5">
      <c r="A70" s="435"/>
      <c r="B70" s="455"/>
      <c r="C70" s="455"/>
      <c r="D70" s="435"/>
      <c r="E70" s="43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5"/>
      <c r="AH70" s="455"/>
      <c r="AI70" s="455"/>
      <c r="AJ70" s="455"/>
      <c r="AK70" s="455"/>
      <c r="AL70" s="455"/>
      <c r="AM70" s="455"/>
      <c r="AN70" s="455"/>
      <c r="AO70" s="455"/>
      <c r="AP70" s="455"/>
      <c r="AQ70" s="455"/>
      <c r="AR70" s="455"/>
      <c r="AS70" s="457"/>
      <c r="AT70" s="435"/>
      <c r="AU70" s="435"/>
      <c r="AV70" s="435"/>
      <c r="AW70" s="435"/>
      <c r="AX70" s="435"/>
      <c r="AY70" s="464"/>
      <c r="AZ70" s="464"/>
      <c r="BA70" s="464"/>
      <c r="BB70" s="435"/>
      <c r="BC70" s="435"/>
      <c r="BD70" s="435"/>
      <c r="BE70" s="435"/>
      <c r="BF70" s="435"/>
      <c r="BG70" s="435"/>
      <c r="BH70" s="435"/>
      <c r="BI70" s="435"/>
      <c r="BJ70" s="435"/>
      <c r="BK70" s="435"/>
    </row>
    <row r="71" spans="1:6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</sheetData>
  <sheetProtection sheet="1" objects="1" scenarios="1" formatCells="0" formatColumns="0" formatRows="0"/>
  <mergeCells count="63">
    <mergeCell ref="D11:E11"/>
    <mergeCell ref="BF2:BF5"/>
    <mergeCell ref="D46:E46"/>
    <mergeCell ref="D47:E47"/>
    <mergeCell ref="D48:E48"/>
    <mergeCell ref="BC2:BC5"/>
    <mergeCell ref="BA2:BA4"/>
    <mergeCell ref="BB2:BB5"/>
    <mergeCell ref="D12:E12"/>
    <mergeCell ref="D13:E13"/>
    <mergeCell ref="D14:E14"/>
    <mergeCell ref="D15:E15"/>
    <mergeCell ref="D16:E16"/>
    <mergeCell ref="D17:E17"/>
    <mergeCell ref="D18:E18"/>
    <mergeCell ref="D19:E19"/>
    <mergeCell ref="D6:E6"/>
    <mergeCell ref="D7:E7"/>
    <mergeCell ref="D8:E8"/>
    <mergeCell ref="D9:E9"/>
    <mergeCell ref="D10:E10"/>
    <mergeCell ref="B2:B5"/>
    <mergeCell ref="C2:C5"/>
    <mergeCell ref="D2:D5"/>
    <mergeCell ref="AT2:AZ2"/>
    <mergeCell ref="AA2:AS2"/>
    <mergeCell ref="F2:Z2"/>
    <mergeCell ref="AT3:AY3"/>
    <mergeCell ref="F3:Z3"/>
    <mergeCell ref="AA3:AQ3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55:E55"/>
    <mergeCell ref="D45:E45"/>
    <mergeCell ref="D51:E51"/>
    <mergeCell ref="D52:E52"/>
    <mergeCell ref="D53:E53"/>
    <mergeCell ref="D54:E54"/>
    <mergeCell ref="D50:E50"/>
    <mergeCell ref="D49:E49"/>
  </mergeCells>
  <conditionalFormatting sqref="F6:AQ55">
    <cfRule type="cellIs" dxfId="88" priority="18" operator="lessThan">
      <formula>50%*F$5</formula>
    </cfRule>
  </conditionalFormatting>
  <conditionalFormatting sqref="AS6:AS55">
    <cfRule type="cellIs" dxfId="87" priority="14" operator="lessThan">
      <formula>50%*$AS$5</formula>
    </cfRule>
  </conditionalFormatting>
  <conditionalFormatting sqref="AT6:AX55">
    <cfRule type="cellIs" dxfId="86" priority="17" operator="lessThan">
      <formula>50%*AT$5</formula>
    </cfRule>
  </conditionalFormatting>
  <conditionalFormatting sqref="AZ6:AZ55">
    <cfRule type="cellIs" dxfId="85" priority="13" operator="lessThan">
      <formula>50%*$AZ$5</formula>
    </cfRule>
  </conditionalFormatting>
  <conditionalFormatting sqref="BA6:BA55">
    <cfRule type="cellIs" dxfId="84" priority="16" operator="lessThan">
      <formula>50%*$BA$5</formula>
    </cfRule>
  </conditionalFormatting>
  <conditionalFormatting sqref="BB6:BB55">
    <cfRule type="containsText" dxfId="83" priority="1" operator="containsText" text="มก">
      <formula>NOT(ISERROR(SEARCH("มก",BB6)))</formula>
    </cfRule>
    <cfRule type="containsText" dxfId="82" priority="2" operator="containsText" text="มส">
      <formula>NOT(ISERROR(SEARCH("มส",BB6)))</formula>
    </cfRule>
    <cfRule type="containsText" dxfId="81" priority="3" operator="containsText" text="ร">
      <formula>NOT(ISERROR(SEARCH("ร",BB6)))</formula>
    </cfRule>
    <cfRule type="containsText" dxfId="80" priority="10" operator="containsText" text="ไม่ผ่าน">
      <formula>NOT(ISERROR(SEARCH("ไม่ผ่าน",BB6)))</formula>
    </cfRule>
    <cfRule type="containsText" dxfId="79" priority="11" operator="containsText" text="ย้าย">
      <formula>NOT(ISERROR(SEARCH("ย้าย",BB6)))</formula>
    </cfRule>
    <cfRule type="containsText" dxfId="78" priority="12" operator="containsText" text="0">
      <formula>NOT(ISERROR(SEARCH("0",BB6)))</formula>
    </cfRule>
  </conditionalFormatting>
  <conditionalFormatting sqref="BE6:BE55">
    <cfRule type="containsText" dxfId="77" priority="4" operator="containsText" text="มส">
      <formula>NOT(ISERROR(SEARCH("มส",BE6)))</formula>
    </cfRule>
    <cfRule type="containsText" dxfId="76" priority="5" operator="containsText" text="ร">
      <formula>NOT(ISERROR(SEARCH("ร",BE6)))</formula>
    </cfRule>
    <cfRule type="containsText" dxfId="75" priority="6" operator="containsText" text="ย้าย">
      <formula>NOT(ISERROR(SEARCH("ย้าย",BE6)))</formula>
    </cfRule>
    <cfRule type="containsText" dxfId="74" priority="7" operator="containsText" text="ไม่ผ่าน">
      <formula>NOT(ISERROR(SEARCH("ไม่ผ่าน",BE6)))</formula>
    </cfRule>
    <cfRule type="containsText" dxfId="73" priority="8" operator="containsText" text="F">
      <formula>NOT(ISERROR(SEARCH("F",BE6)))</formula>
    </cfRule>
    <cfRule type="containsText" dxfId="72" priority="9" operator="containsText" text="0">
      <formula>NOT(ISERROR(SEARCH("0",BE6)))</formula>
    </cfRule>
  </conditionalFormatting>
  <dataValidations count="2">
    <dataValidation type="whole" operator="lessThanOrEqual" allowBlank="1" showInputMessage="1" showErrorMessage="1" error="คะแนนที่ได้ต้องไม่เกินค่าของคะแนนเต็ม" sqref="F6:AQ55 AT6:AX55" xr:uid="{00000000-0002-0000-0800-000000000000}">
      <formula1>F$5</formula1>
    </dataValidation>
    <dataValidation type="list" allowBlank="1" showInputMessage="1" showErrorMessage="1" sqref="BF6:BF55" xr:uid="{00000000-0002-0000-0800-000001000000}">
      <formula1>$BG$2:$BG$5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26" min="1" max="54" man="1"/>
    <brk id="45" min="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58</vt:i4>
      </vt:variant>
    </vt:vector>
  </HeadingPairs>
  <TitlesOfParts>
    <vt:vector size="81" baseType="lpstr">
      <vt:lpstr>Home</vt:lpstr>
      <vt:lpstr>อ่านก่อนทำ</vt:lpstr>
      <vt:lpstr>เกณฑ์</vt:lpstr>
      <vt:lpstr>ตัวชีวัด</vt:lpstr>
      <vt:lpstr>นักเรียน</vt:lpstr>
      <vt:lpstr>ปก</vt:lpstr>
      <vt:lpstr>เวลาเรียน</vt:lpstr>
      <vt:lpstr>list01</vt:lpstr>
      <vt:lpstr>คะแนน1</vt:lpstr>
      <vt:lpstr>คะแนน2</vt:lpstr>
      <vt:lpstr>คุณลักษณะ</vt:lpstr>
      <vt:lpstr>คุณลักษณะรายข้อ</vt:lpstr>
      <vt:lpstr>คิดวิเคราะห์</vt:lpstr>
      <vt:lpstr>คิดวิเคราะห์รายข้อ</vt:lpstr>
      <vt:lpstr>สมรรถนะ</vt:lpstr>
      <vt:lpstr>สมรรถนะรายด้าน</vt:lpstr>
      <vt:lpstr>คำอธิบาย</vt:lpstr>
      <vt:lpstr>ตัวชี้วัดคุณลักษณะ</vt:lpstr>
      <vt:lpstr>ตัวชี้วัดการอ่าน</vt:lpstr>
      <vt:lpstr>บันทึกข้อความ</vt:lpstr>
      <vt:lpstr>รายงาน1</vt:lpstr>
      <vt:lpstr>แผนภูมิ</vt:lpstr>
      <vt:lpstr>aboutme</vt:lpstr>
      <vt:lpstr>date</vt:lpstr>
      <vt:lpstr>grad1</vt:lpstr>
      <vt:lpstr>grad2</vt:lpstr>
      <vt:lpstr>grad3</vt:lpstr>
      <vt:lpstr>grade01</vt:lpstr>
      <vt:lpstr>gradeact</vt:lpstr>
      <vt:lpstr>gradecompet</vt:lpstr>
      <vt:lpstr>gradetime</vt:lpstr>
      <vt:lpstr>group_sara</vt:lpstr>
      <vt:lpstr>groupsara61</vt:lpstr>
      <vt:lpstr>kroo</vt:lpstr>
      <vt:lpstr>level_class</vt:lpstr>
      <vt:lpstr>level_ed</vt:lpstr>
      <vt:lpstr>list</vt:lpstr>
      <vt:lpstr>month</vt:lpstr>
      <vt:lpstr>months</vt:lpstr>
      <vt:lpstr>posit</vt:lpstr>
      <vt:lpstr>aboutme!Print_Area</vt:lpstr>
      <vt:lpstr>Home!Print_Area</vt:lpstr>
      <vt:lpstr>เกณฑ์!Print_Area</vt:lpstr>
      <vt:lpstr>คะแนน1!Print_Area</vt:lpstr>
      <vt:lpstr>คะแนน2!Print_Area</vt:lpstr>
      <vt:lpstr>คำอธิบาย!Print_Area</vt:lpstr>
      <vt:lpstr>คิดวิเคราะห์!Print_Area</vt:lpstr>
      <vt:lpstr>คิดวิเคราะห์รายข้อ!Print_Area</vt:lpstr>
      <vt:lpstr>คุณลักษณะ!Print_Area</vt:lpstr>
      <vt:lpstr>คุณลักษณะรายข้อ!Print_Area</vt:lpstr>
      <vt:lpstr>ตัวชีวัด!Print_Area</vt:lpstr>
      <vt:lpstr>ตัวชี้วัดการอ่าน!Print_Area</vt:lpstr>
      <vt:lpstr>ตัวชี้วัดคุณลักษณะ!Print_Area</vt:lpstr>
      <vt:lpstr>นักเรียน!Print_Area</vt:lpstr>
      <vt:lpstr>บันทึกข้อความ!Print_Area</vt:lpstr>
      <vt:lpstr>ปก!Print_Area</vt:lpstr>
      <vt:lpstr>แผนภูมิ!Print_Area</vt:lpstr>
      <vt:lpstr>รายงาน1!Print_Area</vt:lpstr>
      <vt:lpstr>เวลาเรียน!Print_Area</vt:lpstr>
      <vt:lpstr>สมรรถนะ!Print_Area</vt:lpstr>
      <vt:lpstr>สมรรถนะรายด้าน!Print_Area</vt:lpstr>
      <vt:lpstr>อ่านก่อนทำ!Print_Area</vt:lpstr>
      <vt:lpstr>คะแนน1!Print_Titles</vt:lpstr>
      <vt:lpstr>คะแนน2!Print_Titles</vt:lpstr>
      <vt:lpstr>คิดวิเคราะห์!Print_Titles</vt:lpstr>
      <vt:lpstr>คิดวิเคราะห์รายข้อ!Print_Titles</vt:lpstr>
      <vt:lpstr>คุณลักษณะ!Print_Titles</vt:lpstr>
      <vt:lpstr>คุณลักษณะรายข้อ!Print_Titles</vt:lpstr>
      <vt:lpstr>รายงาน1!Print_Titles</vt:lpstr>
      <vt:lpstr>เวลาเรียน!Print_Titles</vt:lpstr>
      <vt:lpstr>สมรรถนะ!Print_Titles</vt:lpstr>
      <vt:lpstr>สมรรถนะรายด้าน!Print_Titles</vt:lpstr>
      <vt:lpstr>scor1</vt:lpstr>
      <vt:lpstr>score_x</vt:lpstr>
      <vt:lpstr>section</vt:lpstr>
      <vt:lpstr>status</vt:lpstr>
      <vt:lpstr>time</vt:lpstr>
      <vt:lpstr>vadpol</vt:lpstr>
      <vt:lpstr>year_ed</vt:lpstr>
      <vt:lpstr>years</vt:lpstr>
      <vt:lpstr>ภาษาไทย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KOSI 1</cp:lastModifiedBy>
  <cp:lastPrinted>2025-05-25T10:14:07Z</cp:lastPrinted>
  <dcterms:created xsi:type="dcterms:W3CDTF">2004-09-09T07:11:14Z</dcterms:created>
  <dcterms:modified xsi:type="dcterms:W3CDTF">2025-08-11T02:51:09Z</dcterms:modified>
</cp:coreProperties>
</file>