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าน 4 ฝ่าย\01งานวิชาการ\ปพ.5\2568\"/>
    </mc:Choice>
  </mc:AlternateContent>
  <xr:revisionPtr revIDLastSave="0" documentId="13_ncr:1_{03C2C4E6-415C-4976-9087-1C69C6276A8D}" xr6:coauthVersionLast="47" xr6:coauthVersionMax="47" xr10:uidLastSave="{00000000-0000-0000-0000-000000000000}"/>
  <bookViews>
    <workbookView xWindow="-120" yWindow="-120" windowWidth="20730" windowHeight="11160" tabRatio="873" xr2:uid="{00000000-000D-0000-FFFF-FFFF00000000}"/>
  </bookViews>
  <sheets>
    <sheet name="Home" sheetId="45" r:id="rId1"/>
    <sheet name="อ่านก่อนทำ" sheetId="58" r:id="rId2"/>
    <sheet name="ตัวชีวัด" sheetId="67" r:id="rId3"/>
    <sheet name="เกณฑ์" sheetId="60" r:id="rId4"/>
    <sheet name="นักเรียน" sheetId="38" r:id="rId5"/>
    <sheet name="ปก" sheetId="46" r:id="rId6"/>
    <sheet name="เวลาเรียน_ป" sheetId="70" r:id="rId7"/>
    <sheet name="เวลาเรียน_ม" sheetId="43" r:id="rId8"/>
    <sheet name="list01" sheetId="44" state="hidden" r:id="rId9"/>
    <sheet name="คะแนน00" sheetId="69" state="hidden" r:id="rId10"/>
    <sheet name="คะแนนตัวชี้วัด" sheetId="68" r:id="rId11"/>
    <sheet name="คะแนน1" sheetId="63" r:id="rId12"/>
    <sheet name="คุณลักษณะ" sheetId="48" r:id="rId13"/>
    <sheet name="คุณลักษณะรายข้อ" sheetId="47" r:id="rId14"/>
    <sheet name="คิดวิเคราะห์" sheetId="49" r:id="rId15"/>
    <sheet name="คิดวิเคราะห์รายข้อ" sheetId="50" r:id="rId16"/>
    <sheet name="สมรรถนะ" sheetId="65" r:id="rId17"/>
    <sheet name="สมรรถนะรายด้าน" sheetId="66" r:id="rId18"/>
    <sheet name="ตัวชีวัด00" sheetId="51" state="hidden" r:id="rId19"/>
    <sheet name="สรุปตัดสินผลการเรียน" sheetId="71" r:id="rId20"/>
    <sheet name="คำอธิบาย" sheetId="52" r:id="rId21"/>
    <sheet name="ตัวชี้วัดคุณลักษณะ" sheetId="53" r:id="rId22"/>
    <sheet name="ตัวชี้วัดการอ่าน" sheetId="54" r:id="rId23"/>
    <sheet name="บันทึกข้อความ" sheetId="62" r:id="rId24"/>
    <sheet name="รายงาน1" sheetId="56" r:id="rId25"/>
    <sheet name="แผนภูมิ" sheetId="61" r:id="rId26"/>
    <sheet name="aboutme" sheetId="57" r:id="rId27"/>
  </sheets>
  <externalReferences>
    <externalReference r:id="rId28"/>
  </externalReferences>
  <definedNames>
    <definedName name="_xlnm._FilterDatabase" localSheetId="6" hidden="1">เวลาเรียน_ป!$B$2:$LW$56</definedName>
    <definedName name="_xlnm._FilterDatabase" localSheetId="7" hidden="1">เวลาเรียน_ม!$B$2:$FK$56</definedName>
    <definedName name="date">list01!$G$1:$G$31</definedName>
    <definedName name="grade01">[1]เกณฑ์!$C$8:$G$16</definedName>
    <definedName name="grade1">เกณฑ์!$C$10:$G$18</definedName>
    <definedName name="grade2">เกณฑ์!$J$5:$N$11</definedName>
    <definedName name="grade22">list01!$P$1:$P$14</definedName>
    <definedName name="grade3">เกณฑ์!$J$13:$N$17</definedName>
    <definedName name="gradeact">เกณฑ์!$J$21:$N$22</definedName>
    <definedName name="gradecompet">เกณฑ์!$C$22:$G$26</definedName>
    <definedName name="gradekpi">เกณฑ์!$J$26:$N$27</definedName>
    <definedName name="gradekpisum">เกณฑ์!$J$30:$N$31</definedName>
    <definedName name="gradelast">list01!$S$1:$S$4</definedName>
    <definedName name="gradespec">คุณลักษณะ!$AI$2:$AI$5</definedName>
    <definedName name="gradetime">เกณฑ์!$C$30:$G$31</definedName>
    <definedName name="group_sara">list01!$D$1:$D$15</definedName>
    <definedName name="kroo">list01!$K$1:$K$13</definedName>
    <definedName name="level_class">list01!$I$1:$I$14</definedName>
    <definedName name="level_ed">list01!$E$1:$E$4</definedName>
    <definedName name="list">list01!$C$1:$C$5</definedName>
    <definedName name="month">list01!$A$1:$A$23</definedName>
    <definedName name="months">list01!$F$1:$F$12</definedName>
    <definedName name="pok">list01!$R$1:$R$2</definedName>
    <definedName name="posit">list01!$B$1:$B$8</definedName>
    <definedName name="_xlnm.Print_Area" localSheetId="26">aboutme!$C$3:$Q$46</definedName>
    <definedName name="_xlnm.Print_Area" localSheetId="0">Home!$B$2:$I$20</definedName>
    <definedName name="_xlnm.Print_Area" localSheetId="3">เกณฑ์!$B$3:$O$64</definedName>
    <definedName name="_xlnm.Print_Area" localSheetId="9">คะแนน00!$B$2:$AZ$55</definedName>
    <definedName name="_xlnm.Print_Area" localSheetId="11">คะแนน1!$B$3:$AS$57</definedName>
    <definedName name="_xlnm.Print_Area" localSheetId="10">คะแนนตัวชี้วัด!$B$3:$JH$56</definedName>
    <definedName name="_xlnm.Print_Area" localSheetId="20">คำอธิบาย!$C$2:$N$79</definedName>
    <definedName name="_xlnm.Print_Area" localSheetId="14">คิดวิเคราะห์!$B$2:$AD$56</definedName>
    <definedName name="_xlnm.Print_Area" localSheetId="15">คิดวิเคราะห์รายข้อ!$B$2:$AS$56</definedName>
    <definedName name="_xlnm.Print_Area" localSheetId="12">คุณลักษณะ!$B$2:$AG$55</definedName>
    <definedName name="_xlnm.Print_Area" localSheetId="13">คุณลักษณะรายข้อ!$B$2:$BK$55</definedName>
    <definedName name="_xlnm.Print_Area" localSheetId="2">ตัวชีวัด!$B$16:$R$61</definedName>
    <definedName name="_xlnm.Print_Area" localSheetId="18">ตัวชีวัด00!$C$3:$C$79</definedName>
    <definedName name="_xlnm.Print_Area" localSheetId="22">ตัวชี้วัดการอ่าน!$B$2:$D$47</definedName>
    <definedName name="_xlnm.Print_Area" localSheetId="21">ตัวชี้วัดคุณลักษณะ!$C$3:$D$93</definedName>
    <definedName name="_xlnm.Print_Area" localSheetId="4">นักเรียน!$B$2:$K$55</definedName>
    <definedName name="_xlnm.Print_Area" localSheetId="23">บันทึกข้อความ!$B$2:$L$33</definedName>
    <definedName name="_xlnm.Print_Area" localSheetId="5">ปก!$B$2:$R$35</definedName>
    <definedName name="_xlnm.Print_Area" localSheetId="25">แผนภูมิ!$B$2:$M$46</definedName>
    <definedName name="_xlnm.Print_Area" localSheetId="24">รายงาน1!$B$3:$AI$57</definedName>
    <definedName name="_xlnm.Print_Area" localSheetId="6">เวลาเรียน_ป!$B$2:$MC$56</definedName>
    <definedName name="_xlnm.Print_Area" localSheetId="7">เวลาเรียน_ม!$B$2:$FQ$56</definedName>
    <definedName name="_xlnm.Print_Area" localSheetId="16">สมรรถนะ!$B$2:$AA$55</definedName>
    <definedName name="_xlnm.Print_Area" localSheetId="17">สมรรถนะรายด้าน!$B$2:$AP$55</definedName>
    <definedName name="_xlnm.Print_Area" localSheetId="19">สรุปตัดสินผลการเรียน!$B$3:$R$57</definedName>
    <definedName name="_xlnm.Print_Area" localSheetId="1">อ่านก่อนทำ!$C$2:$N$81</definedName>
    <definedName name="_xlnm.Print_Titles" localSheetId="9">คะแนน00!$B:$E</definedName>
    <definedName name="_xlnm.Print_Titles" localSheetId="11">คะแนน1!$B:$E</definedName>
    <definedName name="_xlnm.Print_Titles" localSheetId="10">คะแนนตัวชี้วัด!$B:$C</definedName>
    <definedName name="_xlnm.Print_Titles" localSheetId="14">คิดวิเคราะห์!$B:$E</definedName>
    <definedName name="_xlnm.Print_Titles" localSheetId="15">คิดวิเคราะห์รายข้อ!$B:$C</definedName>
    <definedName name="_xlnm.Print_Titles" localSheetId="12">คุณลักษณะ!$B:$E</definedName>
    <definedName name="_xlnm.Print_Titles" localSheetId="13">คุณลักษณะรายข้อ!$B:$C</definedName>
    <definedName name="_xlnm.Print_Titles" localSheetId="18">ตัวชีวัด00!$3:$5</definedName>
    <definedName name="_xlnm.Print_Titles" localSheetId="24">รายงาน1!$B:$C</definedName>
    <definedName name="_xlnm.Print_Titles" localSheetId="6">เวลาเรียน_ป!$F:$F</definedName>
    <definedName name="_xlnm.Print_Titles" localSheetId="7">เวลาเรียน_ม!$F:$F</definedName>
    <definedName name="_xlnm.Print_Titles" localSheetId="16">สมรรถนะ!$B:$E</definedName>
    <definedName name="_xlnm.Print_Titles" localSheetId="17">สมรรถนะรายด้าน!$B:$C</definedName>
    <definedName name="_xlnm.Print_Titles" localSheetId="19">สรุปตัดสินผลการเรียน!$B:$C</definedName>
    <definedName name="scor1">list01!$M$1:$M$20</definedName>
    <definedName name="section">list01!$L$1:$L$5</definedName>
    <definedName name="status">list01!$O$1:$O$2</definedName>
    <definedName name="time">list01!$J$1:$J$2</definedName>
    <definedName name="vadpol">list01!$Q$1:$Q$3</definedName>
    <definedName name="vadpolkpi">list01!$Q$5:$Q$6</definedName>
    <definedName name="year_ed">list01!$H$1:$H$19</definedName>
    <definedName name="years">list01!$H$1:$H$4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4" i="60" l="1"/>
  <c r="E34" i="46" l="1"/>
  <c r="T9" i="63"/>
  <c r="T10" i="63"/>
  <c r="T11" i="63"/>
  <c r="T12" i="63"/>
  <c r="T13" i="63"/>
  <c r="T14" i="63"/>
  <c r="T15" i="63"/>
  <c r="T16" i="63"/>
  <c r="T17" i="63"/>
  <c r="T18" i="63"/>
  <c r="T19" i="63"/>
  <c r="T20" i="63"/>
  <c r="T21" i="63"/>
  <c r="T22" i="63"/>
  <c r="T23" i="63"/>
  <c r="T24" i="63"/>
  <c r="T25" i="63"/>
  <c r="T26" i="63"/>
  <c r="T27" i="63"/>
  <c r="T28" i="63"/>
  <c r="T29" i="63"/>
  <c r="T30" i="63"/>
  <c r="T31" i="63"/>
  <c r="T32" i="63"/>
  <c r="T33" i="63"/>
  <c r="T34" i="63"/>
  <c r="T35" i="63"/>
  <c r="T36" i="63"/>
  <c r="T37" i="63"/>
  <c r="T38" i="63"/>
  <c r="T39" i="63"/>
  <c r="T40" i="63"/>
  <c r="T41" i="63"/>
  <c r="T42" i="63"/>
  <c r="T43" i="63"/>
  <c r="T44" i="63"/>
  <c r="T45" i="63"/>
  <c r="T46" i="63"/>
  <c r="T47" i="63"/>
  <c r="T48" i="63"/>
  <c r="T49" i="63"/>
  <c r="T50" i="63"/>
  <c r="T51" i="63"/>
  <c r="T52" i="63"/>
  <c r="T53" i="63"/>
  <c r="T54" i="63"/>
  <c r="T55" i="63"/>
  <c r="T56" i="63"/>
  <c r="T57" i="63"/>
  <c r="T8" i="63"/>
  <c r="Z8" i="63"/>
  <c r="Z9" i="63"/>
  <c r="Z10" i="63"/>
  <c r="Z11" i="63"/>
  <c r="Z12" i="63"/>
  <c r="Z13" i="63"/>
  <c r="Z14" i="63"/>
  <c r="Z15" i="63"/>
  <c r="Z16" i="63"/>
  <c r="Z17" i="63"/>
  <c r="Z18" i="63"/>
  <c r="Z19" i="63"/>
  <c r="Z20" i="63"/>
  <c r="Z21" i="63"/>
  <c r="Z22" i="63"/>
  <c r="Z23" i="63"/>
  <c r="Z24" i="63"/>
  <c r="Z25" i="63"/>
  <c r="Z26" i="63"/>
  <c r="Z27" i="63"/>
  <c r="Z28" i="63"/>
  <c r="Z29" i="63"/>
  <c r="Z30" i="63"/>
  <c r="Z31" i="63"/>
  <c r="Z32" i="63"/>
  <c r="Z33" i="63"/>
  <c r="Z34" i="63"/>
  <c r="Z35" i="63"/>
  <c r="Z36" i="63"/>
  <c r="Z37" i="63"/>
  <c r="Z38" i="63"/>
  <c r="Z39" i="63"/>
  <c r="Z40" i="63"/>
  <c r="Z41" i="63"/>
  <c r="Z42" i="63"/>
  <c r="Z43" i="63"/>
  <c r="Z44" i="63"/>
  <c r="Z45" i="63"/>
  <c r="Z46" i="63"/>
  <c r="Z47" i="63"/>
  <c r="Z48" i="63"/>
  <c r="Z49" i="63"/>
  <c r="Z50" i="63"/>
  <c r="Z51" i="63"/>
  <c r="Z52" i="63"/>
  <c r="Z53" i="63"/>
  <c r="Z54" i="63"/>
  <c r="Z55" i="63"/>
  <c r="Z56" i="63"/>
  <c r="Z57" i="63"/>
  <c r="AD57" i="63" l="1"/>
  <c r="AD56" i="63"/>
  <c r="AD55" i="63"/>
  <c r="AD54" i="63"/>
  <c r="AD53" i="63"/>
  <c r="AD52" i="63"/>
  <c r="AD51" i="63"/>
  <c r="AD50" i="63"/>
  <c r="AD49" i="63"/>
  <c r="AD48" i="63"/>
  <c r="AD47" i="63"/>
  <c r="D8" i="63"/>
  <c r="D48" i="63"/>
  <c r="JA56" i="68"/>
  <c r="JA55" i="68"/>
  <c r="JA54" i="68"/>
  <c r="JA53" i="68"/>
  <c r="JA52" i="68"/>
  <c r="JA51" i="68"/>
  <c r="JA50" i="68"/>
  <c r="JA49" i="68"/>
  <c r="JA48" i="68"/>
  <c r="JA47" i="68"/>
  <c r="JA46" i="68"/>
  <c r="JA45" i="68"/>
  <c r="JA44" i="68"/>
  <c r="JA43" i="68"/>
  <c r="JA42" i="68"/>
  <c r="JA41" i="68"/>
  <c r="JA40" i="68"/>
  <c r="JA39" i="68"/>
  <c r="JA38" i="68"/>
  <c r="JA37" i="68"/>
  <c r="JA36" i="68"/>
  <c r="JA35" i="68"/>
  <c r="JA34" i="68"/>
  <c r="JA33" i="68"/>
  <c r="JA32" i="68"/>
  <c r="JA31" i="68"/>
  <c r="JA30" i="68"/>
  <c r="JA29" i="68"/>
  <c r="JA28" i="68"/>
  <c r="JA27" i="68"/>
  <c r="JA26" i="68"/>
  <c r="JA25" i="68"/>
  <c r="JA24" i="68"/>
  <c r="JA23" i="68"/>
  <c r="JA22" i="68"/>
  <c r="JA21" i="68"/>
  <c r="JA20" i="68"/>
  <c r="JA19" i="68"/>
  <c r="JA18" i="68"/>
  <c r="JA17" i="68"/>
  <c r="JA16" i="68"/>
  <c r="JA15" i="68"/>
  <c r="JA14" i="68"/>
  <c r="JA13" i="68"/>
  <c r="JA12" i="68"/>
  <c r="JA11" i="68"/>
  <c r="JA10" i="68"/>
  <c r="JA9" i="68"/>
  <c r="JA8" i="68"/>
  <c r="JA7" i="68"/>
  <c r="IU56" i="68"/>
  <c r="IU55" i="68"/>
  <c r="IU54" i="68"/>
  <c r="IU53" i="68"/>
  <c r="IU52" i="68"/>
  <c r="IU51" i="68"/>
  <c r="IU50" i="68"/>
  <c r="IU49" i="68"/>
  <c r="IU48" i="68"/>
  <c r="IU47" i="68"/>
  <c r="IU46" i="68"/>
  <c r="IU45" i="68"/>
  <c r="IU44" i="68"/>
  <c r="IU43" i="68"/>
  <c r="IU42" i="68"/>
  <c r="IU41" i="68"/>
  <c r="IU40" i="68"/>
  <c r="IU39" i="68"/>
  <c r="IU38" i="68"/>
  <c r="IU37" i="68"/>
  <c r="IU36" i="68"/>
  <c r="IU35" i="68"/>
  <c r="IU34" i="68"/>
  <c r="IU33" i="68"/>
  <c r="IU32" i="68"/>
  <c r="IU31" i="68"/>
  <c r="IU30" i="68"/>
  <c r="IU29" i="68"/>
  <c r="IU28" i="68"/>
  <c r="IU27" i="68"/>
  <c r="IU26" i="68"/>
  <c r="IU25" i="68"/>
  <c r="IU24" i="68"/>
  <c r="IU23" i="68"/>
  <c r="IU22" i="68"/>
  <c r="IU21" i="68"/>
  <c r="IU20" i="68"/>
  <c r="IU19" i="68"/>
  <c r="IU18" i="68"/>
  <c r="IU17" i="68"/>
  <c r="IU16" i="68"/>
  <c r="IU15" i="68"/>
  <c r="IU14" i="68"/>
  <c r="IU13" i="68"/>
  <c r="IU12" i="68"/>
  <c r="IU11" i="68"/>
  <c r="IU10" i="68"/>
  <c r="IU9" i="68"/>
  <c r="IU8" i="68"/>
  <c r="IU7" i="68"/>
  <c r="IO56" i="68"/>
  <c r="IO55" i="68"/>
  <c r="IO54" i="68"/>
  <c r="IO53" i="68"/>
  <c r="IO52" i="68"/>
  <c r="IO51" i="68"/>
  <c r="IO50" i="68"/>
  <c r="IO49" i="68"/>
  <c r="IO48" i="68"/>
  <c r="IO47" i="68"/>
  <c r="IO46" i="68"/>
  <c r="IO45" i="68"/>
  <c r="IO44" i="68"/>
  <c r="IO43" i="68"/>
  <c r="IO42" i="68"/>
  <c r="IO41" i="68"/>
  <c r="IO40" i="68"/>
  <c r="IO39" i="68"/>
  <c r="IO38" i="68"/>
  <c r="IO37" i="68"/>
  <c r="IO36" i="68"/>
  <c r="IO35" i="68"/>
  <c r="IO34" i="68"/>
  <c r="IO33" i="68"/>
  <c r="IO32" i="68"/>
  <c r="IO31" i="68"/>
  <c r="IO30" i="68"/>
  <c r="IO29" i="68"/>
  <c r="IO28" i="68"/>
  <c r="IO27" i="68"/>
  <c r="IO26" i="68"/>
  <c r="IO25" i="68"/>
  <c r="IO24" i="68"/>
  <c r="IO23" i="68"/>
  <c r="IO22" i="68"/>
  <c r="IO21" i="68"/>
  <c r="IO20" i="68"/>
  <c r="IO19" i="68"/>
  <c r="IO18" i="68"/>
  <c r="IO17" i="68"/>
  <c r="IO16" i="68"/>
  <c r="IO15" i="68"/>
  <c r="IO14" i="68"/>
  <c r="IO13" i="68"/>
  <c r="IO12" i="68"/>
  <c r="IO11" i="68"/>
  <c r="IO10" i="68"/>
  <c r="IO9" i="68"/>
  <c r="IO8" i="68"/>
  <c r="IO7" i="68"/>
  <c r="II56" i="68"/>
  <c r="II55" i="68"/>
  <c r="II54" i="68"/>
  <c r="II53" i="68"/>
  <c r="II52" i="68"/>
  <c r="II51" i="68"/>
  <c r="II50" i="68"/>
  <c r="II49" i="68"/>
  <c r="II48" i="68"/>
  <c r="II47" i="68"/>
  <c r="II46" i="68"/>
  <c r="II45" i="68"/>
  <c r="II44" i="68"/>
  <c r="II43" i="68"/>
  <c r="II42" i="68"/>
  <c r="II41" i="68"/>
  <c r="II40" i="68"/>
  <c r="II39" i="68"/>
  <c r="II38" i="68"/>
  <c r="II37" i="68"/>
  <c r="II36" i="68"/>
  <c r="II35" i="68"/>
  <c r="II34" i="68"/>
  <c r="II33" i="68"/>
  <c r="II32" i="68"/>
  <c r="II31" i="68"/>
  <c r="II30" i="68"/>
  <c r="II29" i="68"/>
  <c r="II28" i="68"/>
  <c r="II27" i="68"/>
  <c r="II26" i="68"/>
  <c r="II25" i="68"/>
  <c r="II24" i="68"/>
  <c r="II23" i="68"/>
  <c r="II22" i="68"/>
  <c r="II21" i="68"/>
  <c r="II20" i="68"/>
  <c r="II19" i="68"/>
  <c r="II18" i="68"/>
  <c r="II17" i="68"/>
  <c r="II16" i="68"/>
  <c r="II15" i="68"/>
  <c r="II14" i="68"/>
  <c r="II13" i="68"/>
  <c r="II12" i="68"/>
  <c r="II11" i="68"/>
  <c r="II10" i="68"/>
  <c r="II9" i="68"/>
  <c r="II8" i="68"/>
  <c r="II7" i="68"/>
  <c r="IC56" i="68"/>
  <c r="IC55" i="68"/>
  <c r="IC54" i="68"/>
  <c r="IC53" i="68"/>
  <c r="IC52" i="68"/>
  <c r="IC51" i="68"/>
  <c r="IC50" i="68"/>
  <c r="IC49" i="68"/>
  <c r="IC48" i="68"/>
  <c r="IC47" i="68"/>
  <c r="IC46" i="68"/>
  <c r="IC45" i="68"/>
  <c r="IC44" i="68"/>
  <c r="IC43" i="68"/>
  <c r="IC42" i="68"/>
  <c r="IC41" i="68"/>
  <c r="IC40" i="68"/>
  <c r="IC39" i="68"/>
  <c r="IC38" i="68"/>
  <c r="IC37" i="68"/>
  <c r="IC36" i="68"/>
  <c r="IC35" i="68"/>
  <c r="IC34" i="68"/>
  <c r="IC33" i="68"/>
  <c r="IC32" i="68"/>
  <c r="IC31" i="68"/>
  <c r="IC30" i="68"/>
  <c r="IC29" i="68"/>
  <c r="IC28" i="68"/>
  <c r="IC27" i="68"/>
  <c r="IC26" i="68"/>
  <c r="IC25" i="68"/>
  <c r="IC24" i="68"/>
  <c r="IC23" i="68"/>
  <c r="IC22" i="68"/>
  <c r="IC21" i="68"/>
  <c r="IC20" i="68"/>
  <c r="IC19" i="68"/>
  <c r="IC18" i="68"/>
  <c r="IC17" i="68"/>
  <c r="IC16" i="68"/>
  <c r="IC15" i="68"/>
  <c r="IC14" i="68"/>
  <c r="IC13" i="68"/>
  <c r="IC12" i="68"/>
  <c r="IC11" i="68"/>
  <c r="IC10" i="68"/>
  <c r="IC9" i="68"/>
  <c r="IC8" i="68"/>
  <c r="IC7" i="68"/>
  <c r="HW56" i="68"/>
  <c r="HW55" i="68"/>
  <c r="HW54" i="68"/>
  <c r="HW53" i="68"/>
  <c r="HW52" i="68"/>
  <c r="HW51" i="68"/>
  <c r="HW50" i="68"/>
  <c r="HW49" i="68"/>
  <c r="HW48" i="68"/>
  <c r="HW47" i="68"/>
  <c r="HW46" i="68"/>
  <c r="HW45" i="68"/>
  <c r="HW44" i="68"/>
  <c r="HW43" i="68"/>
  <c r="HW42" i="68"/>
  <c r="HW41" i="68"/>
  <c r="HW40" i="68"/>
  <c r="HW39" i="68"/>
  <c r="HW38" i="68"/>
  <c r="HW37" i="68"/>
  <c r="HW36" i="68"/>
  <c r="HW35" i="68"/>
  <c r="HW34" i="68"/>
  <c r="HW33" i="68"/>
  <c r="HW32" i="68"/>
  <c r="HW31" i="68"/>
  <c r="HW30" i="68"/>
  <c r="HW29" i="68"/>
  <c r="HW28" i="68"/>
  <c r="HW27" i="68"/>
  <c r="HW26" i="68"/>
  <c r="HW25" i="68"/>
  <c r="HW24" i="68"/>
  <c r="HW23" i="68"/>
  <c r="HW22" i="68"/>
  <c r="HW21" i="68"/>
  <c r="HW20" i="68"/>
  <c r="HW19" i="68"/>
  <c r="HW18" i="68"/>
  <c r="HW17" i="68"/>
  <c r="HW16" i="68"/>
  <c r="HW15" i="68"/>
  <c r="HW14" i="68"/>
  <c r="HW13" i="68"/>
  <c r="HW12" i="68"/>
  <c r="HW11" i="68"/>
  <c r="HW10" i="68"/>
  <c r="HW9" i="68"/>
  <c r="HW8" i="68"/>
  <c r="HW7" i="68"/>
  <c r="HQ56" i="68"/>
  <c r="HQ55" i="68"/>
  <c r="HQ54" i="68"/>
  <c r="HQ53" i="68"/>
  <c r="HQ52" i="68"/>
  <c r="HQ51" i="68"/>
  <c r="HQ50" i="68"/>
  <c r="HQ49" i="68"/>
  <c r="HQ48" i="68"/>
  <c r="HQ47" i="68"/>
  <c r="HQ46" i="68"/>
  <c r="HQ45" i="68"/>
  <c r="HQ44" i="68"/>
  <c r="HQ43" i="68"/>
  <c r="HQ42" i="68"/>
  <c r="HQ41" i="68"/>
  <c r="HQ40" i="68"/>
  <c r="HQ39" i="68"/>
  <c r="HQ38" i="68"/>
  <c r="HQ37" i="68"/>
  <c r="HQ36" i="68"/>
  <c r="HQ35" i="68"/>
  <c r="HQ34" i="68"/>
  <c r="HQ33" i="68"/>
  <c r="HQ32" i="68"/>
  <c r="HQ31" i="68"/>
  <c r="HQ30" i="68"/>
  <c r="HQ29" i="68"/>
  <c r="HQ28" i="68"/>
  <c r="HQ27" i="68"/>
  <c r="HQ26" i="68"/>
  <c r="HQ25" i="68"/>
  <c r="HQ24" i="68"/>
  <c r="HQ23" i="68"/>
  <c r="HQ22" i="68"/>
  <c r="HQ21" i="68"/>
  <c r="HQ20" i="68"/>
  <c r="HQ19" i="68"/>
  <c r="HQ18" i="68"/>
  <c r="HQ17" i="68"/>
  <c r="HQ16" i="68"/>
  <c r="HQ15" i="68"/>
  <c r="HQ14" i="68"/>
  <c r="HQ13" i="68"/>
  <c r="HQ12" i="68"/>
  <c r="HQ11" i="68"/>
  <c r="HQ10" i="68"/>
  <c r="HQ9" i="68"/>
  <c r="HQ8" i="68"/>
  <c r="HQ7" i="68"/>
  <c r="HK56" i="68"/>
  <c r="HK55" i="68"/>
  <c r="HK54" i="68"/>
  <c r="HK53" i="68"/>
  <c r="HK52" i="68"/>
  <c r="HK51" i="68"/>
  <c r="HK50" i="68"/>
  <c r="HK49" i="68"/>
  <c r="HK48" i="68"/>
  <c r="HK47" i="68"/>
  <c r="HK46" i="68"/>
  <c r="HK45" i="68"/>
  <c r="HK44" i="68"/>
  <c r="HK43" i="68"/>
  <c r="HK42" i="68"/>
  <c r="HK41" i="68"/>
  <c r="HK40" i="68"/>
  <c r="HK39" i="68"/>
  <c r="HK38" i="68"/>
  <c r="HK37" i="68"/>
  <c r="HK36" i="68"/>
  <c r="HK35" i="68"/>
  <c r="HK34" i="68"/>
  <c r="HK33" i="68"/>
  <c r="HK32" i="68"/>
  <c r="HK31" i="68"/>
  <c r="HK30" i="68"/>
  <c r="HK29" i="68"/>
  <c r="HK28" i="68"/>
  <c r="HK27" i="68"/>
  <c r="HK26" i="68"/>
  <c r="HK25" i="68"/>
  <c r="HK24" i="68"/>
  <c r="HK23" i="68"/>
  <c r="HK22" i="68"/>
  <c r="HK21" i="68"/>
  <c r="HK20" i="68"/>
  <c r="HK19" i="68"/>
  <c r="HK18" i="68"/>
  <c r="HK17" i="68"/>
  <c r="HK16" i="68"/>
  <c r="HK15" i="68"/>
  <c r="HK14" i="68"/>
  <c r="HK13" i="68"/>
  <c r="HK12" i="68"/>
  <c r="HK11" i="68"/>
  <c r="HK10" i="68"/>
  <c r="HK9" i="68"/>
  <c r="HK8" i="68"/>
  <c r="HK7" i="68"/>
  <c r="HE56" i="68"/>
  <c r="HE55" i="68"/>
  <c r="HE54" i="68"/>
  <c r="HE53" i="68"/>
  <c r="HE52" i="68"/>
  <c r="HE51" i="68"/>
  <c r="HE50" i="68"/>
  <c r="HE49" i="68"/>
  <c r="HE48" i="68"/>
  <c r="HE47" i="68"/>
  <c r="HE46" i="68"/>
  <c r="HE45" i="68"/>
  <c r="HE44" i="68"/>
  <c r="HE43" i="68"/>
  <c r="HE42" i="68"/>
  <c r="HE41" i="68"/>
  <c r="HE40" i="68"/>
  <c r="HE39" i="68"/>
  <c r="HE38" i="68"/>
  <c r="HE37" i="68"/>
  <c r="HE36" i="68"/>
  <c r="HE35" i="68"/>
  <c r="HE34" i="68"/>
  <c r="HE33" i="68"/>
  <c r="HE32" i="68"/>
  <c r="HE31" i="68"/>
  <c r="HE30" i="68"/>
  <c r="HE29" i="68"/>
  <c r="HE28" i="68"/>
  <c r="HE27" i="68"/>
  <c r="HE26" i="68"/>
  <c r="HE25" i="68"/>
  <c r="HE24" i="68"/>
  <c r="HE23" i="68"/>
  <c r="HE22" i="68"/>
  <c r="HE21" i="68"/>
  <c r="HE20" i="68"/>
  <c r="HE19" i="68"/>
  <c r="HE18" i="68"/>
  <c r="HE17" i="68"/>
  <c r="HE16" i="68"/>
  <c r="HE15" i="68"/>
  <c r="HE14" i="68"/>
  <c r="HE13" i="68"/>
  <c r="HE12" i="68"/>
  <c r="HE11" i="68"/>
  <c r="HE10" i="68"/>
  <c r="HE9" i="68"/>
  <c r="HE8" i="68"/>
  <c r="HE7" i="68"/>
  <c r="GY56" i="68"/>
  <c r="GY55" i="68"/>
  <c r="GY54" i="68"/>
  <c r="GY53" i="68"/>
  <c r="GY52" i="68"/>
  <c r="GY51" i="68"/>
  <c r="GY50" i="68"/>
  <c r="GY49" i="68"/>
  <c r="GY48" i="68"/>
  <c r="GY47" i="68"/>
  <c r="GY46" i="68"/>
  <c r="GY45" i="68"/>
  <c r="GY44" i="68"/>
  <c r="GY43" i="68"/>
  <c r="GY42" i="68"/>
  <c r="GY41" i="68"/>
  <c r="GY40" i="68"/>
  <c r="GY39" i="68"/>
  <c r="GY38" i="68"/>
  <c r="GY37" i="68"/>
  <c r="GY36" i="68"/>
  <c r="GY35" i="68"/>
  <c r="GY34" i="68"/>
  <c r="GY33" i="68"/>
  <c r="GY32" i="68"/>
  <c r="GY31" i="68"/>
  <c r="GY30" i="68"/>
  <c r="GY29" i="68"/>
  <c r="GY28" i="68"/>
  <c r="GY27" i="68"/>
  <c r="GY26" i="68"/>
  <c r="GY25" i="68"/>
  <c r="GY24" i="68"/>
  <c r="GY23" i="68"/>
  <c r="GY22" i="68"/>
  <c r="GY21" i="68"/>
  <c r="GY20" i="68"/>
  <c r="GY19" i="68"/>
  <c r="GY18" i="68"/>
  <c r="GY17" i="68"/>
  <c r="GY16" i="68"/>
  <c r="GY15" i="68"/>
  <c r="GY14" i="68"/>
  <c r="GY13" i="68"/>
  <c r="GY12" i="68"/>
  <c r="GY11" i="68"/>
  <c r="GY10" i="68"/>
  <c r="GY9" i="68"/>
  <c r="GY8" i="68"/>
  <c r="GY7" i="68"/>
  <c r="GS56" i="68"/>
  <c r="GS55" i="68"/>
  <c r="GS54" i="68"/>
  <c r="GS53" i="68"/>
  <c r="GS52" i="68"/>
  <c r="GS51" i="68"/>
  <c r="GS50" i="68"/>
  <c r="GS49" i="68"/>
  <c r="GS48" i="68"/>
  <c r="GS47" i="68"/>
  <c r="GS46" i="68"/>
  <c r="GS45" i="68"/>
  <c r="GS44" i="68"/>
  <c r="GS43" i="68"/>
  <c r="GS42" i="68"/>
  <c r="GS41" i="68"/>
  <c r="GS40" i="68"/>
  <c r="GS39" i="68"/>
  <c r="GS38" i="68"/>
  <c r="GS37" i="68"/>
  <c r="GS36" i="68"/>
  <c r="GS35" i="68"/>
  <c r="GS34" i="68"/>
  <c r="GS33" i="68"/>
  <c r="GS32" i="68"/>
  <c r="GS31" i="68"/>
  <c r="GS30" i="68"/>
  <c r="GS29" i="68"/>
  <c r="GS28" i="68"/>
  <c r="GS27" i="68"/>
  <c r="GS26" i="68"/>
  <c r="GS25" i="68"/>
  <c r="GS24" i="68"/>
  <c r="GS23" i="68"/>
  <c r="GS22" i="68"/>
  <c r="GS21" i="68"/>
  <c r="GS20" i="68"/>
  <c r="GS19" i="68"/>
  <c r="GS18" i="68"/>
  <c r="GS17" i="68"/>
  <c r="GS16" i="68"/>
  <c r="GS15" i="68"/>
  <c r="GS14" i="68"/>
  <c r="GS13" i="68"/>
  <c r="GS12" i="68"/>
  <c r="GS11" i="68"/>
  <c r="GS10" i="68"/>
  <c r="GS9" i="68"/>
  <c r="GS8" i="68"/>
  <c r="GS7" i="68"/>
  <c r="GM56" i="68"/>
  <c r="GM55" i="68"/>
  <c r="GM54" i="68"/>
  <c r="GM53" i="68"/>
  <c r="GM52" i="68"/>
  <c r="GM51" i="68"/>
  <c r="GM50" i="68"/>
  <c r="GM49" i="68"/>
  <c r="GM48" i="68"/>
  <c r="GM47" i="68"/>
  <c r="GM46" i="68"/>
  <c r="GM45" i="68"/>
  <c r="GM44" i="68"/>
  <c r="GM43" i="68"/>
  <c r="GM42" i="68"/>
  <c r="GM41" i="68"/>
  <c r="GM40" i="68"/>
  <c r="GM39" i="68"/>
  <c r="GM38" i="68"/>
  <c r="GM37" i="68"/>
  <c r="GM36" i="68"/>
  <c r="GM35" i="68"/>
  <c r="GM34" i="68"/>
  <c r="GM33" i="68"/>
  <c r="GM32" i="68"/>
  <c r="GM31" i="68"/>
  <c r="GM30" i="68"/>
  <c r="GM29" i="68"/>
  <c r="GM28" i="68"/>
  <c r="GM27" i="68"/>
  <c r="GM26" i="68"/>
  <c r="GM25" i="68"/>
  <c r="GM24" i="68"/>
  <c r="GM23" i="68"/>
  <c r="GM22" i="68"/>
  <c r="GM21" i="68"/>
  <c r="GM20" i="68"/>
  <c r="GM19" i="68"/>
  <c r="GM18" i="68"/>
  <c r="GM17" i="68"/>
  <c r="GM16" i="68"/>
  <c r="GM15" i="68"/>
  <c r="GM14" i="68"/>
  <c r="GM13" i="68"/>
  <c r="GM12" i="68"/>
  <c r="GM11" i="68"/>
  <c r="GM10" i="68"/>
  <c r="GM9" i="68"/>
  <c r="GM8" i="68"/>
  <c r="GM7" i="68"/>
  <c r="GG56" i="68"/>
  <c r="GG55" i="68"/>
  <c r="GG54" i="68"/>
  <c r="GG53" i="68"/>
  <c r="GG52" i="68"/>
  <c r="GG51" i="68"/>
  <c r="GG50" i="68"/>
  <c r="GG49" i="68"/>
  <c r="GG48" i="68"/>
  <c r="GG47" i="68"/>
  <c r="GG46" i="68"/>
  <c r="GG45" i="68"/>
  <c r="GG44" i="68"/>
  <c r="GG43" i="68"/>
  <c r="GG42" i="68"/>
  <c r="GG41" i="68"/>
  <c r="GG40" i="68"/>
  <c r="GG39" i="68"/>
  <c r="GG38" i="68"/>
  <c r="GG37" i="68"/>
  <c r="GG36" i="68"/>
  <c r="GG35" i="68"/>
  <c r="GG34" i="68"/>
  <c r="GG33" i="68"/>
  <c r="GG32" i="68"/>
  <c r="GG31" i="68"/>
  <c r="GG30" i="68"/>
  <c r="GG29" i="68"/>
  <c r="GG28" i="68"/>
  <c r="GG27" i="68"/>
  <c r="GG26" i="68"/>
  <c r="GG25" i="68"/>
  <c r="GG24" i="68"/>
  <c r="GG23" i="68"/>
  <c r="GG22" i="68"/>
  <c r="GG21" i="68"/>
  <c r="GG20" i="68"/>
  <c r="GG19" i="68"/>
  <c r="GG18" i="68"/>
  <c r="GG17" i="68"/>
  <c r="GG16" i="68"/>
  <c r="GG15" i="68"/>
  <c r="GG14" i="68"/>
  <c r="GG13" i="68"/>
  <c r="GG12" i="68"/>
  <c r="GG11" i="68"/>
  <c r="GG10" i="68"/>
  <c r="GG9" i="68"/>
  <c r="GG8" i="68"/>
  <c r="GG7" i="68"/>
  <c r="GA56" i="68"/>
  <c r="GA55" i="68"/>
  <c r="GA54" i="68"/>
  <c r="GA53" i="68"/>
  <c r="GA52" i="68"/>
  <c r="GA51" i="68"/>
  <c r="GA50" i="68"/>
  <c r="GA49" i="68"/>
  <c r="GA48" i="68"/>
  <c r="GA47" i="68"/>
  <c r="GA46" i="68"/>
  <c r="GA45" i="68"/>
  <c r="GA44" i="68"/>
  <c r="GA43" i="68"/>
  <c r="GA42" i="68"/>
  <c r="GA41" i="68"/>
  <c r="GA40" i="68"/>
  <c r="GA39" i="68"/>
  <c r="GA38" i="68"/>
  <c r="GA37" i="68"/>
  <c r="GA36" i="68"/>
  <c r="GA35" i="68"/>
  <c r="GA34" i="68"/>
  <c r="GA33" i="68"/>
  <c r="GA32" i="68"/>
  <c r="GA31" i="68"/>
  <c r="GA30" i="68"/>
  <c r="GA29" i="68"/>
  <c r="GA28" i="68"/>
  <c r="GA27" i="68"/>
  <c r="GA26" i="68"/>
  <c r="GA25" i="68"/>
  <c r="GA24" i="68"/>
  <c r="GA23" i="68"/>
  <c r="GA22" i="68"/>
  <c r="GA21" i="68"/>
  <c r="GA20" i="68"/>
  <c r="GA19" i="68"/>
  <c r="GA18" i="68"/>
  <c r="GA17" i="68"/>
  <c r="GA16" i="68"/>
  <c r="GA15" i="68"/>
  <c r="GA14" i="68"/>
  <c r="GA13" i="68"/>
  <c r="GA12" i="68"/>
  <c r="GA11" i="68"/>
  <c r="GA10" i="68"/>
  <c r="GA9" i="68"/>
  <c r="GA8" i="68"/>
  <c r="GA7" i="68"/>
  <c r="FU56" i="68"/>
  <c r="FU55" i="68"/>
  <c r="FU54" i="68"/>
  <c r="FU53" i="68"/>
  <c r="FU52" i="68"/>
  <c r="FU51" i="68"/>
  <c r="FU50" i="68"/>
  <c r="FU49" i="68"/>
  <c r="FU48" i="68"/>
  <c r="FU47" i="68"/>
  <c r="FU46" i="68"/>
  <c r="FU45" i="68"/>
  <c r="FU44" i="68"/>
  <c r="FU43" i="68"/>
  <c r="FU42" i="68"/>
  <c r="FU41" i="68"/>
  <c r="FU40" i="68"/>
  <c r="FU39" i="68"/>
  <c r="FU38" i="68"/>
  <c r="FU37" i="68"/>
  <c r="FU36" i="68"/>
  <c r="FU35" i="68"/>
  <c r="FU34" i="68"/>
  <c r="FU33" i="68"/>
  <c r="FU32" i="68"/>
  <c r="FU31" i="68"/>
  <c r="FU30" i="68"/>
  <c r="FU29" i="68"/>
  <c r="FU28" i="68"/>
  <c r="FU27" i="68"/>
  <c r="FU26" i="68"/>
  <c r="FU25" i="68"/>
  <c r="FU24" i="68"/>
  <c r="FU23" i="68"/>
  <c r="FU22" i="68"/>
  <c r="FU21" i="68"/>
  <c r="FU20" i="68"/>
  <c r="FU19" i="68"/>
  <c r="FU18" i="68"/>
  <c r="FU17" i="68"/>
  <c r="FU16" i="68"/>
  <c r="FU15" i="68"/>
  <c r="FU14" i="68"/>
  <c r="FU13" i="68"/>
  <c r="FU12" i="68"/>
  <c r="FU11" i="68"/>
  <c r="FU10" i="68"/>
  <c r="FU9" i="68"/>
  <c r="FU8" i="68"/>
  <c r="FU7" i="68"/>
  <c r="FO56" i="68"/>
  <c r="FO55" i="68"/>
  <c r="FO54" i="68"/>
  <c r="FO53" i="68"/>
  <c r="FO52" i="68"/>
  <c r="FO51" i="68"/>
  <c r="FO50" i="68"/>
  <c r="FO49" i="68"/>
  <c r="FO48" i="68"/>
  <c r="FO47" i="68"/>
  <c r="FO46" i="68"/>
  <c r="FO45" i="68"/>
  <c r="FO44" i="68"/>
  <c r="FO43" i="68"/>
  <c r="FO42" i="68"/>
  <c r="FO41" i="68"/>
  <c r="FO40" i="68"/>
  <c r="FO39" i="68"/>
  <c r="FO38" i="68"/>
  <c r="FO37" i="68"/>
  <c r="FO36" i="68"/>
  <c r="FO35" i="68"/>
  <c r="FO34" i="68"/>
  <c r="FO33" i="68"/>
  <c r="FO32" i="68"/>
  <c r="FO31" i="68"/>
  <c r="FO30" i="68"/>
  <c r="FO29" i="68"/>
  <c r="FO28" i="68"/>
  <c r="FO27" i="68"/>
  <c r="FO26" i="68"/>
  <c r="FO25" i="68"/>
  <c r="FO24" i="68"/>
  <c r="FO23" i="68"/>
  <c r="FO22" i="68"/>
  <c r="FO21" i="68"/>
  <c r="FO20" i="68"/>
  <c r="FO19" i="68"/>
  <c r="FO18" i="68"/>
  <c r="FO17" i="68"/>
  <c r="FO16" i="68"/>
  <c r="FO15" i="68"/>
  <c r="FO14" i="68"/>
  <c r="FO13" i="68"/>
  <c r="FO12" i="68"/>
  <c r="FO11" i="68"/>
  <c r="FO10" i="68"/>
  <c r="FO9" i="68"/>
  <c r="FO8" i="68"/>
  <c r="FO7" i="68"/>
  <c r="FI56" i="68"/>
  <c r="FI55" i="68"/>
  <c r="FI54" i="68"/>
  <c r="FI53" i="68"/>
  <c r="FI52" i="68"/>
  <c r="FI51" i="68"/>
  <c r="FI50" i="68"/>
  <c r="FI49" i="68"/>
  <c r="FI48" i="68"/>
  <c r="FI47" i="68"/>
  <c r="FI46" i="68"/>
  <c r="FI45" i="68"/>
  <c r="FI44" i="68"/>
  <c r="FI43" i="68"/>
  <c r="FI42" i="68"/>
  <c r="FI41" i="68"/>
  <c r="FI40" i="68"/>
  <c r="FI39" i="68"/>
  <c r="FI38" i="68"/>
  <c r="FI37" i="68"/>
  <c r="FI36" i="68"/>
  <c r="FI35" i="68"/>
  <c r="FI34" i="68"/>
  <c r="FI33" i="68"/>
  <c r="FI32" i="68"/>
  <c r="FI31" i="68"/>
  <c r="FI30" i="68"/>
  <c r="FI29" i="68"/>
  <c r="FI28" i="68"/>
  <c r="FI27" i="68"/>
  <c r="FI26" i="68"/>
  <c r="FI25" i="68"/>
  <c r="FI24" i="68"/>
  <c r="FI23" i="68"/>
  <c r="FI22" i="68"/>
  <c r="FI21" i="68"/>
  <c r="FI20" i="68"/>
  <c r="FI19" i="68"/>
  <c r="FI18" i="68"/>
  <c r="FI17" i="68"/>
  <c r="FI16" i="68"/>
  <c r="FI15" i="68"/>
  <c r="FI14" i="68"/>
  <c r="FI13" i="68"/>
  <c r="FI12" i="68"/>
  <c r="FI11" i="68"/>
  <c r="FI10" i="68"/>
  <c r="FI9" i="68"/>
  <c r="FI8" i="68"/>
  <c r="FI7" i="68"/>
  <c r="FC56" i="68"/>
  <c r="FC55" i="68"/>
  <c r="FC54" i="68"/>
  <c r="FC53" i="68"/>
  <c r="FC52" i="68"/>
  <c r="FC51" i="68"/>
  <c r="FC50" i="68"/>
  <c r="FC49" i="68"/>
  <c r="FC48" i="68"/>
  <c r="FC47" i="68"/>
  <c r="FC46" i="68"/>
  <c r="FC45" i="68"/>
  <c r="FC44" i="68"/>
  <c r="FC43" i="68"/>
  <c r="FC42" i="68"/>
  <c r="FC41" i="68"/>
  <c r="FC40" i="68"/>
  <c r="FC39" i="68"/>
  <c r="FC38" i="68"/>
  <c r="FC37" i="68"/>
  <c r="FC36" i="68"/>
  <c r="FC35" i="68"/>
  <c r="FC34" i="68"/>
  <c r="FC33" i="68"/>
  <c r="FC32" i="68"/>
  <c r="FC31" i="68"/>
  <c r="FC30" i="68"/>
  <c r="FC29" i="68"/>
  <c r="FC28" i="68"/>
  <c r="FC27" i="68"/>
  <c r="FC26" i="68"/>
  <c r="FC25" i="68"/>
  <c r="FC24" i="68"/>
  <c r="FC23" i="68"/>
  <c r="FC22" i="68"/>
  <c r="FC21" i="68"/>
  <c r="FC20" i="68"/>
  <c r="FC19" i="68"/>
  <c r="FC18" i="68"/>
  <c r="FC17" i="68"/>
  <c r="FC16" i="68"/>
  <c r="FC15" i="68"/>
  <c r="FC14" i="68"/>
  <c r="FC13" i="68"/>
  <c r="FC12" i="68"/>
  <c r="FC11" i="68"/>
  <c r="FC10" i="68"/>
  <c r="FC9" i="68"/>
  <c r="FC8" i="68"/>
  <c r="FC7" i="68"/>
  <c r="EW56" i="68"/>
  <c r="EW55" i="68"/>
  <c r="EW54" i="68"/>
  <c r="EW53" i="68"/>
  <c r="EW52" i="68"/>
  <c r="EW51" i="68"/>
  <c r="EW50" i="68"/>
  <c r="EW49" i="68"/>
  <c r="EW48" i="68"/>
  <c r="EW47" i="68"/>
  <c r="EW46" i="68"/>
  <c r="EW45" i="68"/>
  <c r="EW44" i="68"/>
  <c r="EW43" i="68"/>
  <c r="EW42" i="68"/>
  <c r="EW41" i="68"/>
  <c r="EW40" i="68"/>
  <c r="EW39" i="68"/>
  <c r="EW38" i="68"/>
  <c r="EW37" i="68"/>
  <c r="EW36" i="68"/>
  <c r="EW35" i="68"/>
  <c r="EW34" i="68"/>
  <c r="EW33" i="68"/>
  <c r="EW32" i="68"/>
  <c r="EW31" i="68"/>
  <c r="EW30" i="68"/>
  <c r="EW29" i="68"/>
  <c r="EW28" i="68"/>
  <c r="EW27" i="68"/>
  <c r="EW26" i="68"/>
  <c r="EW25" i="68"/>
  <c r="EW24" i="68"/>
  <c r="EW23" i="68"/>
  <c r="EW22" i="68"/>
  <c r="EW21" i="68"/>
  <c r="EW20" i="68"/>
  <c r="EW19" i="68"/>
  <c r="EW18" i="68"/>
  <c r="EW17" i="68"/>
  <c r="EW16" i="68"/>
  <c r="EW15" i="68"/>
  <c r="EW14" i="68"/>
  <c r="EW13" i="68"/>
  <c r="EW12" i="68"/>
  <c r="EW11" i="68"/>
  <c r="EW10" i="68"/>
  <c r="EW9" i="68"/>
  <c r="EW8" i="68"/>
  <c r="EW7" i="68"/>
  <c r="EQ56" i="68"/>
  <c r="EQ55" i="68"/>
  <c r="EQ54" i="68"/>
  <c r="EQ53" i="68"/>
  <c r="EQ52" i="68"/>
  <c r="EQ51" i="68"/>
  <c r="EQ50" i="68"/>
  <c r="EQ49" i="68"/>
  <c r="EQ48" i="68"/>
  <c r="EQ47" i="68"/>
  <c r="EQ46" i="68"/>
  <c r="EQ45" i="68"/>
  <c r="EQ44" i="68"/>
  <c r="EQ43" i="68"/>
  <c r="EQ42" i="68"/>
  <c r="EQ41" i="68"/>
  <c r="EQ40" i="68"/>
  <c r="EQ39" i="68"/>
  <c r="EQ38" i="68"/>
  <c r="EQ37" i="68"/>
  <c r="EQ36" i="68"/>
  <c r="EQ35" i="68"/>
  <c r="EQ34" i="68"/>
  <c r="EQ33" i="68"/>
  <c r="EQ32" i="68"/>
  <c r="EQ31" i="68"/>
  <c r="EQ30" i="68"/>
  <c r="EQ29" i="68"/>
  <c r="EQ28" i="68"/>
  <c r="EQ27" i="68"/>
  <c r="EQ26" i="68"/>
  <c r="EQ25" i="68"/>
  <c r="EQ24" i="68"/>
  <c r="EQ23" i="68"/>
  <c r="EQ22" i="68"/>
  <c r="EQ21" i="68"/>
  <c r="EQ20" i="68"/>
  <c r="EQ19" i="68"/>
  <c r="EQ18" i="68"/>
  <c r="EQ17" i="68"/>
  <c r="EQ16" i="68"/>
  <c r="EQ15" i="68"/>
  <c r="EQ14" i="68"/>
  <c r="EQ13" i="68"/>
  <c r="EQ12" i="68"/>
  <c r="EQ11" i="68"/>
  <c r="EQ10" i="68"/>
  <c r="EQ9" i="68"/>
  <c r="EQ8" i="68"/>
  <c r="EQ7" i="68"/>
  <c r="EK56" i="68"/>
  <c r="EK55" i="68"/>
  <c r="EK54" i="68"/>
  <c r="EK53" i="68"/>
  <c r="EK52" i="68"/>
  <c r="EK51" i="68"/>
  <c r="EK50" i="68"/>
  <c r="EK49" i="68"/>
  <c r="EK48" i="68"/>
  <c r="EK47" i="68"/>
  <c r="EK46" i="68"/>
  <c r="EK45" i="68"/>
  <c r="EK44" i="68"/>
  <c r="EK43" i="68"/>
  <c r="EK42" i="68"/>
  <c r="EK41" i="68"/>
  <c r="EK40" i="68"/>
  <c r="EK39" i="68"/>
  <c r="EK38" i="68"/>
  <c r="EK37" i="68"/>
  <c r="EK36" i="68"/>
  <c r="EK35" i="68"/>
  <c r="EK34" i="68"/>
  <c r="EK33" i="68"/>
  <c r="EK32" i="68"/>
  <c r="EK31" i="68"/>
  <c r="EK30" i="68"/>
  <c r="EK29" i="68"/>
  <c r="EK28" i="68"/>
  <c r="EK27" i="68"/>
  <c r="EK26" i="68"/>
  <c r="EK25" i="68"/>
  <c r="EK24" i="68"/>
  <c r="EK23" i="68"/>
  <c r="EK22" i="68"/>
  <c r="EK21" i="68"/>
  <c r="EK20" i="68"/>
  <c r="EK19" i="68"/>
  <c r="EK18" i="68"/>
  <c r="EK17" i="68"/>
  <c r="EK16" i="68"/>
  <c r="EK15" i="68"/>
  <c r="EK14" i="68"/>
  <c r="EK13" i="68"/>
  <c r="EK12" i="68"/>
  <c r="EK11" i="68"/>
  <c r="EK10" i="68"/>
  <c r="EK9" i="68"/>
  <c r="EK8" i="68"/>
  <c r="EK7" i="68"/>
  <c r="EE56" i="68"/>
  <c r="EE55" i="68"/>
  <c r="EE54" i="68"/>
  <c r="EE53" i="68"/>
  <c r="EE52" i="68"/>
  <c r="EE51" i="68"/>
  <c r="EE50" i="68"/>
  <c r="EE49" i="68"/>
  <c r="EE48" i="68"/>
  <c r="EE47" i="68"/>
  <c r="EE46" i="68"/>
  <c r="EE45" i="68"/>
  <c r="EE44" i="68"/>
  <c r="EE43" i="68"/>
  <c r="EE42" i="68"/>
  <c r="EE41" i="68"/>
  <c r="EE40" i="68"/>
  <c r="EE39" i="68"/>
  <c r="EE38" i="68"/>
  <c r="EE37" i="68"/>
  <c r="EE36" i="68"/>
  <c r="EE35" i="68"/>
  <c r="EE34" i="68"/>
  <c r="EE33" i="68"/>
  <c r="EE32" i="68"/>
  <c r="EE31" i="68"/>
  <c r="EE30" i="68"/>
  <c r="EE29" i="68"/>
  <c r="EE28" i="68"/>
  <c r="EE27" i="68"/>
  <c r="EE26" i="68"/>
  <c r="EE25" i="68"/>
  <c r="EE24" i="68"/>
  <c r="EE23" i="68"/>
  <c r="EE22" i="68"/>
  <c r="EE21" i="68"/>
  <c r="EE20" i="68"/>
  <c r="EE19" i="68"/>
  <c r="EE18" i="68"/>
  <c r="EE17" i="68"/>
  <c r="EE16" i="68"/>
  <c r="EE15" i="68"/>
  <c r="EE14" i="68"/>
  <c r="EE13" i="68"/>
  <c r="EE12" i="68"/>
  <c r="EE11" i="68"/>
  <c r="EE10" i="68"/>
  <c r="EE9" i="68"/>
  <c r="EE8" i="68"/>
  <c r="EE7" i="68"/>
  <c r="DY56" i="68"/>
  <c r="DY55" i="68"/>
  <c r="DY54" i="68"/>
  <c r="DY53" i="68"/>
  <c r="DY52" i="68"/>
  <c r="DY51" i="68"/>
  <c r="DY50" i="68"/>
  <c r="DY49" i="68"/>
  <c r="DY48" i="68"/>
  <c r="DY47" i="68"/>
  <c r="DY46" i="68"/>
  <c r="DY45" i="68"/>
  <c r="DY44" i="68"/>
  <c r="DY43" i="68"/>
  <c r="DY42" i="68"/>
  <c r="DY41" i="68"/>
  <c r="DY40" i="68"/>
  <c r="DY39" i="68"/>
  <c r="DY38" i="68"/>
  <c r="DY37" i="68"/>
  <c r="DY36" i="68"/>
  <c r="DY35" i="68"/>
  <c r="DY34" i="68"/>
  <c r="DY33" i="68"/>
  <c r="DY32" i="68"/>
  <c r="DY31" i="68"/>
  <c r="DY30" i="68"/>
  <c r="DY29" i="68"/>
  <c r="DY28" i="68"/>
  <c r="DY27" i="68"/>
  <c r="DY26" i="68"/>
  <c r="DY25" i="68"/>
  <c r="DY24" i="68"/>
  <c r="DY23" i="68"/>
  <c r="DY22" i="68"/>
  <c r="DY21" i="68"/>
  <c r="DY20" i="68"/>
  <c r="DY19" i="68"/>
  <c r="DY18" i="68"/>
  <c r="DY17" i="68"/>
  <c r="DY16" i="68"/>
  <c r="DY15" i="68"/>
  <c r="DY14" i="68"/>
  <c r="DY13" i="68"/>
  <c r="DY12" i="68"/>
  <c r="DY11" i="68"/>
  <c r="DY10" i="68"/>
  <c r="DY9" i="68"/>
  <c r="DY8" i="68"/>
  <c r="DY7" i="68"/>
  <c r="DS56" i="68"/>
  <c r="DS55" i="68"/>
  <c r="DS54" i="68"/>
  <c r="DS53" i="68"/>
  <c r="DS52" i="68"/>
  <c r="DS51" i="68"/>
  <c r="DS50" i="68"/>
  <c r="DS49" i="68"/>
  <c r="DS48" i="68"/>
  <c r="DS47" i="68"/>
  <c r="DS46" i="68"/>
  <c r="DS45" i="68"/>
  <c r="DS44" i="68"/>
  <c r="DS43" i="68"/>
  <c r="DS42" i="68"/>
  <c r="DS41" i="68"/>
  <c r="DS40" i="68"/>
  <c r="DS39" i="68"/>
  <c r="DS38" i="68"/>
  <c r="DS37" i="68"/>
  <c r="DS36" i="68"/>
  <c r="DS35" i="68"/>
  <c r="DS34" i="68"/>
  <c r="DS33" i="68"/>
  <c r="DS32" i="68"/>
  <c r="DS31" i="68"/>
  <c r="DS30" i="68"/>
  <c r="DS29" i="68"/>
  <c r="DS28" i="68"/>
  <c r="DS27" i="68"/>
  <c r="DS26" i="68"/>
  <c r="DS25" i="68"/>
  <c r="DS24" i="68"/>
  <c r="DS23" i="68"/>
  <c r="DS22" i="68"/>
  <c r="DS21" i="68"/>
  <c r="DS20" i="68"/>
  <c r="DS19" i="68"/>
  <c r="DS18" i="68"/>
  <c r="DS17" i="68"/>
  <c r="DS16" i="68"/>
  <c r="DS15" i="68"/>
  <c r="DS14" i="68"/>
  <c r="DS13" i="68"/>
  <c r="DS12" i="68"/>
  <c r="DS11" i="68"/>
  <c r="DS10" i="68"/>
  <c r="DS9" i="68"/>
  <c r="DS8" i="68"/>
  <c r="DS7" i="68"/>
  <c r="DM56" i="68"/>
  <c r="DM55" i="68"/>
  <c r="DM54" i="68"/>
  <c r="DM53" i="68"/>
  <c r="DM52" i="68"/>
  <c r="DM51" i="68"/>
  <c r="DM50" i="68"/>
  <c r="DM49" i="68"/>
  <c r="DM48" i="68"/>
  <c r="DM47" i="68"/>
  <c r="DM46" i="68"/>
  <c r="DM45" i="68"/>
  <c r="DM44" i="68"/>
  <c r="DM43" i="68"/>
  <c r="DM42" i="68"/>
  <c r="DM41" i="68"/>
  <c r="DM40" i="68"/>
  <c r="DM39" i="68"/>
  <c r="DM38" i="68"/>
  <c r="DM37" i="68"/>
  <c r="DM36" i="68"/>
  <c r="DM35" i="68"/>
  <c r="DM34" i="68"/>
  <c r="DM33" i="68"/>
  <c r="DM32" i="68"/>
  <c r="DM31" i="68"/>
  <c r="DM30" i="68"/>
  <c r="DM29" i="68"/>
  <c r="DM28" i="68"/>
  <c r="DM27" i="68"/>
  <c r="DM26" i="68"/>
  <c r="DM25" i="68"/>
  <c r="DM24" i="68"/>
  <c r="DM23" i="68"/>
  <c r="DM22" i="68"/>
  <c r="DM21" i="68"/>
  <c r="DM20" i="68"/>
  <c r="DM19" i="68"/>
  <c r="DM18" i="68"/>
  <c r="DM17" i="68"/>
  <c r="DM16" i="68"/>
  <c r="DM15" i="68"/>
  <c r="DM14" i="68"/>
  <c r="DM13" i="68"/>
  <c r="DM12" i="68"/>
  <c r="DM11" i="68"/>
  <c r="DM10" i="68"/>
  <c r="DM9" i="68"/>
  <c r="DM8" i="68"/>
  <c r="DM7" i="68"/>
  <c r="DG56" i="68"/>
  <c r="DG55" i="68"/>
  <c r="DG54" i="68"/>
  <c r="DG53" i="68"/>
  <c r="DG52" i="68"/>
  <c r="DG51" i="68"/>
  <c r="DG50" i="68"/>
  <c r="DG49" i="68"/>
  <c r="DG48" i="68"/>
  <c r="DG47" i="68"/>
  <c r="DG46" i="68"/>
  <c r="DG45" i="68"/>
  <c r="DG44" i="68"/>
  <c r="DG43" i="68"/>
  <c r="DG42" i="68"/>
  <c r="DG41" i="68"/>
  <c r="DG40" i="68"/>
  <c r="DG39" i="68"/>
  <c r="DG38" i="68"/>
  <c r="DG37" i="68"/>
  <c r="DG36" i="68"/>
  <c r="DG35" i="68"/>
  <c r="DG34" i="68"/>
  <c r="DG33" i="68"/>
  <c r="DG32" i="68"/>
  <c r="DG31" i="68"/>
  <c r="DG30" i="68"/>
  <c r="DG29" i="68"/>
  <c r="DG28" i="68"/>
  <c r="DG27" i="68"/>
  <c r="DG26" i="68"/>
  <c r="DG25" i="68"/>
  <c r="DG24" i="68"/>
  <c r="DG23" i="68"/>
  <c r="DG22" i="68"/>
  <c r="DG21" i="68"/>
  <c r="DG20" i="68"/>
  <c r="DG19" i="68"/>
  <c r="DG18" i="68"/>
  <c r="DG17" i="68"/>
  <c r="DG16" i="68"/>
  <c r="DG15" i="68"/>
  <c r="DG14" i="68"/>
  <c r="DG13" i="68"/>
  <c r="DG12" i="68"/>
  <c r="DG11" i="68"/>
  <c r="DG10" i="68"/>
  <c r="DG9" i="68"/>
  <c r="DG8" i="68"/>
  <c r="DG7" i="68"/>
  <c r="DA56" i="68"/>
  <c r="DA55" i="68"/>
  <c r="DA54" i="68"/>
  <c r="DA53" i="68"/>
  <c r="DA52" i="68"/>
  <c r="DA51" i="68"/>
  <c r="DA50" i="68"/>
  <c r="DA49" i="68"/>
  <c r="DA48" i="68"/>
  <c r="DA47" i="68"/>
  <c r="DA46" i="68"/>
  <c r="DA45" i="68"/>
  <c r="DA44" i="68"/>
  <c r="DA43" i="68"/>
  <c r="DA42" i="68"/>
  <c r="DA41" i="68"/>
  <c r="DA40" i="68"/>
  <c r="DA39" i="68"/>
  <c r="DA38" i="68"/>
  <c r="DA37" i="68"/>
  <c r="DA36" i="68"/>
  <c r="DA35" i="68"/>
  <c r="DA34" i="68"/>
  <c r="DA33" i="68"/>
  <c r="DA32" i="68"/>
  <c r="DA31" i="68"/>
  <c r="DA30" i="68"/>
  <c r="DA29" i="68"/>
  <c r="DA28" i="68"/>
  <c r="DA27" i="68"/>
  <c r="DA26" i="68"/>
  <c r="DA25" i="68"/>
  <c r="DA24" i="68"/>
  <c r="DA23" i="68"/>
  <c r="DA22" i="68"/>
  <c r="DA21" i="68"/>
  <c r="DA20" i="68"/>
  <c r="DA19" i="68"/>
  <c r="DA18" i="68"/>
  <c r="DA17" i="68"/>
  <c r="DA16" i="68"/>
  <c r="DA15" i="68"/>
  <c r="DA14" i="68"/>
  <c r="DA13" i="68"/>
  <c r="DA12" i="68"/>
  <c r="DA11" i="68"/>
  <c r="DA10" i="68"/>
  <c r="DA9" i="68"/>
  <c r="DA8" i="68"/>
  <c r="DA7" i="68"/>
  <c r="CU56" i="68"/>
  <c r="CU55" i="68"/>
  <c r="CU54" i="68"/>
  <c r="CU53" i="68"/>
  <c r="CU52" i="68"/>
  <c r="CU51" i="68"/>
  <c r="CU50" i="68"/>
  <c r="CU49" i="68"/>
  <c r="CU48" i="68"/>
  <c r="CU47" i="68"/>
  <c r="CU46" i="68"/>
  <c r="CU45" i="68"/>
  <c r="CU44" i="68"/>
  <c r="CU43" i="68"/>
  <c r="CU42" i="68"/>
  <c r="CU41" i="68"/>
  <c r="CU40" i="68"/>
  <c r="CU39" i="68"/>
  <c r="CU38" i="68"/>
  <c r="CU37" i="68"/>
  <c r="CU36" i="68"/>
  <c r="CU35" i="68"/>
  <c r="CU34" i="68"/>
  <c r="CU33" i="68"/>
  <c r="CU32" i="68"/>
  <c r="CU31" i="68"/>
  <c r="CU30" i="68"/>
  <c r="CU29" i="68"/>
  <c r="CU28" i="68"/>
  <c r="CU27" i="68"/>
  <c r="CU26" i="68"/>
  <c r="CU25" i="68"/>
  <c r="CU24" i="68"/>
  <c r="CU23" i="68"/>
  <c r="CU22" i="68"/>
  <c r="CU21" i="68"/>
  <c r="CU20" i="68"/>
  <c r="CU19" i="68"/>
  <c r="CU18" i="68"/>
  <c r="CU17" i="68"/>
  <c r="CU16" i="68"/>
  <c r="CU15" i="68"/>
  <c r="CU14" i="68"/>
  <c r="CU13" i="68"/>
  <c r="CU12" i="68"/>
  <c r="CU11" i="68"/>
  <c r="CU10" i="68"/>
  <c r="CU9" i="68"/>
  <c r="CU8" i="68"/>
  <c r="CU7" i="68"/>
  <c r="CO56" i="68"/>
  <c r="CO55" i="68"/>
  <c r="CO54" i="68"/>
  <c r="CO53" i="68"/>
  <c r="CO52" i="68"/>
  <c r="CO51" i="68"/>
  <c r="CO50" i="68"/>
  <c r="CO49" i="68"/>
  <c r="CO48" i="68"/>
  <c r="CO47" i="68"/>
  <c r="CO46" i="68"/>
  <c r="CO45" i="68"/>
  <c r="CO44" i="68"/>
  <c r="CO43" i="68"/>
  <c r="CO42" i="68"/>
  <c r="CO41" i="68"/>
  <c r="CO40" i="68"/>
  <c r="CO39" i="68"/>
  <c r="CO38" i="68"/>
  <c r="CO37" i="68"/>
  <c r="CO36" i="68"/>
  <c r="CO35" i="68"/>
  <c r="CO34" i="68"/>
  <c r="CO33" i="68"/>
  <c r="CO32" i="68"/>
  <c r="CO31" i="68"/>
  <c r="CO30" i="68"/>
  <c r="CO29" i="68"/>
  <c r="CO28" i="68"/>
  <c r="CO27" i="68"/>
  <c r="CO26" i="68"/>
  <c r="CO25" i="68"/>
  <c r="CO24" i="68"/>
  <c r="CO23" i="68"/>
  <c r="CO22" i="68"/>
  <c r="CO21" i="68"/>
  <c r="CO20" i="68"/>
  <c r="CO19" i="68"/>
  <c r="CO18" i="68"/>
  <c r="CO17" i="68"/>
  <c r="CO16" i="68"/>
  <c r="CO15" i="68"/>
  <c r="CO14" i="68"/>
  <c r="CO13" i="68"/>
  <c r="CO12" i="68"/>
  <c r="CO11" i="68"/>
  <c r="CO10" i="68"/>
  <c r="CO9" i="68"/>
  <c r="CO8" i="68"/>
  <c r="CO7" i="68"/>
  <c r="CI56" i="68"/>
  <c r="CI55" i="68"/>
  <c r="CI54" i="68"/>
  <c r="CI53" i="68"/>
  <c r="CI52" i="68"/>
  <c r="CI51" i="68"/>
  <c r="CI50" i="68"/>
  <c r="CI49" i="68"/>
  <c r="CI48" i="68"/>
  <c r="CI47" i="68"/>
  <c r="CI46" i="68"/>
  <c r="CI45" i="68"/>
  <c r="CI44" i="68"/>
  <c r="CI43" i="68"/>
  <c r="CI42" i="68"/>
  <c r="CI41" i="68"/>
  <c r="CI40" i="68"/>
  <c r="CI39" i="68"/>
  <c r="CI38" i="68"/>
  <c r="CI37" i="68"/>
  <c r="CI36" i="68"/>
  <c r="CI35" i="68"/>
  <c r="CI34" i="68"/>
  <c r="CI33" i="68"/>
  <c r="CI32" i="68"/>
  <c r="CI31" i="68"/>
  <c r="CI30" i="68"/>
  <c r="CI29" i="68"/>
  <c r="CI28" i="68"/>
  <c r="CI27" i="68"/>
  <c r="CI26" i="68"/>
  <c r="CI25" i="68"/>
  <c r="CI24" i="68"/>
  <c r="CI23" i="68"/>
  <c r="CI22" i="68"/>
  <c r="CI21" i="68"/>
  <c r="CI20" i="68"/>
  <c r="CI19" i="68"/>
  <c r="CI18" i="68"/>
  <c r="CI17" i="68"/>
  <c r="CI16" i="68"/>
  <c r="CI15" i="68"/>
  <c r="CI14" i="68"/>
  <c r="CI13" i="68"/>
  <c r="CI12" i="68"/>
  <c r="CI11" i="68"/>
  <c r="CI10" i="68"/>
  <c r="CI9" i="68"/>
  <c r="CI8" i="68"/>
  <c r="CI7" i="68"/>
  <c r="CC56" i="68"/>
  <c r="CC55" i="68"/>
  <c r="CC54" i="68"/>
  <c r="CC53" i="68"/>
  <c r="CC52" i="68"/>
  <c r="CC51" i="68"/>
  <c r="CC50" i="68"/>
  <c r="CC49" i="68"/>
  <c r="CC48" i="68"/>
  <c r="CC47" i="68"/>
  <c r="CC46" i="68"/>
  <c r="CC45" i="68"/>
  <c r="CC44" i="68"/>
  <c r="CC43" i="68"/>
  <c r="CC42" i="68"/>
  <c r="CC41" i="68"/>
  <c r="CC40" i="68"/>
  <c r="CC39" i="68"/>
  <c r="CC38" i="68"/>
  <c r="CC37" i="68"/>
  <c r="CC36" i="68"/>
  <c r="CC35" i="68"/>
  <c r="CC34" i="68"/>
  <c r="CC33" i="68"/>
  <c r="CC32" i="68"/>
  <c r="CC31" i="68"/>
  <c r="CC30" i="68"/>
  <c r="CC29" i="68"/>
  <c r="CC28" i="68"/>
  <c r="CC27" i="68"/>
  <c r="CC26" i="68"/>
  <c r="CC25" i="68"/>
  <c r="CC24" i="68"/>
  <c r="CC23" i="68"/>
  <c r="CC22" i="68"/>
  <c r="CC21" i="68"/>
  <c r="CC20" i="68"/>
  <c r="CC19" i="68"/>
  <c r="CC18" i="68"/>
  <c r="CC17" i="68"/>
  <c r="CC16" i="68"/>
  <c r="CC15" i="68"/>
  <c r="CC14" i="68"/>
  <c r="CC13" i="68"/>
  <c r="CC12" i="68"/>
  <c r="CC11" i="68"/>
  <c r="CC10" i="68"/>
  <c r="CC9" i="68"/>
  <c r="CC8" i="68"/>
  <c r="CC7" i="68"/>
  <c r="BW56" i="68"/>
  <c r="BW55" i="68"/>
  <c r="BW54" i="68"/>
  <c r="BW53" i="68"/>
  <c r="BW52" i="68"/>
  <c r="BW51" i="68"/>
  <c r="BW50" i="68"/>
  <c r="BW49" i="68"/>
  <c r="BW48" i="68"/>
  <c r="BW47" i="68"/>
  <c r="BW46" i="68"/>
  <c r="BW45" i="68"/>
  <c r="BW44" i="68"/>
  <c r="BW43" i="68"/>
  <c r="BW42" i="68"/>
  <c r="BW41" i="68"/>
  <c r="BW40" i="68"/>
  <c r="BW39" i="68"/>
  <c r="BW38" i="68"/>
  <c r="BW37" i="68"/>
  <c r="BW36" i="68"/>
  <c r="BW35" i="68"/>
  <c r="BW34" i="68"/>
  <c r="BW33" i="68"/>
  <c r="BW32" i="68"/>
  <c r="BW31" i="68"/>
  <c r="BW30" i="68"/>
  <c r="BW29" i="68"/>
  <c r="BW28" i="68"/>
  <c r="BW27" i="68"/>
  <c r="BW26" i="68"/>
  <c r="BW25" i="68"/>
  <c r="BW24" i="68"/>
  <c r="BW23" i="68"/>
  <c r="BW22" i="68"/>
  <c r="BW21" i="68"/>
  <c r="BW20" i="68"/>
  <c r="BW19" i="68"/>
  <c r="BW18" i="68"/>
  <c r="BW17" i="68"/>
  <c r="BW16" i="68"/>
  <c r="BW15" i="68"/>
  <c r="BW14" i="68"/>
  <c r="BW13" i="68"/>
  <c r="BW12" i="68"/>
  <c r="BW11" i="68"/>
  <c r="BW10" i="68"/>
  <c r="BW9" i="68"/>
  <c r="BW8" i="68"/>
  <c r="BW7" i="68"/>
  <c r="BQ56" i="68"/>
  <c r="BQ55" i="68"/>
  <c r="BQ54" i="68"/>
  <c r="BQ53" i="68"/>
  <c r="BQ52" i="68"/>
  <c r="BQ51" i="68"/>
  <c r="BQ50" i="68"/>
  <c r="BQ49" i="68"/>
  <c r="BQ48" i="68"/>
  <c r="BQ47" i="68"/>
  <c r="BQ46" i="68"/>
  <c r="BQ45" i="68"/>
  <c r="BQ44" i="68"/>
  <c r="BQ43" i="68"/>
  <c r="BQ42" i="68"/>
  <c r="BQ41" i="68"/>
  <c r="BQ40" i="68"/>
  <c r="BQ39" i="68"/>
  <c r="BQ38" i="68"/>
  <c r="BQ37" i="68"/>
  <c r="BQ36" i="68"/>
  <c r="BQ35" i="68"/>
  <c r="BQ34" i="68"/>
  <c r="BQ33" i="68"/>
  <c r="BQ32" i="68"/>
  <c r="BQ31" i="68"/>
  <c r="BQ30" i="68"/>
  <c r="BQ29" i="68"/>
  <c r="BQ28" i="68"/>
  <c r="BQ27" i="68"/>
  <c r="BQ26" i="68"/>
  <c r="BQ25" i="68"/>
  <c r="BQ24" i="68"/>
  <c r="BQ23" i="68"/>
  <c r="BQ22" i="68"/>
  <c r="BQ21" i="68"/>
  <c r="BQ20" i="68"/>
  <c r="BQ19" i="68"/>
  <c r="BQ18" i="68"/>
  <c r="BQ17" i="68"/>
  <c r="BQ16" i="68"/>
  <c r="BQ15" i="68"/>
  <c r="BQ14" i="68"/>
  <c r="BQ13" i="68"/>
  <c r="BQ12" i="68"/>
  <c r="BQ11" i="68"/>
  <c r="BQ10" i="68"/>
  <c r="BQ9" i="68"/>
  <c r="BQ8" i="68"/>
  <c r="BQ7" i="68"/>
  <c r="BK56" i="68"/>
  <c r="BK55" i="68"/>
  <c r="BK54" i="68"/>
  <c r="BK53" i="68"/>
  <c r="BK52" i="68"/>
  <c r="BK51" i="68"/>
  <c r="BK50" i="68"/>
  <c r="BK49" i="68"/>
  <c r="BK48" i="68"/>
  <c r="BK47" i="68"/>
  <c r="BK46" i="68"/>
  <c r="BK45" i="68"/>
  <c r="BK44" i="68"/>
  <c r="BK43" i="68"/>
  <c r="BK42" i="68"/>
  <c r="BK41" i="68"/>
  <c r="BK40" i="68"/>
  <c r="BK39" i="68"/>
  <c r="BK38" i="68"/>
  <c r="BK37" i="68"/>
  <c r="BK36" i="68"/>
  <c r="BK35" i="68"/>
  <c r="BK34" i="68"/>
  <c r="BK33" i="68"/>
  <c r="BK32" i="68"/>
  <c r="BK31" i="68"/>
  <c r="BK30" i="68"/>
  <c r="BK29" i="68"/>
  <c r="BK28" i="68"/>
  <c r="BK27" i="68"/>
  <c r="BK26" i="68"/>
  <c r="BK25" i="68"/>
  <c r="BK24" i="68"/>
  <c r="BK23" i="68"/>
  <c r="BK22" i="68"/>
  <c r="BK21" i="68"/>
  <c r="BK20" i="68"/>
  <c r="BK19" i="68"/>
  <c r="BK18" i="68"/>
  <c r="BK17" i="68"/>
  <c r="BK16" i="68"/>
  <c r="BK15" i="68"/>
  <c r="BK14" i="68"/>
  <c r="BK13" i="68"/>
  <c r="BK12" i="68"/>
  <c r="BK11" i="68"/>
  <c r="BK10" i="68"/>
  <c r="BK9" i="68"/>
  <c r="BK8" i="68"/>
  <c r="BK7" i="68"/>
  <c r="BE56" i="68"/>
  <c r="BE55" i="68"/>
  <c r="BE54" i="68"/>
  <c r="BE53" i="68"/>
  <c r="BE52" i="68"/>
  <c r="BE51" i="68"/>
  <c r="BE50" i="68"/>
  <c r="BE49" i="68"/>
  <c r="BE48" i="68"/>
  <c r="BE47" i="68"/>
  <c r="BE46" i="68"/>
  <c r="BE45" i="68"/>
  <c r="BE44" i="68"/>
  <c r="BE43" i="68"/>
  <c r="BE42" i="68"/>
  <c r="BE41" i="68"/>
  <c r="BE40" i="68"/>
  <c r="BE39" i="68"/>
  <c r="BE38" i="68"/>
  <c r="BE37" i="68"/>
  <c r="BE36" i="68"/>
  <c r="BE35" i="68"/>
  <c r="BE34" i="68"/>
  <c r="BE33" i="68"/>
  <c r="BE32" i="68"/>
  <c r="BE31" i="68"/>
  <c r="BE30" i="68"/>
  <c r="BE29" i="68"/>
  <c r="BE28" i="68"/>
  <c r="BE27" i="68"/>
  <c r="BE26" i="68"/>
  <c r="BE25" i="68"/>
  <c r="BE24" i="68"/>
  <c r="BE23" i="68"/>
  <c r="BE22" i="68"/>
  <c r="BE21" i="68"/>
  <c r="BE20" i="68"/>
  <c r="BE19" i="68"/>
  <c r="BE18" i="68"/>
  <c r="BE17" i="68"/>
  <c r="BE16" i="68"/>
  <c r="BE15" i="68"/>
  <c r="BE14" i="68"/>
  <c r="BE13" i="68"/>
  <c r="BE12" i="68"/>
  <c r="BE11" i="68"/>
  <c r="BE10" i="68"/>
  <c r="BE9" i="68"/>
  <c r="BE8" i="68"/>
  <c r="BE7" i="68"/>
  <c r="AY56" i="68"/>
  <c r="AY55" i="68"/>
  <c r="AY54" i="68"/>
  <c r="AY53" i="68"/>
  <c r="AY52" i="68"/>
  <c r="AY51" i="68"/>
  <c r="AY50" i="68"/>
  <c r="AY49" i="68"/>
  <c r="AY48" i="68"/>
  <c r="AY47" i="68"/>
  <c r="AY46" i="68"/>
  <c r="AY45" i="68"/>
  <c r="AY44" i="68"/>
  <c r="AY43" i="68"/>
  <c r="AY42" i="68"/>
  <c r="AY41" i="68"/>
  <c r="AY40" i="68"/>
  <c r="AY39" i="68"/>
  <c r="AY38" i="68"/>
  <c r="AY37" i="68"/>
  <c r="AY36" i="68"/>
  <c r="AY35" i="68"/>
  <c r="AY34" i="68"/>
  <c r="AY33" i="68"/>
  <c r="AY32" i="68"/>
  <c r="AY31" i="68"/>
  <c r="AY30" i="68"/>
  <c r="AY29" i="68"/>
  <c r="AY28" i="68"/>
  <c r="AY27" i="68"/>
  <c r="AY26" i="68"/>
  <c r="AY25" i="68"/>
  <c r="AY24" i="68"/>
  <c r="AY23" i="68"/>
  <c r="AY22" i="68"/>
  <c r="AY21" i="68"/>
  <c r="AY20" i="68"/>
  <c r="AY19" i="68"/>
  <c r="AY18" i="68"/>
  <c r="AY17" i="68"/>
  <c r="AY16" i="68"/>
  <c r="AY15" i="68"/>
  <c r="AY14" i="68"/>
  <c r="AY13" i="68"/>
  <c r="AY12" i="68"/>
  <c r="AY11" i="68"/>
  <c r="AY10" i="68"/>
  <c r="AY9" i="68"/>
  <c r="AY8" i="68"/>
  <c r="AY7" i="68"/>
  <c r="AS56" i="68"/>
  <c r="AS55" i="68"/>
  <c r="AS54" i="68"/>
  <c r="AS53" i="68"/>
  <c r="AS52" i="68"/>
  <c r="AS51" i="68"/>
  <c r="AS50" i="68"/>
  <c r="AS49" i="68"/>
  <c r="AS48" i="68"/>
  <c r="AS47" i="68"/>
  <c r="AS46" i="68"/>
  <c r="AS45" i="68"/>
  <c r="AS44" i="68"/>
  <c r="AS43" i="68"/>
  <c r="AS42" i="68"/>
  <c r="AS41" i="68"/>
  <c r="AS40" i="68"/>
  <c r="AS39" i="68"/>
  <c r="AS38" i="68"/>
  <c r="AS37" i="68"/>
  <c r="AS36" i="68"/>
  <c r="AS35" i="68"/>
  <c r="AS34" i="68"/>
  <c r="AS33" i="68"/>
  <c r="AS32" i="68"/>
  <c r="AS31" i="68"/>
  <c r="AS30" i="68"/>
  <c r="AS29" i="68"/>
  <c r="AS28" i="68"/>
  <c r="AS27" i="68"/>
  <c r="AS26" i="68"/>
  <c r="AS25" i="68"/>
  <c r="AS24" i="68"/>
  <c r="AS23" i="68"/>
  <c r="AS22" i="68"/>
  <c r="AS21" i="68"/>
  <c r="AS20" i="68"/>
  <c r="AS19" i="68"/>
  <c r="AS18" i="68"/>
  <c r="AS17" i="68"/>
  <c r="AS16" i="68"/>
  <c r="AS15" i="68"/>
  <c r="AS14" i="68"/>
  <c r="AS13" i="68"/>
  <c r="AS12" i="68"/>
  <c r="AS11" i="68"/>
  <c r="AS10" i="68"/>
  <c r="AS9" i="68"/>
  <c r="AS8" i="68"/>
  <c r="AS7" i="68"/>
  <c r="AM56" i="68"/>
  <c r="AM55" i="68"/>
  <c r="AM54" i="68"/>
  <c r="AM53" i="68"/>
  <c r="AM52" i="68"/>
  <c r="AM51" i="68"/>
  <c r="AM50" i="68"/>
  <c r="AM49" i="68"/>
  <c r="AM48" i="68"/>
  <c r="AM47" i="68"/>
  <c r="AM46" i="68"/>
  <c r="AM45" i="68"/>
  <c r="AM44" i="68"/>
  <c r="AM43" i="68"/>
  <c r="AM42" i="68"/>
  <c r="AM41" i="68"/>
  <c r="AM40" i="68"/>
  <c r="AM39" i="68"/>
  <c r="AM38" i="68"/>
  <c r="AM37" i="68"/>
  <c r="AM36" i="68"/>
  <c r="AM35" i="68"/>
  <c r="AM34" i="68"/>
  <c r="AM33" i="68"/>
  <c r="AM32" i="68"/>
  <c r="AM31" i="68"/>
  <c r="AM30" i="68"/>
  <c r="AM29" i="68"/>
  <c r="AM28" i="68"/>
  <c r="AM27" i="68"/>
  <c r="AM26" i="68"/>
  <c r="AM25" i="68"/>
  <c r="AM24" i="68"/>
  <c r="AM23" i="68"/>
  <c r="AM22" i="68"/>
  <c r="AM21" i="68"/>
  <c r="AM20" i="68"/>
  <c r="AM19" i="68"/>
  <c r="AM18" i="68"/>
  <c r="AM17" i="68"/>
  <c r="AM16" i="68"/>
  <c r="AM15" i="68"/>
  <c r="AM14" i="68"/>
  <c r="AM13" i="68"/>
  <c r="AM12" i="68"/>
  <c r="AM11" i="68"/>
  <c r="AM10" i="68"/>
  <c r="AM9" i="68"/>
  <c r="AM8" i="68"/>
  <c r="AM7" i="68"/>
  <c r="AG56" i="68"/>
  <c r="AG55" i="68"/>
  <c r="AG54" i="68"/>
  <c r="AG53" i="68"/>
  <c r="AG52" i="68"/>
  <c r="AG51" i="68"/>
  <c r="AG50" i="68"/>
  <c r="AG49" i="68"/>
  <c r="AG48" i="68"/>
  <c r="AG47" i="68"/>
  <c r="AG46" i="68"/>
  <c r="AG45" i="68"/>
  <c r="AG44" i="68"/>
  <c r="AG43" i="68"/>
  <c r="AG42" i="68"/>
  <c r="AG41" i="68"/>
  <c r="AG40" i="68"/>
  <c r="AG39" i="68"/>
  <c r="AG38" i="68"/>
  <c r="AG37" i="68"/>
  <c r="AG36" i="68"/>
  <c r="AG35" i="68"/>
  <c r="AG34" i="68"/>
  <c r="AG33" i="68"/>
  <c r="AG32" i="68"/>
  <c r="AG31" i="68"/>
  <c r="AG30" i="68"/>
  <c r="AG29" i="68"/>
  <c r="AG28" i="68"/>
  <c r="AG27" i="68"/>
  <c r="AG26" i="68"/>
  <c r="AG25" i="68"/>
  <c r="AG24" i="68"/>
  <c r="AG23" i="68"/>
  <c r="AG22" i="68"/>
  <c r="AG21" i="68"/>
  <c r="AG20" i="68"/>
  <c r="AG19" i="68"/>
  <c r="AG18" i="68"/>
  <c r="AG17" i="68"/>
  <c r="AG16" i="68"/>
  <c r="AG15" i="68"/>
  <c r="AG14" i="68"/>
  <c r="AG13" i="68"/>
  <c r="AG12" i="68"/>
  <c r="AG11" i="68"/>
  <c r="AG10" i="68"/>
  <c r="AG9" i="68"/>
  <c r="AG8" i="68"/>
  <c r="AG7" i="68"/>
  <c r="AA56" i="68"/>
  <c r="AA55" i="68"/>
  <c r="AA54" i="68"/>
  <c r="AA53" i="68"/>
  <c r="AA52" i="68"/>
  <c r="AA51" i="68"/>
  <c r="AA50" i="68"/>
  <c r="AA49" i="68"/>
  <c r="AA48" i="68"/>
  <c r="AA47" i="68"/>
  <c r="AA46" i="68"/>
  <c r="AA45" i="68"/>
  <c r="AA44" i="68"/>
  <c r="AA43" i="68"/>
  <c r="AA42" i="68"/>
  <c r="AA41" i="68"/>
  <c r="AA40" i="68"/>
  <c r="AA39" i="68"/>
  <c r="AA38" i="68"/>
  <c r="AA37" i="68"/>
  <c r="AA36" i="68"/>
  <c r="AA35" i="68"/>
  <c r="AA34" i="68"/>
  <c r="AA33" i="68"/>
  <c r="AA32" i="68"/>
  <c r="AA31" i="68"/>
  <c r="AA30" i="68"/>
  <c r="AA29" i="68"/>
  <c r="AA28" i="68"/>
  <c r="AA27" i="68"/>
  <c r="AA26" i="68"/>
  <c r="AA25" i="68"/>
  <c r="AA24" i="68"/>
  <c r="AA23" i="68"/>
  <c r="AA22" i="68"/>
  <c r="AA21" i="68"/>
  <c r="AA20" i="68"/>
  <c r="AA19" i="68"/>
  <c r="AA18" i="68"/>
  <c r="AA17" i="68"/>
  <c r="AA16" i="68"/>
  <c r="AA15" i="68"/>
  <c r="AA14" i="68"/>
  <c r="AA13" i="68"/>
  <c r="AA12" i="68"/>
  <c r="AA11" i="68"/>
  <c r="AA10" i="68"/>
  <c r="AA9" i="68"/>
  <c r="AA8" i="68"/>
  <c r="AA7" i="68"/>
  <c r="U56" i="68"/>
  <c r="U55" i="68"/>
  <c r="U54" i="68"/>
  <c r="U53" i="68"/>
  <c r="U52" i="68"/>
  <c r="U51" i="68"/>
  <c r="U50" i="68"/>
  <c r="U49" i="68"/>
  <c r="U48" i="68"/>
  <c r="U47" i="68"/>
  <c r="U46" i="68"/>
  <c r="U45" i="68"/>
  <c r="U44" i="68"/>
  <c r="U43" i="68"/>
  <c r="U42" i="68"/>
  <c r="U41" i="68"/>
  <c r="U40" i="68"/>
  <c r="U39" i="68"/>
  <c r="U38" i="68"/>
  <c r="U37" i="68"/>
  <c r="U36" i="68"/>
  <c r="U35" i="68"/>
  <c r="U34" i="68"/>
  <c r="U33" i="68"/>
  <c r="U32" i="68"/>
  <c r="U31" i="68"/>
  <c r="U30" i="68"/>
  <c r="U29" i="68"/>
  <c r="U28" i="68"/>
  <c r="U27" i="68"/>
  <c r="U26" i="68"/>
  <c r="U25" i="68"/>
  <c r="U24" i="68"/>
  <c r="U23" i="68"/>
  <c r="U22" i="68"/>
  <c r="U21" i="68"/>
  <c r="U20" i="68"/>
  <c r="U19" i="68"/>
  <c r="U18" i="68"/>
  <c r="U17" i="68"/>
  <c r="U16" i="68"/>
  <c r="U15" i="68"/>
  <c r="U14" i="68"/>
  <c r="U13" i="68"/>
  <c r="U12" i="68"/>
  <c r="U11" i="68"/>
  <c r="U10" i="68"/>
  <c r="U9" i="68"/>
  <c r="U8" i="68"/>
  <c r="U7" i="68"/>
  <c r="O56" i="68"/>
  <c r="O55" i="68"/>
  <c r="O54" i="68"/>
  <c r="O53" i="68"/>
  <c r="O52" i="68"/>
  <c r="O51" i="68"/>
  <c r="O50" i="68"/>
  <c r="O49" i="68"/>
  <c r="O48" i="68"/>
  <c r="O47" i="68"/>
  <c r="O46" i="68"/>
  <c r="O45" i="68"/>
  <c r="O44" i="68"/>
  <c r="O43" i="68"/>
  <c r="O42" i="68"/>
  <c r="O41" i="68"/>
  <c r="O40" i="68"/>
  <c r="O39" i="68"/>
  <c r="O38" i="68"/>
  <c r="O37" i="68"/>
  <c r="O36" i="68"/>
  <c r="O35" i="68"/>
  <c r="O34" i="68"/>
  <c r="O33" i="68"/>
  <c r="O32" i="68"/>
  <c r="O31" i="68"/>
  <c r="O30" i="68"/>
  <c r="O29" i="68"/>
  <c r="O28" i="68"/>
  <c r="O27" i="68"/>
  <c r="O26" i="68"/>
  <c r="O25" i="68"/>
  <c r="O24" i="68"/>
  <c r="O23" i="68"/>
  <c r="O22" i="68"/>
  <c r="O21" i="68"/>
  <c r="O20" i="68"/>
  <c r="O19" i="68"/>
  <c r="O18" i="68"/>
  <c r="O17" i="68"/>
  <c r="O16" i="68"/>
  <c r="O15" i="68"/>
  <c r="O14" i="68"/>
  <c r="O13" i="68"/>
  <c r="O12" i="68"/>
  <c r="O11" i="68"/>
  <c r="O10" i="68"/>
  <c r="O9" i="68"/>
  <c r="O8" i="68"/>
  <c r="O7" i="68"/>
  <c r="I56" i="68"/>
  <c r="I55" i="68"/>
  <c r="I54" i="68"/>
  <c r="I53" i="68"/>
  <c r="I52" i="68"/>
  <c r="I51" i="68"/>
  <c r="I50" i="68"/>
  <c r="I49" i="68"/>
  <c r="I48" i="68"/>
  <c r="I47" i="68"/>
  <c r="I46" i="68"/>
  <c r="I45" i="68"/>
  <c r="I44" i="68"/>
  <c r="I43" i="68"/>
  <c r="I42" i="68"/>
  <c r="I41" i="68"/>
  <c r="I40" i="68"/>
  <c r="I39" i="68"/>
  <c r="I38" i="68"/>
  <c r="I37" i="68"/>
  <c r="I36" i="68"/>
  <c r="I35" i="68"/>
  <c r="I34" i="68"/>
  <c r="I33" i="68"/>
  <c r="I32" i="68"/>
  <c r="I31" i="68"/>
  <c r="I30" i="68"/>
  <c r="I29" i="68"/>
  <c r="I28" i="68"/>
  <c r="I27" i="68"/>
  <c r="I26" i="68"/>
  <c r="I25" i="68"/>
  <c r="I24" i="68"/>
  <c r="I23" i="68"/>
  <c r="I22" i="68"/>
  <c r="I21" i="68"/>
  <c r="I20" i="68"/>
  <c r="I19" i="68"/>
  <c r="I18" i="68"/>
  <c r="I17" i="68"/>
  <c r="I16" i="68"/>
  <c r="I15" i="68"/>
  <c r="I14" i="68"/>
  <c r="I13" i="68"/>
  <c r="I12" i="68"/>
  <c r="I11" i="68"/>
  <c r="I10" i="68"/>
  <c r="I9" i="68"/>
  <c r="I8" i="68"/>
  <c r="I7" i="68"/>
  <c r="AG57" i="63" l="1"/>
  <c r="AG56" i="63"/>
  <c r="AG55" i="63"/>
  <c r="AG54" i="63"/>
  <c r="AG53" i="63"/>
  <c r="AG52" i="63"/>
  <c r="AG51" i="63"/>
  <c r="AG50" i="63"/>
  <c r="AG49" i="63"/>
  <c r="AG48" i="63"/>
  <c r="AG47" i="63"/>
  <c r="AG46" i="63"/>
  <c r="AG45" i="63"/>
  <c r="AG44" i="63"/>
  <c r="AG43" i="63"/>
  <c r="AG42" i="63"/>
  <c r="AG41" i="63"/>
  <c r="AG40" i="63"/>
  <c r="AG39" i="63"/>
  <c r="AG38" i="63"/>
  <c r="AG37" i="63"/>
  <c r="AG36" i="63"/>
  <c r="AG35" i="63"/>
  <c r="AG34" i="63"/>
  <c r="AG33" i="63"/>
  <c r="AG32" i="63"/>
  <c r="AG31" i="63"/>
  <c r="AG30" i="63"/>
  <c r="AG29" i="63"/>
  <c r="AG28" i="63"/>
  <c r="AG27" i="63"/>
  <c r="AG26" i="63"/>
  <c r="AG25" i="63"/>
  <c r="AG24" i="63"/>
  <c r="AG23" i="63"/>
  <c r="AG22" i="63"/>
  <c r="AG21" i="63"/>
  <c r="AG20" i="63"/>
  <c r="AG19" i="63"/>
  <c r="AG18" i="63"/>
  <c r="AG17" i="63"/>
  <c r="AG16" i="63"/>
  <c r="AG15" i="63"/>
  <c r="AG14" i="63"/>
  <c r="AG13" i="63"/>
  <c r="AG12" i="63"/>
  <c r="AG11" i="63"/>
  <c r="AG10" i="63"/>
  <c r="AG9" i="63"/>
  <c r="AG8" i="63"/>
  <c r="AL57" i="63"/>
  <c r="AL56" i="63"/>
  <c r="AL55" i="63"/>
  <c r="AL54" i="63"/>
  <c r="AL53" i="63"/>
  <c r="AL52" i="63"/>
  <c r="AL51" i="63"/>
  <c r="AL50" i="63"/>
  <c r="AL49" i="63"/>
  <c r="AL48" i="63"/>
  <c r="AL47" i="63"/>
  <c r="AL46" i="63"/>
  <c r="AL45" i="63"/>
  <c r="AL44" i="63"/>
  <c r="AL43" i="63"/>
  <c r="AL42" i="63"/>
  <c r="AL41" i="63"/>
  <c r="AL40" i="63"/>
  <c r="AL39" i="63"/>
  <c r="AL38" i="63"/>
  <c r="AL37" i="63"/>
  <c r="AL36" i="63"/>
  <c r="AL35" i="63"/>
  <c r="AL34" i="63"/>
  <c r="AL33" i="63"/>
  <c r="AL32" i="63"/>
  <c r="AL31" i="63"/>
  <c r="AL30" i="63"/>
  <c r="AL29" i="63"/>
  <c r="AL28" i="63"/>
  <c r="AL27" i="63"/>
  <c r="AL26" i="63"/>
  <c r="AL25" i="63"/>
  <c r="AL24" i="63"/>
  <c r="AL23" i="63"/>
  <c r="AL22" i="63"/>
  <c r="AL21" i="63"/>
  <c r="AL20" i="63"/>
  <c r="AL19" i="63"/>
  <c r="AL18" i="63"/>
  <c r="AL17" i="63"/>
  <c r="AL16" i="63"/>
  <c r="AL15" i="63"/>
  <c r="AL14" i="63"/>
  <c r="AL13" i="63"/>
  <c r="AL12" i="63"/>
  <c r="AL11" i="63"/>
  <c r="AL10" i="63"/>
  <c r="AL9" i="63"/>
  <c r="AL8" i="63"/>
  <c r="V55" i="65" l="1"/>
  <c r="AK55" i="66" s="1"/>
  <c r="V54" i="65"/>
  <c r="AK54" i="66" s="1"/>
  <c r="V53" i="65"/>
  <c r="AK53" i="66" s="1"/>
  <c r="V52" i="65"/>
  <c r="AK52" i="66" s="1"/>
  <c r="V51" i="65"/>
  <c r="AK51" i="66" s="1"/>
  <c r="V50" i="65"/>
  <c r="AK50" i="66" s="1"/>
  <c r="V49" i="65"/>
  <c r="AK49" i="66" s="1"/>
  <c r="V48" i="65"/>
  <c r="AK48" i="66" s="1"/>
  <c r="V47" i="65"/>
  <c r="AK47" i="66" s="1"/>
  <c r="V46" i="65"/>
  <c r="AK46" i="66" s="1"/>
  <c r="V45" i="65"/>
  <c r="AK45" i="66" s="1"/>
  <c r="V44" i="65"/>
  <c r="AK44" i="66" s="1"/>
  <c r="V43" i="65"/>
  <c r="AK43" i="66" s="1"/>
  <c r="V42" i="65"/>
  <c r="AK42" i="66" s="1"/>
  <c r="V41" i="65"/>
  <c r="AK41" i="66" s="1"/>
  <c r="V40" i="65"/>
  <c r="AK40" i="66" s="1"/>
  <c r="V39" i="65"/>
  <c r="AK39" i="66" s="1"/>
  <c r="V38" i="65"/>
  <c r="AK38" i="66" s="1"/>
  <c r="V37" i="65"/>
  <c r="AK37" i="66" s="1"/>
  <c r="V36" i="65"/>
  <c r="AK36" i="66" s="1"/>
  <c r="V35" i="65"/>
  <c r="AK35" i="66" s="1"/>
  <c r="V34" i="65"/>
  <c r="AK34" i="66" s="1"/>
  <c r="V33" i="65"/>
  <c r="AK33" i="66" s="1"/>
  <c r="V32" i="65"/>
  <c r="AK32" i="66" s="1"/>
  <c r="V31" i="65"/>
  <c r="AK31" i="66" s="1"/>
  <c r="V30" i="65"/>
  <c r="AK30" i="66" s="1"/>
  <c r="V29" i="65"/>
  <c r="AK29" i="66" s="1"/>
  <c r="V28" i="65"/>
  <c r="AK28" i="66" s="1"/>
  <c r="V27" i="65"/>
  <c r="AK27" i="66" s="1"/>
  <c r="V26" i="65"/>
  <c r="AK26" i="66" s="1"/>
  <c r="V25" i="65"/>
  <c r="AK25" i="66" s="1"/>
  <c r="V24" i="65"/>
  <c r="AK24" i="66" s="1"/>
  <c r="V23" i="65"/>
  <c r="AK23" i="66" s="1"/>
  <c r="V22" i="65"/>
  <c r="AK22" i="66" s="1"/>
  <c r="V21" i="65"/>
  <c r="AK21" i="66" s="1"/>
  <c r="V20" i="65"/>
  <c r="AK20" i="66" s="1"/>
  <c r="V19" i="65"/>
  <c r="AK19" i="66" s="1"/>
  <c r="V18" i="65"/>
  <c r="AK18" i="66" s="1"/>
  <c r="V17" i="65"/>
  <c r="AK17" i="66" s="1"/>
  <c r="V16" i="65"/>
  <c r="AK16" i="66" s="1"/>
  <c r="V15" i="65"/>
  <c r="AK15" i="66" s="1"/>
  <c r="V14" i="65"/>
  <c r="AK14" i="66" s="1"/>
  <c r="V13" i="65"/>
  <c r="AK13" i="66" s="1"/>
  <c r="V12" i="65"/>
  <c r="AK12" i="66" s="1"/>
  <c r="V11" i="65"/>
  <c r="AK11" i="66" s="1"/>
  <c r="V10" i="65"/>
  <c r="AK10" i="66" s="1"/>
  <c r="V9" i="65"/>
  <c r="AK9" i="66" s="1"/>
  <c r="V8" i="65"/>
  <c r="AK8" i="66" s="1"/>
  <c r="V7" i="65"/>
  <c r="AK7" i="66" s="1"/>
  <c r="V6" i="65"/>
  <c r="AK6" i="66" s="1"/>
  <c r="Z56" i="49"/>
  <c r="AO56" i="50" s="1"/>
  <c r="Z55" i="49"/>
  <c r="AO55" i="50" s="1"/>
  <c r="Z54" i="49"/>
  <c r="AO54" i="50" s="1"/>
  <c r="Z53" i="49"/>
  <c r="AO53" i="50" s="1"/>
  <c r="Z52" i="49"/>
  <c r="AO52" i="50" s="1"/>
  <c r="Z51" i="49"/>
  <c r="AO51" i="50" s="1"/>
  <c r="Z50" i="49"/>
  <c r="AO50" i="50" s="1"/>
  <c r="Z49" i="49"/>
  <c r="AO49" i="50" s="1"/>
  <c r="Z48" i="49"/>
  <c r="AO48" i="50" s="1"/>
  <c r="Z47" i="49"/>
  <c r="AO47" i="50" s="1"/>
  <c r="Z46" i="49"/>
  <c r="AO46" i="50" s="1"/>
  <c r="Z45" i="49"/>
  <c r="AO45" i="50" s="1"/>
  <c r="Z44" i="49"/>
  <c r="AO44" i="50" s="1"/>
  <c r="Z43" i="49"/>
  <c r="AO43" i="50" s="1"/>
  <c r="Z42" i="49"/>
  <c r="AO42" i="50" s="1"/>
  <c r="Z41" i="49"/>
  <c r="AO41" i="50" s="1"/>
  <c r="Z40" i="49"/>
  <c r="AO40" i="50" s="1"/>
  <c r="Z39" i="49"/>
  <c r="AO39" i="50" s="1"/>
  <c r="Z38" i="49"/>
  <c r="AO38" i="50" s="1"/>
  <c r="Z37" i="49"/>
  <c r="AO37" i="50" s="1"/>
  <c r="Z36" i="49"/>
  <c r="AO36" i="50" s="1"/>
  <c r="Z35" i="49"/>
  <c r="AO35" i="50" s="1"/>
  <c r="Z34" i="49"/>
  <c r="AO34" i="50" s="1"/>
  <c r="Z33" i="49"/>
  <c r="AO33" i="50" s="1"/>
  <c r="Z32" i="49"/>
  <c r="AO32" i="50" s="1"/>
  <c r="Z31" i="49"/>
  <c r="AO31" i="50" s="1"/>
  <c r="Z30" i="49"/>
  <c r="AO30" i="50" s="1"/>
  <c r="Z29" i="49"/>
  <c r="AO29" i="50" s="1"/>
  <c r="Z28" i="49"/>
  <c r="AO28" i="50" s="1"/>
  <c r="Z27" i="49"/>
  <c r="AO27" i="50" s="1"/>
  <c r="Z26" i="49"/>
  <c r="AO26" i="50" s="1"/>
  <c r="Z25" i="49"/>
  <c r="AO25" i="50" s="1"/>
  <c r="Z24" i="49"/>
  <c r="AO24" i="50" s="1"/>
  <c r="Z23" i="49"/>
  <c r="AO23" i="50" s="1"/>
  <c r="Z22" i="49"/>
  <c r="AO22" i="50" s="1"/>
  <c r="Z21" i="49"/>
  <c r="AO21" i="50" s="1"/>
  <c r="Z20" i="49"/>
  <c r="AO20" i="50" s="1"/>
  <c r="Z19" i="49"/>
  <c r="AO19" i="50" s="1"/>
  <c r="Z18" i="49"/>
  <c r="AO18" i="50" s="1"/>
  <c r="Z17" i="49"/>
  <c r="AO17" i="50" s="1"/>
  <c r="Z16" i="49"/>
  <c r="AO16" i="50" s="1"/>
  <c r="Z15" i="49"/>
  <c r="AO15" i="50" s="1"/>
  <c r="Z14" i="49"/>
  <c r="AO14" i="50" s="1"/>
  <c r="Z13" i="49"/>
  <c r="AO13" i="50" s="1"/>
  <c r="Z12" i="49"/>
  <c r="AO12" i="50" s="1"/>
  <c r="Z11" i="49"/>
  <c r="AO11" i="50" s="1"/>
  <c r="Z10" i="49"/>
  <c r="AO10" i="50" s="1"/>
  <c r="Z9" i="49"/>
  <c r="AO9" i="50" s="1"/>
  <c r="Z8" i="49"/>
  <c r="AO8" i="50" s="1"/>
  <c r="Z7" i="49"/>
  <c r="AO7" i="50" s="1"/>
  <c r="AB55" i="48"/>
  <c r="BF55" i="47" s="1"/>
  <c r="AB54" i="48"/>
  <c r="BF54" i="47" s="1"/>
  <c r="AB53" i="48"/>
  <c r="BF53" i="47" s="1"/>
  <c r="AB52" i="48"/>
  <c r="BF52" i="47" s="1"/>
  <c r="AB51" i="48"/>
  <c r="BF51" i="47" s="1"/>
  <c r="AB50" i="48"/>
  <c r="BF50" i="47" s="1"/>
  <c r="AB49" i="48"/>
  <c r="BF49" i="47" s="1"/>
  <c r="AB48" i="48"/>
  <c r="BF48" i="47" s="1"/>
  <c r="AB47" i="48"/>
  <c r="BF47" i="47" s="1"/>
  <c r="AB46" i="48"/>
  <c r="BF46" i="47" s="1"/>
  <c r="AB45" i="48"/>
  <c r="BF45" i="47" s="1"/>
  <c r="AB44" i="48"/>
  <c r="BF44" i="47" s="1"/>
  <c r="AB43" i="48"/>
  <c r="BF43" i="47" s="1"/>
  <c r="AB42" i="48"/>
  <c r="BF42" i="47" s="1"/>
  <c r="AB41" i="48"/>
  <c r="BF41" i="47" s="1"/>
  <c r="AB40" i="48"/>
  <c r="BF40" i="47" s="1"/>
  <c r="AB39" i="48"/>
  <c r="BF39" i="47" s="1"/>
  <c r="AB38" i="48"/>
  <c r="BF38" i="47" s="1"/>
  <c r="AB37" i="48"/>
  <c r="BF37" i="47" s="1"/>
  <c r="AB36" i="48"/>
  <c r="BF36" i="47" s="1"/>
  <c r="AB35" i="48"/>
  <c r="BF35" i="47" s="1"/>
  <c r="AB34" i="48"/>
  <c r="BF34" i="47" s="1"/>
  <c r="AB33" i="48"/>
  <c r="BF33" i="47" s="1"/>
  <c r="AB32" i="48"/>
  <c r="BF32" i="47" s="1"/>
  <c r="AB31" i="48"/>
  <c r="BF31" i="47" s="1"/>
  <c r="AB30" i="48"/>
  <c r="BF30" i="47" s="1"/>
  <c r="AB29" i="48"/>
  <c r="BF29" i="47" s="1"/>
  <c r="AB28" i="48"/>
  <c r="BF28" i="47" s="1"/>
  <c r="AB27" i="48"/>
  <c r="BF27" i="47" s="1"/>
  <c r="AB26" i="48"/>
  <c r="BF26" i="47" s="1"/>
  <c r="AB25" i="48"/>
  <c r="BF25" i="47" s="1"/>
  <c r="AB24" i="48"/>
  <c r="BF24" i="47" s="1"/>
  <c r="AB23" i="48"/>
  <c r="BF23" i="47" s="1"/>
  <c r="AB22" i="48"/>
  <c r="BF22" i="47" s="1"/>
  <c r="AB21" i="48"/>
  <c r="BF21" i="47" s="1"/>
  <c r="AB20" i="48"/>
  <c r="BF20" i="47" s="1"/>
  <c r="AB19" i="48"/>
  <c r="BF19" i="47" s="1"/>
  <c r="AB18" i="48"/>
  <c r="BF18" i="47" s="1"/>
  <c r="AB17" i="48"/>
  <c r="BF17" i="47" s="1"/>
  <c r="AB16" i="48"/>
  <c r="BF16" i="47" s="1"/>
  <c r="AB15" i="48"/>
  <c r="BF15" i="47" s="1"/>
  <c r="AB14" i="48"/>
  <c r="BF14" i="47" s="1"/>
  <c r="AB13" i="48"/>
  <c r="BF13" i="47" s="1"/>
  <c r="AB12" i="48"/>
  <c r="BF12" i="47" s="1"/>
  <c r="AB11" i="48"/>
  <c r="BF11" i="47" s="1"/>
  <c r="AB10" i="48"/>
  <c r="BF10" i="47" s="1"/>
  <c r="AB9" i="48"/>
  <c r="BF9" i="47" s="1"/>
  <c r="AB8" i="48"/>
  <c r="BF8" i="47" s="1"/>
  <c r="AB7" i="48"/>
  <c r="BF7" i="47" s="1"/>
  <c r="AB6" i="48"/>
  <c r="BF6" i="47" s="1"/>
  <c r="B7" i="46" l="1"/>
  <c r="X16" i="61" l="1"/>
  <c r="W16" i="61"/>
  <c r="AC7" i="63" l="1"/>
  <c r="AA47" i="63"/>
  <c r="AA48" i="63"/>
  <c r="AA49" i="63"/>
  <c r="AA50" i="63"/>
  <c r="AA51" i="63"/>
  <c r="AA52" i="63"/>
  <c r="AA53" i="63"/>
  <c r="AA54" i="63"/>
  <c r="AA55" i="63"/>
  <c r="AA56" i="63"/>
  <c r="AA57" i="63"/>
  <c r="AA7" i="63"/>
  <c r="Z7" i="63"/>
  <c r="U47" i="63"/>
  <c r="U48" i="63"/>
  <c r="U49" i="63"/>
  <c r="U50" i="63"/>
  <c r="U51" i="63"/>
  <c r="U52" i="63"/>
  <c r="U53" i="63"/>
  <c r="U54" i="63"/>
  <c r="U55" i="63"/>
  <c r="U56" i="63"/>
  <c r="U57" i="63"/>
  <c r="U7" i="63"/>
  <c r="T7" i="63"/>
  <c r="B3" i="60"/>
  <c r="E5" i="60"/>
  <c r="N28" i="60"/>
  <c r="F4" i="60"/>
  <c r="AA15" i="63" l="1"/>
  <c r="U16" i="63"/>
  <c r="U45" i="63"/>
  <c r="U43" i="63"/>
  <c r="U41" i="63"/>
  <c r="U39" i="63"/>
  <c r="U37" i="63"/>
  <c r="U35" i="63"/>
  <c r="U33" i="63"/>
  <c r="U31" i="63"/>
  <c r="U29" i="63"/>
  <c r="U27" i="63"/>
  <c r="U25" i="63"/>
  <c r="U23" i="63"/>
  <c r="U21" i="63"/>
  <c r="U19" i="63"/>
  <c r="U17" i="63"/>
  <c r="U15" i="63"/>
  <c r="AA46" i="63"/>
  <c r="AA44" i="63"/>
  <c r="AA42" i="63"/>
  <c r="AA40" i="63"/>
  <c r="AA38" i="63"/>
  <c r="AA36" i="63"/>
  <c r="AA34" i="63"/>
  <c r="AA32" i="63"/>
  <c r="AA30" i="63"/>
  <c r="AA28" i="63"/>
  <c r="AA26" i="63"/>
  <c r="AA24" i="63"/>
  <c r="AA22" i="63"/>
  <c r="AA20" i="63"/>
  <c r="AA18" i="63"/>
  <c r="AA16" i="63"/>
  <c r="U46" i="63"/>
  <c r="U44" i="63"/>
  <c r="U42" i="63"/>
  <c r="U40" i="63"/>
  <c r="U38" i="63"/>
  <c r="U36" i="63"/>
  <c r="U34" i="63"/>
  <c r="U32" i="63"/>
  <c r="U30" i="63"/>
  <c r="U28" i="63"/>
  <c r="U26" i="63"/>
  <c r="U24" i="63"/>
  <c r="U22" i="63"/>
  <c r="U20" i="63"/>
  <c r="U18" i="63"/>
  <c r="AA45" i="63"/>
  <c r="AA43" i="63"/>
  <c r="AA41" i="63"/>
  <c r="AA39" i="63"/>
  <c r="AA37" i="63"/>
  <c r="AA35" i="63"/>
  <c r="AA33" i="63"/>
  <c r="AA31" i="63"/>
  <c r="AA29" i="63"/>
  <c r="AA27" i="63"/>
  <c r="AA25" i="63"/>
  <c r="AA23" i="63"/>
  <c r="AA21" i="63"/>
  <c r="AA19" i="63"/>
  <c r="AA17" i="63"/>
  <c r="U10" i="63"/>
  <c r="AA12" i="63"/>
  <c r="AA8" i="63"/>
  <c r="AA14" i="63"/>
  <c r="AA11" i="63"/>
  <c r="AA9" i="63"/>
  <c r="AA13" i="63"/>
  <c r="AA10" i="63"/>
  <c r="U8" i="63"/>
  <c r="U13" i="63"/>
  <c r="U11" i="63"/>
  <c r="U9" i="63"/>
  <c r="U14" i="63"/>
  <c r="U12" i="63"/>
  <c r="B9" i="62"/>
  <c r="F5" i="63"/>
  <c r="L30" i="46"/>
  <c r="L27" i="46"/>
  <c r="C46" i="61"/>
  <c r="C45" i="61"/>
  <c r="D19" i="62"/>
  <c r="D18" i="62"/>
  <c r="B8" i="62"/>
  <c r="D7" i="62"/>
  <c r="LX1" i="70" l="1"/>
  <c r="LY7" i="70"/>
  <c r="B4" i="61"/>
  <c r="I57" i="52"/>
  <c r="L6" i="71"/>
  <c r="D3" i="71"/>
  <c r="K3" i="71" s="1"/>
  <c r="D31" i="60" l="1"/>
  <c r="D30" i="60"/>
  <c r="FL1" i="43"/>
  <c r="E6" i="71" s="1"/>
  <c r="FL3" i="43"/>
  <c r="LX3" i="70"/>
  <c r="D57" i="71"/>
  <c r="R57" i="71" s="1"/>
  <c r="AI57" i="56" s="1"/>
  <c r="C57" i="71"/>
  <c r="D56" i="71"/>
  <c r="R56" i="71" s="1"/>
  <c r="AI56" i="56" s="1"/>
  <c r="C56" i="71"/>
  <c r="D55" i="71"/>
  <c r="R55" i="71" s="1"/>
  <c r="AI55" i="56" s="1"/>
  <c r="C55" i="71"/>
  <c r="D54" i="71"/>
  <c r="R54" i="71" s="1"/>
  <c r="AI54" i="56" s="1"/>
  <c r="C54" i="71"/>
  <c r="D53" i="71"/>
  <c r="R53" i="71" s="1"/>
  <c r="AI53" i="56" s="1"/>
  <c r="C53" i="71"/>
  <c r="D52" i="71"/>
  <c r="R52" i="71" s="1"/>
  <c r="AI52" i="56" s="1"/>
  <c r="C52" i="71"/>
  <c r="D51" i="71"/>
  <c r="R51" i="71" s="1"/>
  <c r="AI51" i="56" s="1"/>
  <c r="C51" i="71"/>
  <c r="D50" i="71"/>
  <c r="R50" i="71" s="1"/>
  <c r="AI50" i="56" s="1"/>
  <c r="C50" i="71"/>
  <c r="D49" i="71"/>
  <c r="R49" i="71" s="1"/>
  <c r="AI49" i="56" s="1"/>
  <c r="C49" i="71"/>
  <c r="D48" i="71"/>
  <c r="R48" i="71" s="1"/>
  <c r="AI48" i="56" s="1"/>
  <c r="C48" i="71"/>
  <c r="D47" i="71"/>
  <c r="R47" i="71" s="1"/>
  <c r="AI47" i="56" s="1"/>
  <c r="C47" i="71"/>
  <c r="D46" i="71"/>
  <c r="C46" i="71"/>
  <c r="D45" i="71"/>
  <c r="C45" i="71"/>
  <c r="D44" i="71"/>
  <c r="C44" i="71"/>
  <c r="D43" i="71"/>
  <c r="C43" i="71"/>
  <c r="D42" i="71"/>
  <c r="C42" i="71"/>
  <c r="D41" i="71"/>
  <c r="C41" i="71"/>
  <c r="D40" i="71"/>
  <c r="C40" i="71"/>
  <c r="D39" i="71"/>
  <c r="C39" i="71"/>
  <c r="D38" i="71"/>
  <c r="C38" i="71"/>
  <c r="D37" i="71"/>
  <c r="C37" i="71"/>
  <c r="D36" i="71"/>
  <c r="C36" i="71"/>
  <c r="D35" i="71"/>
  <c r="C35" i="71"/>
  <c r="D34" i="71"/>
  <c r="C34" i="71"/>
  <c r="D33" i="71"/>
  <c r="C33" i="71"/>
  <c r="D32" i="71"/>
  <c r="C32" i="71"/>
  <c r="D31" i="71"/>
  <c r="C31" i="71"/>
  <c r="D30" i="71"/>
  <c r="C30" i="71"/>
  <c r="D29" i="71"/>
  <c r="C29" i="71"/>
  <c r="D28" i="71"/>
  <c r="C28" i="71"/>
  <c r="D27" i="71"/>
  <c r="C27" i="71"/>
  <c r="D26" i="71"/>
  <c r="C26" i="71"/>
  <c r="D25" i="71"/>
  <c r="C25" i="71"/>
  <c r="D24" i="71"/>
  <c r="C24" i="71"/>
  <c r="D23" i="71"/>
  <c r="C23" i="71"/>
  <c r="D22" i="71"/>
  <c r="C22" i="71"/>
  <c r="D21" i="71"/>
  <c r="C21" i="71"/>
  <c r="D20" i="71"/>
  <c r="C20" i="71"/>
  <c r="D19" i="71"/>
  <c r="C19" i="71"/>
  <c r="D18" i="71"/>
  <c r="C18" i="71"/>
  <c r="D17" i="71"/>
  <c r="C17" i="71"/>
  <c r="D16" i="71"/>
  <c r="C16" i="71"/>
  <c r="D15" i="71"/>
  <c r="C15" i="71"/>
  <c r="D14" i="71"/>
  <c r="C14" i="71"/>
  <c r="D13" i="71"/>
  <c r="C13" i="71"/>
  <c r="D12" i="71"/>
  <c r="C12" i="71"/>
  <c r="D11" i="71"/>
  <c r="C11" i="71"/>
  <c r="D10" i="71"/>
  <c r="C10" i="71"/>
  <c r="D9" i="71"/>
  <c r="C9" i="71"/>
  <c r="D8" i="71"/>
  <c r="C8" i="71"/>
  <c r="D3" i="56"/>
  <c r="D4" i="56"/>
  <c r="F4" i="63" l="1"/>
  <c r="M7" i="38"/>
  <c r="B9" i="71" s="1"/>
  <c r="T9" i="71" s="1"/>
  <c r="M8" i="38"/>
  <c r="B10" i="71" s="1"/>
  <c r="T10" i="71" s="1"/>
  <c r="M9" i="38"/>
  <c r="B11" i="71" s="1"/>
  <c r="T11" i="71" s="1"/>
  <c r="M10" i="38"/>
  <c r="B12" i="71" s="1"/>
  <c r="T12" i="71" s="1"/>
  <c r="M11" i="38"/>
  <c r="B13" i="71" s="1"/>
  <c r="T13" i="71" s="1"/>
  <c r="M12" i="38"/>
  <c r="B14" i="71" s="1"/>
  <c r="T14" i="71" s="1"/>
  <c r="M13" i="38"/>
  <c r="B15" i="71" s="1"/>
  <c r="T15" i="71" s="1"/>
  <c r="M14" i="38"/>
  <c r="B16" i="71" s="1"/>
  <c r="T16" i="71" s="1"/>
  <c r="M15" i="38"/>
  <c r="B17" i="71" s="1"/>
  <c r="T17" i="71" s="1"/>
  <c r="M16" i="38"/>
  <c r="B18" i="71" s="1"/>
  <c r="T18" i="71" s="1"/>
  <c r="M17" i="38"/>
  <c r="B19" i="71" s="1"/>
  <c r="T19" i="71" s="1"/>
  <c r="M18" i="38"/>
  <c r="B20" i="71" s="1"/>
  <c r="T20" i="71" s="1"/>
  <c r="M19" i="38"/>
  <c r="B21" i="71" s="1"/>
  <c r="T21" i="71" s="1"/>
  <c r="M20" i="38"/>
  <c r="B22" i="71" s="1"/>
  <c r="T22" i="71" s="1"/>
  <c r="M21" i="38"/>
  <c r="B23" i="71" s="1"/>
  <c r="T23" i="71" s="1"/>
  <c r="M22" i="38"/>
  <c r="B24" i="71" s="1"/>
  <c r="T24" i="71" s="1"/>
  <c r="M23" i="38"/>
  <c r="B25" i="71" s="1"/>
  <c r="T25" i="71" s="1"/>
  <c r="M24" i="38"/>
  <c r="B26" i="71" s="1"/>
  <c r="T26" i="71" s="1"/>
  <c r="M25" i="38"/>
  <c r="B27" i="71" s="1"/>
  <c r="T27" i="71" s="1"/>
  <c r="M26" i="38"/>
  <c r="B28" i="71" s="1"/>
  <c r="T28" i="71" s="1"/>
  <c r="M27" i="38"/>
  <c r="B29" i="71" s="1"/>
  <c r="T29" i="71" s="1"/>
  <c r="M28" i="38"/>
  <c r="B30" i="71" s="1"/>
  <c r="T30" i="71" s="1"/>
  <c r="M29" i="38"/>
  <c r="B31" i="71" s="1"/>
  <c r="T31" i="71" s="1"/>
  <c r="M30" i="38"/>
  <c r="B32" i="71" s="1"/>
  <c r="T32" i="71" s="1"/>
  <c r="M31" i="38"/>
  <c r="B33" i="71" s="1"/>
  <c r="T33" i="71" s="1"/>
  <c r="M32" i="38"/>
  <c r="B34" i="71" s="1"/>
  <c r="T34" i="71" s="1"/>
  <c r="M33" i="38"/>
  <c r="B35" i="71" s="1"/>
  <c r="T35" i="71" s="1"/>
  <c r="M34" i="38"/>
  <c r="B36" i="71" s="1"/>
  <c r="T36" i="71" s="1"/>
  <c r="M35" i="38"/>
  <c r="B37" i="71" s="1"/>
  <c r="T37" i="71" s="1"/>
  <c r="M36" i="38"/>
  <c r="B38" i="71" s="1"/>
  <c r="T38" i="71" s="1"/>
  <c r="M37" i="38"/>
  <c r="B39" i="71" s="1"/>
  <c r="T39" i="71" s="1"/>
  <c r="M38" i="38"/>
  <c r="B40" i="71" s="1"/>
  <c r="T40" i="71" s="1"/>
  <c r="M39" i="38"/>
  <c r="B41" i="71" s="1"/>
  <c r="T41" i="71" s="1"/>
  <c r="M40" i="38"/>
  <c r="B42" i="71" s="1"/>
  <c r="T42" i="71" s="1"/>
  <c r="M41" i="38"/>
  <c r="B43" i="71" s="1"/>
  <c r="T43" i="71" s="1"/>
  <c r="M42" i="38"/>
  <c r="B44" i="71" s="1"/>
  <c r="T44" i="71" s="1"/>
  <c r="M43" i="38"/>
  <c r="B45" i="71" s="1"/>
  <c r="T45" i="71" s="1"/>
  <c r="M44" i="38"/>
  <c r="B46" i="71" s="1"/>
  <c r="T46" i="71" s="1"/>
  <c r="M45" i="38"/>
  <c r="B47" i="71" s="1"/>
  <c r="T47" i="71" s="1"/>
  <c r="M46" i="38"/>
  <c r="B48" i="71" s="1"/>
  <c r="T48" i="71" s="1"/>
  <c r="M47" i="38"/>
  <c r="B49" i="71" s="1"/>
  <c r="T49" i="71" s="1"/>
  <c r="M48" i="38"/>
  <c r="B50" i="71" s="1"/>
  <c r="T50" i="71" s="1"/>
  <c r="M49" i="38"/>
  <c r="B51" i="71" s="1"/>
  <c r="T51" i="71" s="1"/>
  <c r="M50" i="38"/>
  <c r="B52" i="71" s="1"/>
  <c r="T52" i="71" s="1"/>
  <c r="M51" i="38"/>
  <c r="B53" i="71" s="1"/>
  <c r="T53" i="71" s="1"/>
  <c r="M52" i="38"/>
  <c r="B54" i="71" s="1"/>
  <c r="T54" i="71" s="1"/>
  <c r="M53" i="38"/>
  <c r="B55" i="71" s="1"/>
  <c r="T55" i="71" s="1"/>
  <c r="M54" i="38"/>
  <c r="B56" i="71" s="1"/>
  <c r="T56" i="71" s="1"/>
  <c r="M55" i="38"/>
  <c r="B57" i="71" s="1"/>
  <c r="T57" i="71" s="1"/>
  <c r="M6" i="38"/>
  <c r="B8" i="71" s="1"/>
  <c r="T8" i="71" s="1"/>
  <c r="E6" i="63"/>
  <c r="B41" i="56" l="1"/>
  <c r="B33" i="56"/>
  <c r="B38" i="56"/>
  <c r="B30" i="56"/>
  <c r="B57" i="56"/>
  <c r="B25" i="56"/>
  <c r="B54" i="56"/>
  <c r="B22" i="56"/>
  <c r="B49" i="56"/>
  <c r="B17" i="56"/>
  <c r="B46" i="56"/>
  <c r="B44" i="56"/>
  <c r="B28" i="56"/>
  <c r="B51" i="56"/>
  <c r="B43" i="56"/>
  <c r="B35" i="56"/>
  <c r="B27" i="56"/>
  <c r="B19" i="56"/>
  <c r="B29" i="56"/>
  <c r="B52" i="56"/>
  <c r="B36" i="56"/>
  <c r="B20" i="56"/>
  <c r="B50" i="56"/>
  <c r="B42" i="56"/>
  <c r="B34" i="56"/>
  <c r="B26" i="56"/>
  <c r="B18" i="56"/>
  <c r="B45" i="56"/>
  <c r="B21" i="56"/>
  <c r="B56" i="56"/>
  <c r="B48" i="56"/>
  <c r="B40" i="56"/>
  <c r="B32" i="56"/>
  <c r="B24" i="56"/>
  <c r="B16" i="56"/>
  <c r="B53" i="56"/>
  <c r="B37" i="56"/>
  <c r="B55" i="56"/>
  <c r="B47" i="56"/>
  <c r="B39" i="56"/>
  <c r="B31" i="56"/>
  <c r="B23" i="56"/>
  <c r="B15" i="56"/>
  <c r="B14" i="56"/>
  <c r="B12" i="56"/>
  <c r="B10" i="56"/>
  <c r="B8" i="56"/>
  <c r="B13" i="56"/>
  <c r="B11" i="56"/>
  <c r="B9" i="56"/>
  <c r="V4" i="63"/>
  <c r="F6" i="56"/>
  <c r="G6" i="56"/>
  <c r="T2" i="50"/>
  <c r="AH8" i="50"/>
  <c r="AI8" i="50"/>
  <c r="AJ8" i="50"/>
  <c r="AK8" i="50"/>
  <c r="AH9" i="50"/>
  <c r="AI9" i="50"/>
  <c r="AJ9" i="50"/>
  <c r="AK9" i="50"/>
  <c r="AH10" i="50"/>
  <c r="AI10" i="50"/>
  <c r="AJ10" i="50"/>
  <c r="AK10" i="50"/>
  <c r="AH11" i="50"/>
  <c r="AI11" i="50"/>
  <c r="AJ11" i="50"/>
  <c r="AK11" i="50"/>
  <c r="AH12" i="50"/>
  <c r="AI12" i="50"/>
  <c r="AJ12" i="50"/>
  <c r="AK12" i="50"/>
  <c r="AH13" i="50"/>
  <c r="AI13" i="50"/>
  <c r="AJ13" i="50"/>
  <c r="AK13" i="50"/>
  <c r="AH14" i="50"/>
  <c r="AI14" i="50"/>
  <c r="AJ14" i="50"/>
  <c r="AK14" i="50"/>
  <c r="AH15" i="50"/>
  <c r="AI15" i="50"/>
  <c r="AJ15" i="50"/>
  <c r="AK15" i="50"/>
  <c r="AH16" i="50"/>
  <c r="AI16" i="50"/>
  <c r="AJ16" i="50"/>
  <c r="AK16" i="50"/>
  <c r="AH17" i="50"/>
  <c r="AI17" i="50"/>
  <c r="AJ17" i="50"/>
  <c r="AK17" i="50"/>
  <c r="AH18" i="50"/>
  <c r="AI18" i="50"/>
  <c r="AJ18" i="50"/>
  <c r="AK18" i="50"/>
  <c r="AH19" i="50"/>
  <c r="AI19" i="50"/>
  <c r="AJ19" i="50"/>
  <c r="AK19" i="50"/>
  <c r="AH20" i="50"/>
  <c r="AI20" i="50"/>
  <c r="AJ20" i="50"/>
  <c r="AK20" i="50"/>
  <c r="AH21" i="50"/>
  <c r="AI21" i="50"/>
  <c r="AJ21" i="50"/>
  <c r="AK21" i="50"/>
  <c r="AH22" i="50"/>
  <c r="AI22" i="50"/>
  <c r="AJ22" i="50"/>
  <c r="AK22" i="50"/>
  <c r="AH23" i="50"/>
  <c r="AI23" i="50"/>
  <c r="AJ23" i="50"/>
  <c r="AK23" i="50"/>
  <c r="AH24" i="50"/>
  <c r="AI24" i="50"/>
  <c r="AJ24" i="50"/>
  <c r="AK24" i="50"/>
  <c r="AH25" i="50"/>
  <c r="AI25" i="50"/>
  <c r="AJ25" i="50"/>
  <c r="AK25" i="50"/>
  <c r="AH26" i="50"/>
  <c r="AI26" i="50"/>
  <c r="AJ26" i="50"/>
  <c r="AK26" i="50"/>
  <c r="AH27" i="50"/>
  <c r="AI27" i="50"/>
  <c r="AJ27" i="50"/>
  <c r="AK27" i="50"/>
  <c r="AH28" i="50"/>
  <c r="AI28" i="50"/>
  <c r="AJ28" i="50"/>
  <c r="AK28" i="50"/>
  <c r="AH29" i="50"/>
  <c r="AI29" i="50"/>
  <c r="AJ29" i="50"/>
  <c r="AK29" i="50"/>
  <c r="AH30" i="50"/>
  <c r="AI30" i="50"/>
  <c r="AJ30" i="50"/>
  <c r="AK30" i="50"/>
  <c r="AH31" i="50"/>
  <c r="AI31" i="50"/>
  <c r="AJ31" i="50"/>
  <c r="AK31" i="50"/>
  <c r="AH32" i="50"/>
  <c r="AI32" i="50"/>
  <c r="AJ32" i="50"/>
  <c r="AK32" i="50"/>
  <c r="AH33" i="50"/>
  <c r="AI33" i="50"/>
  <c r="AJ33" i="50"/>
  <c r="AK33" i="50"/>
  <c r="AH34" i="50"/>
  <c r="AI34" i="50"/>
  <c r="AJ34" i="50"/>
  <c r="AK34" i="50"/>
  <c r="AH35" i="50"/>
  <c r="AI35" i="50"/>
  <c r="AJ35" i="50"/>
  <c r="AK35" i="50"/>
  <c r="AH36" i="50"/>
  <c r="AI36" i="50"/>
  <c r="AJ36" i="50"/>
  <c r="AK36" i="50"/>
  <c r="AH37" i="50"/>
  <c r="AI37" i="50"/>
  <c r="AJ37" i="50"/>
  <c r="AK37" i="50"/>
  <c r="AH38" i="50"/>
  <c r="AI38" i="50"/>
  <c r="AJ38" i="50"/>
  <c r="AK38" i="50"/>
  <c r="AH39" i="50"/>
  <c r="AI39" i="50"/>
  <c r="AJ39" i="50"/>
  <c r="AK39" i="50"/>
  <c r="AH40" i="50"/>
  <c r="AI40" i="50"/>
  <c r="AJ40" i="50"/>
  <c r="AK40" i="50"/>
  <c r="AH41" i="50"/>
  <c r="AI41" i="50"/>
  <c r="AJ41" i="50"/>
  <c r="AK41" i="50"/>
  <c r="AH42" i="50"/>
  <c r="AI42" i="50"/>
  <c r="AJ42" i="50"/>
  <c r="AK42" i="50"/>
  <c r="AH43" i="50"/>
  <c r="AI43" i="50"/>
  <c r="AJ43" i="50"/>
  <c r="AK43" i="50"/>
  <c r="AH44" i="50"/>
  <c r="AI44" i="50"/>
  <c r="AJ44" i="50"/>
  <c r="AK44" i="50"/>
  <c r="AH45" i="50"/>
  <c r="AI45" i="50"/>
  <c r="AJ45" i="50"/>
  <c r="AK45" i="50"/>
  <c r="AH46" i="50"/>
  <c r="AL46" i="50" s="1"/>
  <c r="AI46" i="50"/>
  <c r="AJ46" i="50"/>
  <c r="AK46" i="50"/>
  <c r="AH47" i="50"/>
  <c r="AL47" i="50" s="1"/>
  <c r="AI47" i="50"/>
  <c r="AJ47" i="50"/>
  <c r="AK47" i="50"/>
  <c r="AH48" i="50"/>
  <c r="AL48" i="50" s="1"/>
  <c r="AI48" i="50"/>
  <c r="AJ48" i="50"/>
  <c r="AK48" i="50"/>
  <c r="AH49" i="50"/>
  <c r="AL49" i="50" s="1"/>
  <c r="AI49" i="50"/>
  <c r="AJ49" i="50"/>
  <c r="AK49" i="50"/>
  <c r="AH50" i="50"/>
  <c r="AL50" i="50" s="1"/>
  <c r="AI50" i="50"/>
  <c r="AJ50" i="50"/>
  <c r="AK50" i="50"/>
  <c r="AH51" i="50"/>
  <c r="AL51" i="50" s="1"/>
  <c r="AI51" i="50"/>
  <c r="AJ51" i="50"/>
  <c r="AK51" i="50"/>
  <c r="AH52" i="50"/>
  <c r="AL52" i="50" s="1"/>
  <c r="AI52" i="50"/>
  <c r="AJ52" i="50"/>
  <c r="AK52" i="50"/>
  <c r="AH53" i="50"/>
  <c r="AL53" i="50" s="1"/>
  <c r="AI53" i="50"/>
  <c r="AJ53" i="50"/>
  <c r="AK53" i="50"/>
  <c r="AH54" i="50"/>
  <c r="AL54" i="50" s="1"/>
  <c r="AI54" i="50"/>
  <c r="AJ54" i="50"/>
  <c r="AK54" i="50"/>
  <c r="AH55" i="50"/>
  <c r="AL55" i="50" s="1"/>
  <c r="AI55" i="50"/>
  <c r="AJ55" i="50"/>
  <c r="AK55" i="50"/>
  <c r="AH56" i="50"/>
  <c r="AL56" i="50" s="1"/>
  <c r="AI56" i="50"/>
  <c r="AJ56" i="50"/>
  <c r="AK56" i="50"/>
  <c r="AH7" i="50"/>
  <c r="AI7" i="50"/>
  <c r="AJ7" i="50"/>
  <c r="AK7" i="50"/>
  <c r="AI5" i="50"/>
  <c r="AJ5" i="50"/>
  <c r="AK5" i="50"/>
  <c r="AI6" i="50"/>
  <c r="AJ6" i="50"/>
  <c r="AK6" i="50"/>
  <c r="AH5" i="50"/>
  <c r="AA9" i="50"/>
  <c r="AB9" i="50"/>
  <c r="AC9" i="50"/>
  <c r="AD9" i="50"/>
  <c r="AA10" i="50"/>
  <c r="AB10" i="50"/>
  <c r="AC10" i="50"/>
  <c r="AD10" i="50"/>
  <c r="AA11" i="50"/>
  <c r="AB11" i="50"/>
  <c r="AC11" i="50"/>
  <c r="AD11" i="50"/>
  <c r="AA12" i="50"/>
  <c r="AB12" i="50"/>
  <c r="AC12" i="50"/>
  <c r="AD12" i="50"/>
  <c r="AA13" i="50"/>
  <c r="AB13" i="50"/>
  <c r="AC13" i="50"/>
  <c r="AD13" i="50"/>
  <c r="AA14" i="50"/>
  <c r="AB14" i="50"/>
  <c r="AC14" i="50"/>
  <c r="AD14" i="50"/>
  <c r="AA15" i="50"/>
  <c r="AB15" i="50"/>
  <c r="AC15" i="50"/>
  <c r="AD15" i="50"/>
  <c r="AA16" i="50"/>
  <c r="AB16" i="50"/>
  <c r="AC16" i="50"/>
  <c r="AD16" i="50"/>
  <c r="AA17" i="50"/>
  <c r="AB17" i="50"/>
  <c r="AC17" i="50"/>
  <c r="AD17" i="50"/>
  <c r="AA18" i="50"/>
  <c r="AB18" i="50"/>
  <c r="AC18" i="50"/>
  <c r="AD18" i="50"/>
  <c r="AA19" i="50"/>
  <c r="AB19" i="50"/>
  <c r="AC19" i="50"/>
  <c r="AD19" i="50"/>
  <c r="AA20" i="50"/>
  <c r="AB20" i="50"/>
  <c r="AC20" i="50"/>
  <c r="AD20" i="50"/>
  <c r="AA21" i="50"/>
  <c r="AB21" i="50"/>
  <c r="AC21" i="50"/>
  <c r="AD21" i="50"/>
  <c r="AA22" i="50"/>
  <c r="AB22" i="50"/>
  <c r="AC22" i="50"/>
  <c r="AD22" i="50"/>
  <c r="AA23" i="50"/>
  <c r="AB23" i="50"/>
  <c r="AC23" i="50"/>
  <c r="AD23" i="50"/>
  <c r="AA24" i="50"/>
  <c r="AB24" i="50"/>
  <c r="AC24" i="50"/>
  <c r="AD24" i="50"/>
  <c r="AA25" i="50"/>
  <c r="AB25" i="50"/>
  <c r="AC25" i="50"/>
  <c r="AD25" i="50"/>
  <c r="AA26" i="50"/>
  <c r="AB26" i="50"/>
  <c r="AC26" i="50"/>
  <c r="AD26" i="50"/>
  <c r="AA27" i="50"/>
  <c r="AB27" i="50"/>
  <c r="AC27" i="50"/>
  <c r="AD27" i="50"/>
  <c r="AA28" i="50"/>
  <c r="AB28" i="50"/>
  <c r="AC28" i="50"/>
  <c r="AD28" i="50"/>
  <c r="AA29" i="50"/>
  <c r="AB29" i="50"/>
  <c r="AC29" i="50"/>
  <c r="AD29" i="50"/>
  <c r="AA30" i="50"/>
  <c r="AB30" i="50"/>
  <c r="AC30" i="50"/>
  <c r="AD30" i="50"/>
  <c r="AA31" i="50"/>
  <c r="AB31" i="50"/>
  <c r="AC31" i="50"/>
  <c r="AD31" i="50"/>
  <c r="AA32" i="50"/>
  <c r="AB32" i="50"/>
  <c r="AC32" i="50"/>
  <c r="AD32" i="50"/>
  <c r="AA33" i="50"/>
  <c r="AB33" i="50"/>
  <c r="AC33" i="50"/>
  <c r="AD33" i="50"/>
  <c r="AA34" i="50"/>
  <c r="AB34" i="50"/>
  <c r="AC34" i="50"/>
  <c r="AD34" i="50"/>
  <c r="AA35" i="50"/>
  <c r="AB35" i="50"/>
  <c r="AC35" i="50"/>
  <c r="AD35" i="50"/>
  <c r="AA36" i="50"/>
  <c r="AB36" i="50"/>
  <c r="AC36" i="50"/>
  <c r="AD36" i="50"/>
  <c r="AA37" i="50"/>
  <c r="AB37" i="50"/>
  <c r="AC37" i="50"/>
  <c r="AD37" i="50"/>
  <c r="AA38" i="50"/>
  <c r="AB38" i="50"/>
  <c r="AC38" i="50"/>
  <c r="AD38" i="50"/>
  <c r="AA39" i="50"/>
  <c r="AB39" i="50"/>
  <c r="AC39" i="50"/>
  <c r="AD39" i="50"/>
  <c r="AA40" i="50"/>
  <c r="AB40" i="50"/>
  <c r="AC40" i="50"/>
  <c r="AD40" i="50"/>
  <c r="AA41" i="50"/>
  <c r="AB41" i="50"/>
  <c r="AC41" i="50"/>
  <c r="AD41" i="50"/>
  <c r="AA42" i="50"/>
  <c r="AB42" i="50"/>
  <c r="AC42" i="50"/>
  <c r="AD42" i="50"/>
  <c r="AA43" i="50"/>
  <c r="AB43" i="50"/>
  <c r="AC43" i="50"/>
  <c r="AD43" i="50"/>
  <c r="AA44" i="50"/>
  <c r="AB44" i="50"/>
  <c r="AC44" i="50"/>
  <c r="AD44" i="50"/>
  <c r="AA45" i="50"/>
  <c r="AB45" i="50"/>
  <c r="AC45" i="50"/>
  <c r="AD45" i="50"/>
  <c r="AA46" i="50"/>
  <c r="AE46" i="50" s="1"/>
  <c r="AB46" i="50"/>
  <c r="AC46" i="50"/>
  <c r="AD46" i="50"/>
  <c r="AA47" i="50"/>
  <c r="AE47" i="50" s="1"/>
  <c r="AB47" i="50"/>
  <c r="AC47" i="50"/>
  <c r="AD47" i="50"/>
  <c r="AA48" i="50"/>
  <c r="AE48" i="50" s="1"/>
  <c r="AB48" i="50"/>
  <c r="AC48" i="50"/>
  <c r="AD48" i="50"/>
  <c r="AA49" i="50"/>
  <c r="AE49" i="50" s="1"/>
  <c r="AB49" i="50"/>
  <c r="AC49" i="50"/>
  <c r="AD49" i="50"/>
  <c r="AA50" i="50"/>
  <c r="AE50" i="50" s="1"/>
  <c r="AB50" i="50"/>
  <c r="AC50" i="50"/>
  <c r="AD50" i="50"/>
  <c r="AA51" i="50"/>
  <c r="AE51" i="50" s="1"/>
  <c r="AB51" i="50"/>
  <c r="AC51" i="50"/>
  <c r="AD51" i="50"/>
  <c r="AA52" i="50"/>
  <c r="AE52" i="50" s="1"/>
  <c r="AB52" i="50"/>
  <c r="AC52" i="50"/>
  <c r="AD52" i="50"/>
  <c r="AA53" i="50"/>
  <c r="AE53" i="50" s="1"/>
  <c r="AB53" i="50"/>
  <c r="AC53" i="50"/>
  <c r="AD53" i="50"/>
  <c r="AA54" i="50"/>
  <c r="AE54" i="50" s="1"/>
  <c r="AB54" i="50"/>
  <c r="AC54" i="50"/>
  <c r="AD54" i="50"/>
  <c r="AA55" i="50"/>
  <c r="AE55" i="50" s="1"/>
  <c r="AB55" i="50"/>
  <c r="AC55" i="50"/>
  <c r="AD55" i="50"/>
  <c r="AA56" i="50"/>
  <c r="AE56" i="50" s="1"/>
  <c r="AB56" i="50"/>
  <c r="AC56" i="50"/>
  <c r="AD56" i="50"/>
  <c r="AA7" i="50"/>
  <c r="AB7" i="50"/>
  <c r="AC7" i="50"/>
  <c r="AD7" i="50"/>
  <c r="AA8" i="50"/>
  <c r="AB8" i="50"/>
  <c r="AC8" i="50"/>
  <c r="AD8" i="50"/>
  <c r="AB5" i="50"/>
  <c r="AC5" i="50"/>
  <c r="AD5" i="50"/>
  <c r="AB6" i="50"/>
  <c r="AC6" i="50"/>
  <c r="AD6" i="50"/>
  <c r="AA5" i="50"/>
  <c r="T8" i="50"/>
  <c r="U8" i="50"/>
  <c r="V8" i="50"/>
  <c r="W8" i="50"/>
  <c r="T9" i="50"/>
  <c r="U9" i="50"/>
  <c r="V9" i="50"/>
  <c r="W9" i="50"/>
  <c r="T10" i="50"/>
  <c r="U10" i="50"/>
  <c r="V10" i="50"/>
  <c r="W10" i="50"/>
  <c r="T11" i="50"/>
  <c r="U11" i="50"/>
  <c r="V11" i="50"/>
  <c r="W11" i="50"/>
  <c r="T12" i="50"/>
  <c r="U12" i="50"/>
  <c r="V12" i="50"/>
  <c r="W12" i="50"/>
  <c r="T13" i="50"/>
  <c r="U13" i="50"/>
  <c r="V13" i="50"/>
  <c r="W13" i="50"/>
  <c r="T14" i="50"/>
  <c r="U14" i="50"/>
  <c r="V14" i="50"/>
  <c r="W14" i="50"/>
  <c r="T15" i="50"/>
  <c r="U15" i="50"/>
  <c r="V15" i="50"/>
  <c r="W15" i="50"/>
  <c r="T16" i="50"/>
  <c r="U16" i="50"/>
  <c r="V16" i="50"/>
  <c r="W16" i="50"/>
  <c r="T17" i="50"/>
  <c r="U17" i="50"/>
  <c r="V17" i="50"/>
  <c r="W17" i="50"/>
  <c r="T18" i="50"/>
  <c r="U18" i="50"/>
  <c r="V18" i="50"/>
  <c r="W18" i="50"/>
  <c r="T19" i="50"/>
  <c r="U19" i="50"/>
  <c r="V19" i="50"/>
  <c r="W19" i="50"/>
  <c r="T20" i="50"/>
  <c r="U20" i="50"/>
  <c r="V20" i="50"/>
  <c r="W20" i="50"/>
  <c r="T21" i="50"/>
  <c r="U21" i="50"/>
  <c r="V21" i="50"/>
  <c r="W21" i="50"/>
  <c r="T22" i="50"/>
  <c r="U22" i="50"/>
  <c r="V22" i="50"/>
  <c r="W22" i="50"/>
  <c r="T23" i="50"/>
  <c r="U23" i="50"/>
  <c r="V23" i="50"/>
  <c r="W23" i="50"/>
  <c r="T24" i="50"/>
  <c r="U24" i="50"/>
  <c r="V24" i="50"/>
  <c r="W24" i="50"/>
  <c r="T25" i="50"/>
  <c r="U25" i="50"/>
  <c r="V25" i="50"/>
  <c r="W25" i="50"/>
  <c r="T26" i="50"/>
  <c r="U26" i="50"/>
  <c r="V26" i="50"/>
  <c r="W26" i="50"/>
  <c r="T27" i="50"/>
  <c r="U27" i="50"/>
  <c r="V27" i="50"/>
  <c r="W27" i="50"/>
  <c r="T28" i="50"/>
  <c r="U28" i="50"/>
  <c r="V28" i="50"/>
  <c r="W28" i="50"/>
  <c r="T29" i="50"/>
  <c r="U29" i="50"/>
  <c r="V29" i="50"/>
  <c r="W29" i="50"/>
  <c r="T30" i="50"/>
  <c r="U30" i="50"/>
  <c r="V30" i="50"/>
  <c r="W30" i="50"/>
  <c r="T31" i="50"/>
  <c r="U31" i="50"/>
  <c r="V31" i="50"/>
  <c r="W31" i="50"/>
  <c r="T32" i="50"/>
  <c r="U32" i="50"/>
  <c r="V32" i="50"/>
  <c r="W32" i="50"/>
  <c r="T33" i="50"/>
  <c r="U33" i="50"/>
  <c r="V33" i="50"/>
  <c r="W33" i="50"/>
  <c r="T34" i="50"/>
  <c r="U34" i="50"/>
  <c r="V34" i="50"/>
  <c r="W34" i="50"/>
  <c r="T35" i="50"/>
  <c r="U35" i="50"/>
  <c r="V35" i="50"/>
  <c r="W35" i="50"/>
  <c r="T36" i="50"/>
  <c r="U36" i="50"/>
  <c r="V36" i="50"/>
  <c r="W36" i="50"/>
  <c r="T37" i="50"/>
  <c r="U37" i="50"/>
  <c r="V37" i="50"/>
  <c r="W37" i="50"/>
  <c r="T38" i="50"/>
  <c r="U38" i="50"/>
  <c r="V38" i="50"/>
  <c r="W38" i="50"/>
  <c r="T39" i="50"/>
  <c r="U39" i="50"/>
  <c r="V39" i="50"/>
  <c r="W39" i="50"/>
  <c r="T40" i="50"/>
  <c r="U40" i="50"/>
  <c r="V40" i="50"/>
  <c r="W40" i="50"/>
  <c r="T41" i="50"/>
  <c r="U41" i="50"/>
  <c r="V41" i="50"/>
  <c r="W41" i="50"/>
  <c r="T42" i="50"/>
  <c r="U42" i="50"/>
  <c r="V42" i="50"/>
  <c r="W42" i="50"/>
  <c r="T43" i="50"/>
  <c r="U43" i="50"/>
  <c r="V43" i="50"/>
  <c r="W43" i="50"/>
  <c r="T44" i="50"/>
  <c r="U44" i="50"/>
  <c r="V44" i="50"/>
  <c r="W44" i="50"/>
  <c r="T45" i="50"/>
  <c r="U45" i="50"/>
  <c r="V45" i="50"/>
  <c r="W45" i="50"/>
  <c r="T46" i="50"/>
  <c r="X46" i="50" s="1"/>
  <c r="U46" i="50"/>
  <c r="V46" i="50"/>
  <c r="W46" i="50"/>
  <c r="T47" i="50"/>
  <c r="X47" i="50" s="1"/>
  <c r="U47" i="50"/>
  <c r="V47" i="50"/>
  <c r="W47" i="50"/>
  <c r="T48" i="50"/>
  <c r="X48" i="50" s="1"/>
  <c r="U48" i="50"/>
  <c r="V48" i="50"/>
  <c r="W48" i="50"/>
  <c r="T49" i="50"/>
  <c r="X49" i="50" s="1"/>
  <c r="U49" i="50"/>
  <c r="V49" i="50"/>
  <c r="W49" i="50"/>
  <c r="T50" i="50"/>
  <c r="X50" i="50" s="1"/>
  <c r="U50" i="50"/>
  <c r="V50" i="50"/>
  <c r="W50" i="50"/>
  <c r="T51" i="50"/>
  <c r="X51" i="50" s="1"/>
  <c r="U51" i="50"/>
  <c r="V51" i="50"/>
  <c r="W51" i="50"/>
  <c r="T52" i="50"/>
  <c r="X52" i="50" s="1"/>
  <c r="U52" i="50"/>
  <c r="V52" i="50"/>
  <c r="W52" i="50"/>
  <c r="T53" i="50"/>
  <c r="X53" i="50" s="1"/>
  <c r="U53" i="50"/>
  <c r="V53" i="50"/>
  <c r="W53" i="50"/>
  <c r="T54" i="50"/>
  <c r="X54" i="50" s="1"/>
  <c r="U54" i="50"/>
  <c r="V54" i="50"/>
  <c r="W54" i="50"/>
  <c r="T55" i="50"/>
  <c r="X55" i="50" s="1"/>
  <c r="U55" i="50"/>
  <c r="V55" i="50"/>
  <c r="W55" i="50"/>
  <c r="T56" i="50"/>
  <c r="X56" i="50" s="1"/>
  <c r="U56" i="50"/>
  <c r="V56" i="50"/>
  <c r="W56" i="50"/>
  <c r="T7" i="50"/>
  <c r="U7" i="50"/>
  <c r="V7" i="50"/>
  <c r="W7" i="50"/>
  <c r="U5" i="50"/>
  <c r="V5" i="50"/>
  <c r="W5" i="50"/>
  <c r="U6" i="50"/>
  <c r="V6" i="50"/>
  <c r="W6" i="50"/>
  <c r="T5" i="50"/>
  <c r="M8" i="50"/>
  <c r="N8" i="50"/>
  <c r="O8" i="50"/>
  <c r="P8" i="50"/>
  <c r="M9" i="50"/>
  <c r="N9" i="50"/>
  <c r="O9" i="50"/>
  <c r="P9" i="50"/>
  <c r="M10" i="50"/>
  <c r="N10" i="50"/>
  <c r="O10" i="50"/>
  <c r="P10" i="50"/>
  <c r="M11" i="50"/>
  <c r="N11" i="50"/>
  <c r="O11" i="50"/>
  <c r="P11" i="50"/>
  <c r="M12" i="50"/>
  <c r="N12" i="50"/>
  <c r="O12" i="50"/>
  <c r="P12" i="50"/>
  <c r="M13" i="50"/>
  <c r="N13" i="50"/>
  <c r="O13" i="50"/>
  <c r="P13" i="50"/>
  <c r="M14" i="50"/>
  <c r="N14" i="50"/>
  <c r="O14" i="50"/>
  <c r="P14" i="50"/>
  <c r="M15" i="50"/>
  <c r="N15" i="50"/>
  <c r="O15" i="50"/>
  <c r="P15" i="50"/>
  <c r="M16" i="50"/>
  <c r="N16" i="50"/>
  <c r="O16" i="50"/>
  <c r="P16" i="50"/>
  <c r="M17" i="50"/>
  <c r="N17" i="50"/>
  <c r="O17" i="50"/>
  <c r="P17" i="50"/>
  <c r="M18" i="50"/>
  <c r="N18" i="50"/>
  <c r="O18" i="50"/>
  <c r="P18" i="50"/>
  <c r="M19" i="50"/>
  <c r="N19" i="50"/>
  <c r="O19" i="50"/>
  <c r="P19" i="50"/>
  <c r="M20" i="50"/>
  <c r="N20" i="50"/>
  <c r="O20" i="50"/>
  <c r="P20" i="50"/>
  <c r="M21" i="50"/>
  <c r="N21" i="50"/>
  <c r="O21" i="50"/>
  <c r="P21" i="50"/>
  <c r="M22" i="50"/>
  <c r="N22" i="50"/>
  <c r="O22" i="50"/>
  <c r="P22" i="50"/>
  <c r="M23" i="50"/>
  <c r="N23" i="50"/>
  <c r="O23" i="50"/>
  <c r="P23" i="50"/>
  <c r="M24" i="50"/>
  <c r="N24" i="50"/>
  <c r="O24" i="50"/>
  <c r="P24" i="50"/>
  <c r="M25" i="50"/>
  <c r="N25" i="50"/>
  <c r="O25" i="50"/>
  <c r="P25" i="50"/>
  <c r="M26" i="50"/>
  <c r="N26" i="50"/>
  <c r="O26" i="50"/>
  <c r="P26" i="50"/>
  <c r="M27" i="50"/>
  <c r="N27" i="50"/>
  <c r="O27" i="50"/>
  <c r="P27" i="50"/>
  <c r="M28" i="50"/>
  <c r="N28" i="50"/>
  <c r="O28" i="50"/>
  <c r="P28" i="50"/>
  <c r="M29" i="50"/>
  <c r="N29" i="50"/>
  <c r="O29" i="50"/>
  <c r="P29" i="50"/>
  <c r="M30" i="50"/>
  <c r="N30" i="50"/>
  <c r="O30" i="50"/>
  <c r="P30" i="50"/>
  <c r="M31" i="50"/>
  <c r="N31" i="50"/>
  <c r="O31" i="50"/>
  <c r="P31" i="50"/>
  <c r="M32" i="50"/>
  <c r="N32" i="50"/>
  <c r="O32" i="50"/>
  <c r="P32" i="50"/>
  <c r="M33" i="50"/>
  <c r="N33" i="50"/>
  <c r="O33" i="50"/>
  <c r="P33" i="50"/>
  <c r="M34" i="50"/>
  <c r="N34" i="50"/>
  <c r="O34" i="50"/>
  <c r="P34" i="50"/>
  <c r="M35" i="50"/>
  <c r="N35" i="50"/>
  <c r="O35" i="50"/>
  <c r="P35" i="50"/>
  <c r="M36" i="50"/>
  <c r="N36" i="50"/>
  <c r="O36" i="50"/>
  <c r="P36" i="50"/>
  <c r="M37" i="50"/>
  <c r="N37" i="50"/>
  <c r="O37" i="50"/>
  <c r="P37" i="50"/>
  <c r="M38" i="50"/>
  <c r="N38" i="50"/>
  <c r="O38" i="50"/>
  <c r="P38" i="50"/>
  <c r="M39" i="50"/>
  <c r="N39" i="50"/>
  <c r="O39" i="50"/>
  <c r="P39" i="50"/>
  <c r="M40" i="50"/>
  <c r="N40" i="50"/>
  <c r="O40" i="50"/>
  <c r="P40" i="50"/>
  <c r="M41" i="50"/>
  <c r="N41" i="50"/>
  <c r="O41" i="50"/>
  <c r="P41" i="50"/>
  <c r="M42" i="50"/>
  <c r="N42" i="50"/>
  <c r="O42" i="50"/>
  <c r="P42" i="50"/>
  <c r="M43" i="50"/>
  <c r="N43" i="50"/>
  <c r="O43" i="50"/>
  <c r="P43" i="50"/>
  <c r="M44" i="50"/>
  <c r="N44" i="50"/>
  <c r="O44" i="50"/>
  <c r="P44" i="50"/>
  <c r="M45" i="50"/>
  <c r="N45" i="50"/>
  <c r="O45" i="50"/>
  <c r="P45" i="50"/>
  <c r="M46" i="50"/>
  <c r="Q46" i="50" s="1"/>
  <c r="N46" i="50"/>
  <c r="O46" i="50"/>
  <c r="P46" i="50"/>
  <c r="M47" i="50"/>
  <c r="Q47" i="50" s="1"/>
  <c r="N47" i="50"/>
  <c r="O47" i="50"/>
  <c r="P47" i="50"/>
  <c r="M48" i="50"/>
  <c r="Q48" i="50" s="1"/>
  <c r="N48" i="50"/>
  <c r="O48" i="50"/>
  <c r="P48" i="50"/>
  <c r="M49" i="50"/>
  <c r="Q49" i="50" s="1"/>
  <c r="N49" i="50"/>
  <c r="O49" i="50"/>
  <c r="P49" i="50"/>
  <c r="M50" i="50"/>
  <c r="Q50" i="50" s="1"/>
  <c r="N50" i="50"/>
  <c r="O50" i="50"/>
  <c r="P50" i="50"/>
  <c r="M51" i="50"/>
  <c r="Q51" i="50" s="1"/>
  <c r="N51" i="50"/>
  <c r="O51" i="50"/>
  <c r="P51" i="50"/>
  <c r="M52" i="50"/>
  <c r="Q52" i="50" s="1"/>
  <c r="N52" i="50"/>
  <c r="O52" i="50"/>
  <c r="P52" i="50"/>
  <c r="M53" i="50"/>
  <c r="Q53" i="50" s="1"/>
  <c r="N53" i="50"/>
  <c r="O53" i="50"/>
  <c r="P53" i="50"/>
  <c r="M54" i="50"/>
  <c r="Q54" i="50" s="1"/>
  <c r="N54" i="50"/>
  <c r="O54" i="50"/>
  <c r="P54" i="50"/>
  <c r="M55" i="50"/>
  <c r="Q55" i="50" s="1"/>
  <c r="N55" i="50"/>
  <c r="O55" i="50"/>
  <c r="P55" i="50"/>
  <c r="M56" i="50"/>
  <c r="Q56" i="50" s="1"/>
  <c r="N56" i="50"/>
  <c r="O56" i="50"/>
  <c r="P56" i="50"/>
  <c r="M7" i="50"/>
  <c r="N7" i="50"/>
  <c r="O7" i="50"/>
  <c r="P7" i="50"/>
  <c r="N5" i="50"/>
  <c r="O5" i="50"/>
  <c r="P5" i="50"/>
  <c r="N6" i="50"/>
  <c r="O6" i="50"/>
  <c r="P6" i="50"/>
  <c r="M5" i="50"/>
  <c r="F8" i="50"/>
  <c r="G8" i="50"/>
  <c r="H8" i="50"/>
  <c r="I8" i="50"/>
  <c r="F9" i="50"/>
  <c r="G9" i="50"/>
  <c r="H9" i="50"/>
  <c r="I9" i="50"/>
  <c r="F10" i="50"/>
  <c r="G10" i="50"/>
  <c r="H10" i="50"/>
  <c r="I10" i="50"/>
  <c r="F11" i="50"/>
  <c r="G11" i="50"/>
  <c r="H11" i="50"/>
  <c r="I11" i="50"/>
  <c r="F12" i="50"/>
  <c r="G12" i="50"/>
  <c r="H12" i="50"/>
  <c r="I12" i="50"/>
  <c r="F13" i="50"/>
  <c r="G13" i="50"/>
  <c r="H13" i="50"/>
  <c r="I13" i="50"/>
  <c r="F14" i="50"/>
  <c r="G14" i="50"/>
  <c r="H14" i="50"/>
  <c r="I14" i="50"/>
  <c r="F15" i="50"/>
  <c r="G15" i="50"/>
  <c r="H15" i="50"/>
  <c r="I15" i="50"/>
  <c r="F16" i="50"/>
  <c r="G16" i="50"/>
  <c r="H16" i="50"/>
  <c r="I16" i="50"/>
  <c r="F17" i="50"/>
  <c r="G17" i="50"/>
  <c r="H17" i="50"/>
  <c r="I17" i="50"/>
  <c r="F18" i="50"/>
  <c r="G18" i="50"/>
  <c r="H18" i="50"/>
  <c r="I18" i="50"/>
  <c r="F19" i="50"/>
  <c r="G19" i="50"/>
  <c r="H19" i="50"/>
  <c r="I19" i="50"/>
  <c r="F20" i="50"/>
  <c r="G20" i="50"/>
  <c r="H20" i="50"/>
  <c r="I20" i="50"/>
  <c r="F21" i="50"/>
  <c r="G21" i="50"/>
  <c r="H21" i="50"/>
  <c r="I21" i="50"/>
  <c r="F22" i="50"/>
  <c r="G22" i="50"/>
  <c r="H22" i="50"/>
  <c r="I22" i="50"/>
  <c r="F23" i="50"/>
  <c r="G23" i="50"/>
  <c r="H23" i="50"/>
  <c r="I23" i="50"/>
  <c r="F24" i="50"/>
  <c r="G24" i="50"/>
  <c r="H24" i="50"/>
  <c r="I24" i="50"/>
  <c r="F25" i="50"/>
  <c r="G25" i="50"/>
  <c r="H25" i="50"/>
  <c r="I25" i="50"/>
  <c r="F26" i="50"/>
  <c r="G26" i="50"/>
  <c r="H26" i="50"/>
  <c r="I26" i="50"/>
  <c r="F27" i="50"/>
  <c r="G27" i="50"/>
  <c r="H27" i="50"/>
  <c r="I27" i="50"/>
  <c r="F28" i="50"/>
  <c r="G28" i="50"/>
  <c r="H28" i="50"/>
  <c r="I28" i="50"/>
  <c r="F29" i="50"/>
  <c r="G29" i="50"/>
  <c r="H29" i="50"/>
  <c r="I29" i="50"/>
  <c r="F30" i="50"/>
  <c r="G30" i="50"/>
  <c r="H30" i="50"/>
  <c r="I30" i="50"/>
  <c r="F31" i="50"/>
  <c r="G31" i="50"/>
  <c r="H31" i="50"/>
  <c r="I31" i="50"/>
  <c r="F32" i="50"/>
  <c r="G32" i="50"/>
  <c r="H32" i="50"/>
  <c r="I32" i="50"/>
  <c r="F33" i="50"/>
  <c r="G33" i="50"/>
  <c r="H33" i="50"/>
  <c r="I33" i="50"/>
  <c r="F34" i="50"/>
  <c r="G34" i="50"/>
  <c r="H34" i="50"/>
  <c r="I34" i="50"/>
  <c r="F35" i="50"/>
  <c r="G35" i="50"/>
  <c r="H35" i="50"/>
  <c r="I35" i="50"/>
  <c r="F36" i="50"/>
  <c r="G36" i="50"/>
  <c r="H36" i="50"/>
  <c r="I36" i="50"/>
  <c r="F37" i="50"/>
  <c r="G37" i="50"/>
  <c r="H37" i="50"/>
  <c r="I37" i="50"/>
  <c r="F38" i="50"/>
  <c r="G38" i="50"/>
  <c r="H38" i="50"/>
  <c r="I38" i="50"/>
  <c r="F39" i="50"/>
  <c r="G39" i="50"/>
  <c r="H39" i="50"/>
  <c r="I39" i="50"/>
  <c r="F40" i="50"/>
  <c r="G40" i="50"/>
  <c r="H40" i="50"/>
  <c r="I40" i="50"/>
  <c r="F41" i="50"/>
  <c r="G41" i="50"/>
  <c r="H41" i="50"/>
  <c r="I41" i="50"/>
  <c r="F42" i="50"/>
  <c r="G42" i="50"/>
  <c r="H42" i="50"/>
  <c r="I42" i="50"/>
  <c r="F43" i="50"/>
  <c r="G43" i="50"/>
  <c r="H43" i="50"/>
  <c r="I43" i="50"/>
  <c r="F44" i="50"/>
  <c r="G44" i="50"/>
  <c r="H44" i="50"/>
  <c r="I44" i="50"/>
  <c r="F45" i="50"/>
  <c r="G45" i="50"/>
  <c r="H45" i="50"/>
  <c r="I45" i="50"/>
  <c r="F46" i="50"/>
  <c r="J46" i="50" s="1"/>
  <c r="G46" i="50"/>
  <c r="H46" i="50"/>
  <c r="I46" i="50"/>
  <c r="F47" i="50"/>
  <c r="J47" i="50" s="1"/>
  <c r="G47" i="50"/>
  <c r="H47" i="50"/>
  <c r="I47" i="50"/>
  <c r="F48" i="50"/>
  <c r="J48" i="50" s="1"/>
  <c r="G48" i="50"/>
  <c r="H48" i="50"/>
  <c r="I48" i="50"/>
  <c r="F49" i="50"/>
  <c r="J49" i="50" s="1"/>
  <c r="G49" i="50"/>
  <c r="H49" i="50"/>
  <c r="I49" i="50"/>
  <c r="F50" i="50"/>
  <c r="J50" i="50" s="1"/>
  <c r="G50" i="50"/>
  <c r="H50" i="50"/>
  <c r="I50" i="50"/>
  <c r="F51" i="50"/>
  <c r="J51" i="50" s="1"/>
  <c r="G51" i="50"/>
  <c r="H51" i="50"/>
  <c r="I51" i="50"/>
  <c r="F52" i="50"/>
  <c r="J52" i="50" s="1"/>
  <c r="G52" i="50"/>
  <c r="H52" i="50"/>
  <c r="I52" i="50"/>
  <c r="F53" i="50"/>
  <c r="J53" i="50" s="1"/>
  <c r="G53" i="50"/>
  <c r="H53" i="50"/>
  <c r="I53" i="50"/>
  <c r="F54" i="50"/>
  <c r="J54" i="50" s="1"/>
  <c r="G54" i="50"/>
  <c r="H54" i="50"/>
  <c r="I54" i="50"/>
  <c r="F55" i="50"/>
  <c r="J55" i="50" s="1"/>
  <c r="G55" i="50"/>
  <c r="H55" i="50"/>
  <c r="I55" i="50"/>
  <c r="F56" i="50"/>
  <c r="J56" i="50" s="1"/>
  <c r="G56" i="50"/>
  <c r="H56" i="50"/>
  <c r="I56" i="50"/>
  <c r="G6" i="50"/>
  <c r="H6" i="50"/>
  <c r="I6" i="50"/>
  <c r="G5" i="50"/>
  <c r="H5" i="50"/>
  <c r="I5" i="50"/>
  <c r="F5" i="50"/>
  <c r="G7" i="50"/>
  <c r="H7" i="50"/>
  <c r="I7" i="50"/>
  <c r="V3" i="49"/>
  <c r="V2" i="49"/>
  <c r="AA46" i="49"/>
  <c r="AA47" i="49"/>
  <c r="AA48" i="49"/>
  <c r="AA49" i="49"/>
  <c r="AA50" i="49"/>
  <c r="AA51" i="49"/>
  <c r="AA52" i="49"/>
  <c r="AA53" i="49"/>
  <c r="AA54" i="49"/>
  <c r="AA55" i="49"/>
  <c r="AA56" i="49"/>
  <c r="Z6" i="49"/>
  <c r="AO6" i="50" s="1"/>
  <c r="MA56" i="70"/>
  <c r="LZ56" i="70"/>
  <c r="LY56" i="70"/>
  <c r="F56" i="70"/>
  <c r="E56" i="70"/>
  <c r="LX56" i="70" s="1"/>
  <c r="MB56" i="70" s="1"/>
  <c r="D56" i="70"/>
  <c r="C56" i="70"/>
  <c r="MA55" i="70"/>
  <c r="LZ55" i="70"/>
  <c r="LY55" i="70"/>
  <c r="F55" i="70"/>
  <c r="E55" i="70"/>
  <c r="LX55" i="70" s="1"/>
  <c r="MB55" i="70" s="1"/>
  <c r="D55" i="70"/>
  <c r="C55" i="70"/>
  <c r="MA54" i="70"/>
  <c r="LZ54" i="70"/>
  <c r="LY54" i="70"/>
  <c r="F54" i="70"/>
  <c r="E54" i="70"/>
  <c r="LX54" i="70" s="1"/>
  <c r="MB54" i="70" s="1"/>
  <c r="D54" i="70"/>
  <c r="C54" i="70"/>
  <c r="MA53" i="70"/>
  <c r="LZ53" i="70"/>
  <c r="LY53" i="70"/>
  <c r="F53" i="70"/>
  <c r="E53" i="70"/>
  <c r="LX53" i="70" s="1"/>
  <c r="MB53" i="70" s="1"/>
  <c r="D53" i="70"/>
  <c r="C53" i="70"/>
  <c r="MA52" i="70"/>
  <c r="LZ52" i="70"/>
  <c r="LY52" i="70"/>
  <c r="F52" i="70"/>
  <c r="E52" i="70"/>
  <c r="LX52" i="70" s="1"/>
  <c r="MB52" i="70" s="1"/>
  <c r="D52" i="70"/>
  <c r="C52" i="70"/>
  <c r="MA51" i="70"/>
  <c r="LZ51" i="70"/>
  <c r="LY51" i="70"/>
  <c r="F51" i="70"/>
  <c r="E51" i="70"/>
  <c r="LX51" i="70" s="1"/>
  <c r="MB51" i="70" s="1"/>
  <c r="D51" i="70"/>
  <c r="C51" i="70"/>
  <c r="MA50" i="70"/>
  <c r="LZ50" i="70"/>
  <c r="LY50" i="70"/>
  <c r="F50" i="70"/>
  <c r="E50" i="70"/>
  <c r="LX50" i="70" s="1"/>
  <c r="MB50" i="70" s="1"/>
  <c r="D50" i="70"/>
  <c r="C50" i="70"/>
  <c r="MA49" i="70"/>
  <c r="LZ49" i="70"/>
  <c r="LY49" i="70"/>
  <c r="F49" i="70"/>
  <c r="E49" i="70"/>
  <c r="LX49" i="70" s="1"/>
  <c r="MB49" i="70" s="1"/>
  <c r="D49" i="70"/>
  <c r="C49" i="70"/>
  <c r="MA48" i="70"/>
  <c r="LZ48" i="70"/>
  <c r="LY48" i="70"/>
  <c r="F48" i="70"/>
  <c r="E48" i="70"/>
  <c r="LX48" i="70" s="1"/>
  <c r="MB48" i="70" s="1"/>
  <c r="D48" i="70"/>
  <c r="C48" i="70"/>
  <c r="MA47" i="70"/>
  <c r="LZ47" i="70"/>
  <c r="LY47" i="70"/>
  <c r="F47" i="70"/>
  <c r="E47" i="70"/>
  <c r="LX47" i="70" s="1"/>
  <c r="MB47" i="70" s="1"/>
  <c r="D47" i="70"/>
  <c r="C47" i="70"/>
  <c r="MA46" i="70"/>
  <c r="LZ46" i="70"/>
  <c r="LY46" i="70"/>
  <c r="F46" i="70"/>
  <c r="E46" i="70"/>
  <c r="LX46" i="70" s="1"/>
  <c r="MB46" i="70" s="1"/>
  <c r="D46" i="70"/>
  <c r="C46" i="70"/>
  <c r="MA45" i="70"/>
  <c r="LZ45" i="70"/>
  <c r="LY45" i="70"/>
  <c r="F45" i="70"/>
  <c r="E45" i="70"/>
  <c r="LX45" i="70" s="1"/>
  <c r="MB45" i="70" s="1"/>
  <c r="D45" i="70"/>
  <c r="C45" i="70"/>
  <c r="MA44" i="70"/>
  <c r="LZ44" i="70"/>
  <c r="LY44" i="70"/>
  <c r="F44" i="70"/>
  <c r="E44" i="70"/>
  <c r="LX44" i="70" s="1"/>
  <c r="MB44" i="70" s="1"/>
  <c r="D44" i="70"/>
  <c r="C44" i="70"/>
  <c r="MA43" i="70"/>
  <c r="LZ43" i="70"/>
  <c r="LY43" i="70"/>
  <c r="F43" i="70"/>
  <c r="E43" i="70"/>
  <c r="LX43" i="70" s="1"/>
  <c r="MB43" i="70" s="1"/>
  <c r="D43" i="70"/>
  <c r="C43" i="70"/>
  <c r="MA42" i="70"/>
  <c r="LZ42" i="70"/>
  <c r="LY42" i="70"/>
  <c r="F42" i="70"/>
  <c r="E42" i="70"/>
  <c r="LX42" i="70" s="1"/>
  <c r="MB42" i="70" s="1"/>
  <c r="D42" i="70"/>
  <c r="C42" i="70"/>
  <c r="MA41" i="70"/>
  <c r="LZ41" i="70"/>
  <c r="LY41" i="70"/>
  <c r="F41" i="70"/>
  <c r="E41" i="70"/>
  <c r="LX41" i="70" s="1"/>
  <c r="MB41" i="70" s="1"/>
  <c r="D41" i="70"/>
  <c r="C41" i="70"/>
  <c r="MA40" i="70"/>
  <c r="LZ40" i="70"/>
  <c r="LY40" i="70"/>
  <c r="F40" i="70"/>
  <c r="E40" i="70"/>
  <c r="LX40" i="70" s="1"/>
  <c r="MB40" i="70" s="1"/>
  <c r="D40" i="70"/>
  <c r="C40" i="70"/>
  <c r="MA39" i="70"/>
  <c r="LZ39" i="70"/>
  <c r="LY39" i="70"/>
  <c r="F39" i="70"/>
  <c r="E39" i="70"/>
  <c r="LX39" i="70" s="1"/>
  <c r="MB39" i="70" s="1"/>
  <c r="D39" i="70"/>
  <c r="C39" i="70"/>
  <c r="MA38" i="70"/>
  <c r="LZ38" i="70"/>
  <c r="LY38" i="70"/>
  <c r="F38" i="70"/>
  <c r="E38" i="70"/>
  <c r="LX38" i="70" s="1"/>
  <c r="MB38" i="70" s="1"/>
  <c r="D38" i="70"/>
  <c r="C38" i="70"/>
  <c r="MA37" i="70"/>
  <c r="LZ37" i="70"/>
  <c r="LY37" i="70"/>
  <c r="F37" i="70"/>
  <c r="E37" i="70"/>
  <c r="LX37" i="70" s="1"/>
  <c r="MB37" i="70" s="1"/>
  <c r="D37" i="70"/>
  <c r="C37" i="70"/>
  <c r="MA36" i="70"/>
  <c r="LZ36" i="70"/>
  <c r="LY36" i="70"/>
  <c r="F36" i="70"/>
  <c r="E36" i="70"/>
  <c r="LX36" i="70" s="1"/>
  <c r="MB36" i="70" s="1"/>
  <c r="D36" i="70"/>
  <c r="C36" i="70"/>
  <c r="MA35" i="70"/>
  <c r="LZ35" i="70"/>
  <c r="LY35" i="70"/>
  <c r="F35" i="70"/>
  <c r="E35" i="70"/>
  <c r="LX35" i="70" s="1"/>
  <c r="MB35" i="70" s="1"/>
  <c r="D35" i="70"/>
  <c r="C35" i="70"/>
  <c r="MA34" i="70"/>
  <c r="LZ34" i="70"/>
  <c r="LY34" i="70"/>
  <c r="F34" i="70"/>
  <c r="E34" i="70"/>
  <c r="LX34" i="70" s="1"/>
  <c r="MB34" i="70" s="1"/>
  <c r="D34" i="70"/>
  <c r="C34" i="70"/>
  <c r="MA33" i="70"/>
  <c r="LZ33" i="70"/>
  <c r="LY33" i="70"/>
  <c r="F33" i="70"/>
  <c r="E33" i="70"/>
  <c r="LX33" i="70" s="1"/>
  <c r="MB33" i="70" s="1"/>
  <c r="D33" i="70"/>
  <c r="C33" i="70"/>
  <c r="MA32" i="70"/>
  <c r="LZ32" i="70"/>
  <c r="LY32" i="70"/>
  <c r="F32" i="70"/>
  <c r="E32" i="70"/>
  <c r="LX32" i="70" s="1"/>
  <c r="MB32" i="70" s="1"/>
  <c r="D32" i="70"/>
  <c r="C32" i="70"/>
  <c r="MA31" i="70"/>
  <c r="LZ31" i="70"/>
  <c r="LY31" i="70"/>
  <c r="F31" i="70"/>
  <c r="E31" i="70"/>
  <c r="LX31" i="70" s="1"/>
  <c r="MB31" i="70" s="1"/>
  <c r="D31" i="70"/>
  <c r="C31" i="70"/>
  <c r="MA30" i="70"/>
  <c r="LZ30" i="70"/>
  <c r="LY30" i="70"/>
  <c r="F30" i="70"/>
  <c r="E30" i="70"/>
  <c r="LX30" i="70" s="1"/>
  <c r="MB30" i="70" s="1"/>
  <c r="D30" i="70"/>
  <c r="C30" i="70"/>
  <c r="MA29" i="70"/>
  <c r="LZ29" i="70"/>
  <c r="LY29" i="70"/>
  <c r="F29" i="70"/>
  <c r="E29" i="70"/>
  <c r="LX29" i="70" s="1"/>
  <c r="MB29" i="70" s="1"/>
  <c r="D29" i="70"/>
  <c r="C29" i="70"/>
  <c r="MA28" i="70"/>
  <c r="LZ28" i="70"/>
  <c r="LY28" i="70"/>
  <c r="F28" i="70"/>
  <c r="E28" i="70"/>
  <c r="LX28" i="70" s="1"/>
  <c r="MB28" i="70" s="1"/>
  <c r="D28" i="70"/>
  <c r="C28" i="70"/>
  <c r="MA27" i="70"/>
  <c r="LZ27" i="70"/>
  <c r="LY27" i="70"/>
  <c r="F27" i="70"/>
  <c r="E27" i="70"/>
  <c r="LX27" i="70" s="1"/>
  <c r="MB27" i="70" s="1"/>
  <c r="D27" i="70"/>
  <c r="C27" i="70"/>
  <c r="MA26" i="70"/>
  <c r="LZ26" i="70"/>
  <c r="LY26" i="70"/>
  <c r="F26" i="70"/>
  <c r="E26" i="70"/>
  <c r="LX26" i="70" s="1"/>
  <c r="MB26" i="70" s="1"/>
  <c r="D26" i="70"/>
  <c r="C26" i="70"/>
  <c r="MA25" i="70"/>
  <c r="LZ25" i="70"/>
  <c r="LY25" i="70"/>
  <c r="F25" i="70"/>
  <c r="E25" i="70"/>
  <c r="LX25" i="70" s="1"/>
  <c r="MB25" i="70" s="1"/>
  <c r="D25" i="70"/>
  <c r="C25" i="70"/>
  <c r="MA24" i="70"/>
  <c r="LZ24" i="70"/>
  <c r="LY24" i="70"/>
  <c r="F24" i="70"/>
  <c r="E24" i="70"/>
  <c r="LX24" i="70" s="1"/>
  <c r="MB24" i="70" s="1"/>
  <c r="D24" i="70"/>
  <c r="C24" i="70"/>
  <c r="MA23" i="70"/>
  <c r="LZ23" i="70"/>
  <c r="LY23" i="70"/>
  <c r="F23" i="70"/>
  <c r="E23" i="70"/>
  <c r="LX23" i="70" s="1"/>
  <c r="MB23" i="70" s="1"/>
  <c r="D23" i="70"/>
  <c r="C23" i="70"/>
  <c r="MA22" i="70"/>
  <c r="LZ22" i="70"/>
  <c r="LY22" i="70"/>
  <c r="F22" i="70"/>
  <c r="E22" i="70"/>
  <c r="LX22" i="70" s="1"/>
  <c r="MB22" i="70" s="1"/>
  <c r="D22" i="70"/>
  <c r="C22" i="70"/>
  <c r="MA21" i="70"/>
  <c r="LZ21" i="70"/>
  <c r="LY21" i="70"/>
  <c r="F21" i="70"/>
  <c r="E21" i="70"/>
  <c r="LX21" i="70" s="1"/>
  <c r="MB21" i="70" s="1"/>
  <c r="D21" i="70"/>
  <c r="C21" i="70"/>
  <c r="MA20" i="70"/>
  <c r="LZ20" i="70"/>
  <c r="LY20" i="70"/>
  <c r="F20" i="70"/>
  <c r="E20" i="70"/>
  <c r="LX20" i="70" s="1"/>
  <c r="MB20" i="70" s="1"/>
  <c r="D20" i="70"/>
  <c r="C20" i="70"/>
  <c r="MA19" i="70"/>
  <c r="LZ19" i="70"/>
  <c r="LY19" i="70"/>
  <c r="F19" i="70"/>
  <c r="E19" i="70"/>
  <c r="LX19" i="70" s="1"/>
  <c r="MB19" i="70" s="1"/>
  <c r="D19" i="70"/>
  <c r="C19" i="70"/>
  <c r="MA18" i="70"/>
  <c r="LZ18" i="70"/>
  <c r="LY18" i="70"/>
  <c r="F18" i="70"/>
  <c r="E18" i="70"/>
  <c r="LX18" i="70" s="1"/>
  <c r="MB18" i="70" s="1"/>
  <c r="D18" i="70"/>
  <c r="C18" i="70"/>
  <c r="MA17" i="70"/>
  <c r="LZ17" i="70"/>
  <c r="LY17" i="70"/>
  <c r="F17" i="70"/>
  <c r="E17" i="70"/>
  <c r="LX17" i="70" s="1"/>
  <c r="MB17" i="70" s="1"/>
  <c r="D17" i="70"/>
  <c r="C17" i="70"/>
  <c r="MA16" i="70"/>
  <c r="LZ16" i="70"/>
  <c r="LY16" i="70"/>
  <c r="F16" i="70"/>
  <c r="E16" i="70"/>
  <c r="LX16" i="70" s="1"/>
  <c r="MB16" i="70" s="1"/>
  <c r="D16" i="70"/>
  <c r="C16" i="70"/>
  <c r="MA15" i="70"/>
  <c r="LZ15" i="70"/>
  <c r="LY15" i="70"/>
  <c r="F15" i="70"/>
  <c r="E15" i="70"/>
  <c r="LX15" i="70" s="1"/>
  <c r="MB15" i="70" s="1"/>
  <c r="D15" i="70"/>
  <c r="C15" i="70"/>
  <c r="MA14" i="70"/>
  <c r="LZ14" i="70"/>
  <c r="LY14" i="70"/>
  <c r="F14" i="70"/>
  <c r="E14" i="70"/>
  <c r="LX14" i="70" s="1"/>
  <c r="MB14" i="70" s="1"/>
  <c r="D14" i="70"/>
  <c r="C14" i="70"/>
  <c r="MA13" i="70"/>
  <c r="LZ13" i="70"/>
  <c r="LY13" i="70"/>
  <c r="F13" i="70"/>
  <c r="E13" i="70"/>
  <c r="LX13" i="70" s="1"/>
  <c r="MB13" i="70" s="1"/>
  <c r="D13" i="70"/>
  <c r="C13" i="70"/>
  <c r="MA12" i="70"/>
  <c r="LZ12" i="70"/>
  <c r="LY12" i="70"/>
  <c r="F12" i="70"/>
  <c r="E12" i="70"/>
  <c r="LX12" i="70" s="1"/>
  <c r="MB12" i="70" s="1"/>
  <c r="D12" i="70"/>
  <c r="C12" i="70"/>
  <c r="MA11" i="70"/>
  <c r="LZ11" i="70"/>
  <c r="LY11" i="70"/>
  <c r="F11" i="70"/>
  <c r="E11" i="70"/>
  <c r="LX11" i="70" s="1"/>
  <c r="MB11" i="70" s="1"/>
  <c r="D11" i="70"/>
  <c r="C11" i="70"/>
  <c r="MA10" i="70"/>
  <c r="LZ10" i="70"/>
  <c r="LY10" i="70"/>
  <c r="F10" i="70"/>
  <c r="E10" i="70"/>
  <c r="LX10" i="70" s="1"/>
  <c r="MB10" i="70" s="1"/>
  <c r="D10" i="70"/>
  <c r="C10" i="70"/>
  <c r="MA9" i="70"/>
  <c r="LZ9" i="70"/>
  <c r="LY9" i="70"/>
  <c r="F9" i="70"/>
  <c r="E9" i="70"/>
  <c r="LX9" i="70" s="1"/>
  <c r="MB9" i="70" s="1"/>
  <c r="D9" i="70"/>
  <c r="C9" i="70"/>
  <c r="MA8" i="70"/>
  <c r="LZ8" i="70"/>
  <c r="LY8" i="70"/>
  <c r="F8" i="70"/>
  <c r="E8" i="70"/>
  <c r="LX8" i="70" s="1"/>
  <c r="MB8" i="70" s="1"/>
  <c r="D8" i="70"/>
  <c r="C8" i="70"/>
  <c r="MA7" i="70"/>
  <c r="LZ7" i="70"/>
  <c r="F7" i="70"/>
  <c r="E7" i="70"/>
  <c r="LX7" i="70" s="1"/>
  <c r="MB7" i="70" s="1"/>
  <c r="D7" i="70"/>
  <c r="C7" i="70"/>
  <c r="E6" i="60"/>
  <c r="AH7" i="63"/>
  <c r="F7" i="56" s="1"/>
  <c r="AJ3" i="63"/>
  <c r="F3" i="63"/>
  <c r="V3" i="63" s="1"/>
  <c r="AJ4" i="63"/>
  <c r="AJ5" i="63"/>
  <c r="AE5" i="63"/>
  <c r="F3" i="68"/>
  <c r="JS7" i="68"/>
  <c r="AA43" i="49" l="1"/>
  <c r="AB43" i="49" s="1"/>
  <c r="AA29" i="49"/>
  <c r="AA17" i="49"/>
  <c r="AC17" i="49" s="1"/>
  <c r="AA45" i="49"/>
  <c r="AC45" i="49" s="1"/>
  <c r="AA25" i="49"/>
  <c r="AB25" i="49" s="1"/>
  <c r="AA44" i="49"/>
  <c r="AC44" i="49" s="1"/>
  <c r="AA21" i="49"/>
  <c r="AC21" i="49" s="1"/>
  <c r="AA41" i="49"/>
  <c r="AB41" i="49" s="1"/>
  <c r="AA13" i="49"/>
  <c r="AB13" i="49" s="1"/>
  <c r="AA7" i="49"/>
  <c r="AC7" i="49" s="1"/>
  <c r="AA37" i="49"/>
  <c r="AC37" i="49" s="1"/>
  <c r="AA9" i="49"/>
  <c r="AC9" i="49" s="1"/>
  <c r="AA36" i="49"/>
  <c r="AC36" i="49" s="1"/>
  <c r="AA33" i="49"/>
  <c r="AB33" i="49" s="1"/>
  <c r="J45" i="50"/>
  <c r="J44" i="50"/>
  <c r="J43" i="50"/>
  <c r="J42" i="50"/>
  <c r="J41" i="50"/>
  <c r="J40" i="50"/>
  <c r="J39" i="50"/>
  <c r="J38" i="50"/>
  <c r="J37" i="50"/>
  <c r="J36" i="50"/>
  <c r="J35" i="50"/>
  <c r="J34" i="50"/>
  <c r="J33" i="50"/>
  <c r="J32" i="50"/>
  <c r="J31" i="50"/>
  <c r="J30" i="50"/>
  <c r="J29" i="50"/>
  <c r="J28" i="50"/>
  <c r="J27" i="50"/>
  <c r="J26" i="50"/>
  <c r="J25" i="50"/>
  <c r="J24" i="50"/>
  <c r="J23" i="50"/>
  <c r="J22" i="50"/>
  <c r="J21" i="50"/>
  <c r="J20" i="50"/>
  <c r="J19" i="50"/>
  <c r="J18" i="50"/>
  <c r="J17" i="50"/>
  <c r="J16" i="50"/>
  <c r="J15" i="50"/>
  <c r="J14" i="50"/>
  <c r="J13" i="50"/>
  <c r="J12" i="50"/>
  <c r="J11" i="50"/>
  <c r="J10" i="50"/>
  <c r="J9" i="50"/>
  <c r="J8" i="50"/>
  <c r="X7" i="50"/>
  <c r="X45" i="50"/>
  <c r="X44" i="50"/>
  <c r="X43" i="50"/>
  <c r="X42" i="50"/>
  <c r="X41" i="50"/>
  <c r="X40" i="50"/>
  <c r="X39" i="50"/>
  <c r="X38" i="50"/>
  <c r="X37" i="50"/>
  <c r="X36" i="50"/>
  <c r="X35" i="50"/>
  <c r="X34" i="50"/>
  <c r="X33" i="50"/>
  <c r="X32" i="50"/>
  <c r="X31" i="50"/>
  <c r="X30" i="50"/>
  <c r="X29" i="50"/>
  <c r="X28" i="50"/>
  <c r="X27" i="50"/>
  <c r="X26" i="50"/>
  <c r="X25" i="50"/>
  <c r="X24" i="50"/>
  <c r="X23" i="50"/>
  <c r="X22" i="50"/>
  <c r="X21" i="50"/>
  <c r="X20" i="50"/>
  <c r="X19" i="50"/>
  <c r="X18" i="50"/>
  <c r="X17" i="50"/>
  <c r="X16" i="50"/>
  <c r="X15" i="50"/>
  <c r="X14" i="50"/>
  <c r="X13" i="50"/>
  <c r="X12" i="50"/>
  <c r="X11" i="50"/>
  <c r="X10" i="50"/>
  <c r="X9" i="50"/>
  <c r="X8" i="50"/>
  <c r="AL7" i="50"/>
  <c r="AL45" i="50"/>
  <c r="AL44" i="50"/>
  <c r="AL43" i="50"/>
  <c r="AL42" i="50"/>
  <c r="AL41" i="50"/>
  <c r="AL40" i="50"/>
  <c r="AL39" i="50"/>
  <c r="AL38" i="50"/>
  <c r="AL37" i="50"/>
  <c r="AL36" i="50"/>
  <c r="AL35" i="50"/>
  <c r="AL34" i="50"/>
  <c r="AL33" i="50"/>
  <c r="AL32" i="50"/>
  <c r="AL31" i="50"/>
  <c r="AL30" i="50"/>
  <c r="AL29" i="50"/>
  <c r="AL28" i="50"/>
  <c r="AL27" i="50"/>
  <c r="AL26" i="50"/>
  <c r="AL25" i="50"/>
  <c r="AL24" i="50"/>
  <c r="AL23" i="50"/>
  <c r="AL22" i="50"/>
  <c r="AL21" i="50"/>
  <c r="AL20" i="50"/>
  <c r="AL19" i="50"/>
  <c r="AL18" i="50"/>
  <c r="AL17" i="50"/>
  <c r="AL16" i="50"/>
  <c r="AL15" i="50"/>
  <c r="AL14" i="50"/>
  <c r="AL13" i="50"/>
  <c r="AL12" i="50"/>
  <c r="AL11" i="50"/>
  <c r="AL10" i="50"/>
  <c r="AL9" i="50"/>
  <c r="AL8" i="50"/>
  <c r="Q7" i="50"/>
  <c r="Q45" i="50"/>
  <c r="Q44" i="50"/>
  <c r="Q43" i="50"/>
  <c r="Q42" i="50"/>
  <c r="Q41" i="50"/>
  <c r="Q40" i="50"/>
  <c r="Q39" i="50"/>
  <c r="Q38" i="50"/>
  <c r="Q37" i="50"/>
  <c r="Q36" i="50"/>
  <c r="Q35" i="50"/>
  <c r="Q34" i="50"/>
  <c r="Q33" i="50"/>
  <c r="Q32" i="50"/>
  <c r="Q31" i="50"/>
  <c r="Q30" i="50"/>
  <c r="Q29" i="50"/>
  <c r="Q28" i="50"/>
  <c r="Q27" i="50"/>
  <c r="Q26" i="50"/>
  <c r="Q25" i="50"/>
  <c r="Q24" i="50"/>
  <c r="Q23" i="50"/>
  <c r="Q22" i="50"/>
  <c r="Q21" i="50"/>
  <c r="Q20" i="50"/>
  <c r="Q19" i="50"/>
  <c r="Q18" i="50"/>
  <c r="Q17" i="50"/>
  <c r="Q16" i="50"/>
  <c r="Q15" i="50"/>
  <c r="Q14" i="50"/>
  <c r="Q13" i="50"/>
  <c r="Q12" i="50"/>
  <c r="Q11" i="50"/>
  <c r="Q10" i="50"/>
  <c r="Q9" i="50"/>
  <c r="Q8" i="50"/>
  <c r="AE8" i="50"/>
  <c r="AE7" i="50"/>
  <c r="AE45" i="50"/>
  <c r="AE44" i="50"/>
  <c r="AE43" i="50"/>
  <c r="AE42" i="50"/>
  <c r="AE41" i="50"/>
  <c r="AE40" i="50"/>
  <c r="AE39" i="50"/>
  <c r="AE38" i="50"/>
  <c r="AE37" i="50"/>
  <c r="AE36" i="50"/>
  <c r="AE35" i="50"/>
  <c r="AE34" i="50"/>
  <c r="AE33" i="50"/>
  <c r="AE32" i="50"/>
  <c r="AE31" i="50"/>
  <c r="AE30" i="50"/>
  <c r="AE29" i="50"/>
  <c r="AE28" i="50"/>
  <c r="AE27" i="50"/>
  <c r="AE26" i="50"/>
  <c r="AE25" i="50"/>
  <c r="AE24" i="50"/>
  <c r="AE23" i="50"/>
  <c r="AE22" i="50"/>
  <c r="AE21" i="50"/>
  <c r="AE20" i="50"/>
  <c r="AE19" i="50"/>
  <c r="AE18" i="50"/>
  <c r="AE17" i="50"/>
  <c r="AE16" i="50"/>
  <c r="AE15" i="50"/>
  <c r="AE14" i="50"/>
  <c r="AE13" i="50"/>
  <c r="AE12" i="50"/>
  <c r="AE11" i="50"/>
  <c r="AE10" i="50"/>
  <c r="AE9" i="50"/>
  <c r="AA28" i="49"/>
  <c r="AB28" i="49" s="1"/>
  <c r="AA20" i="49"/>
  <c r="AB20" i="49" s="1"/>
  <c r="AA12" i="49"/>
  <c r="AC12" i="49" s="1"/>
  <c r="AA35" i="49"/>
  <c r="AC35" i="49" s="1"/>
  <c r="AA27" i="49"/>
  <c r="AB27" i="49" s="1"/>
  <c r="AA19" i="49"/>
  <c r="AB19" i="49" s="1"/>
  <c r="AA11" i="49"/>
  <c r="AC11" i="49" s="1"/>
  <c r="AA42" i="49"/>
  <c r="AB42" i="49" s="1"/>
  <c r="AA34" i="49"/>
  <c r="AB34" i="49" s="1"/>
  <c r="AA26" i="49"/>
  <c r="AC26" i="49" s="1"/>
  <c r="AA18" i="49"/>
  <c r="AC18" i="49" s="1"/>
  <c r="AA10" i="49"/>
  <c r="AB10" i="49" s="1"/>
  <c r="AA40" i="49"/>
  <c r="AB40" i="49" s="1"/>
  <c r="AA32" i="49"/>
  <c r="AC32" i="49" s="1"/>
  <c r="AA24" i="49"/>
  <c r="AB24" i="49" s="1"/>
  <c r="AA16" i="49"/>
  <c r="AB16" i="49" s="1"/>
  <c r="AA8" i="49"/>
  <c r="AC8" i="49" s="1"/>
  <c r="AA39" i="49"/>
  <c r="AB39" i="49" s="1"/>
  <c r="AA31" i="49"/>
  <c r="AC31" i="49" s="1"/>
  <c r="AA23" i="49"/>
  <c r="AC23" i="49" s="1"/>
  <c r="AA15" i="49"/>
  <c r="AB15" i="49" s="1"/>
  <c r="AA38" i="49"/>
  <c r="AB38" i="49" s="1"/>
  <c r="AA30" i="49"/>
  <c r="AB30" i="49" s="1"/>
  <c r="AA22" i="49"/>
  <c r="AC22" i="49" s="1"/>
  <c r="AA14" i="49"/>
  <c r="AB14" i="49" s="1"/>
  <c r="AC53" i="49"/>
  <c r="AB53" i="49"/>
  <c r="AB52" i="49"/>
  <c r="AC52" i="49"/>
  <c r="AC51" i="49"/>
  <c r="AB51" i="49"/>
  <c r="AC29" i="49"/>
  <c r="AB29" i="49"/>
  <c r="AB50" i="49"/>
  <c r="AC50" i="49"/>
  <c r="AC49" i="49"/>
  <c r="AB49" i="49"/>
  <c r="AB46" i="49"/>
  <c r="AC46" i="49"/>
  <c r="AB56" i="49"/>
  <c r="AC56" i="49"/>
  <c r="AB48" i="49"/>
  <c r="AC48" i="49"/>
  <c r="AB54" i="49"/>
  <c r="AC54" i="49"/>
  <c r="AC55" i="49"/>
  <c r="AB55" i="49"/>
  <c r="AC47" i="49"/>
  <c r="AB47" i="49"/>
  <c r="AB7" i="49"/>
  <c r="JG2" i="68"/>
  <c r="K31" i="60"/>
  <c r="K30" i="60"/>
  <c r="IF3" i="68"/>
  <c r="AC43" i="49" l="1"/>
  <c r="AB44" i="49"/>
  <c r="AB17" i="49"/>
  <c r="AC13" i="49"/>
  <c r="AC39" i="49"/>
  <c r="AB8" i="49"/>
  <c r="AB35" i="49"/>
  <c r="AC15" i="49"/>
  <c r="AB23" i="49"/>
  <c r="AC33" i="49"/>
  <c r="AB18" i="49"/>
  <c r="AB26" i="49"/>
  <c r="AB36" i="49"/>
  <c r="AC27" i="49"/>
  <c r="AB9" i="49"/>
  <c r="AB31" i="49"/>
  <c r="AC25" i="49"/>
  <c r="AB32" i="49"/>
  <c r="AB11" i="49"/>
  <c r="AC40" i="49"/>
  <c r="AC19" i="49"/>
  <c r="AC41" i="49"/>
  <c r="AC10" i="49"/>
  <c r="AB45" i="49"/>
  <c r="AB12" i="49"/>
  <c r="AB21" i="49"/>
  <c r="AC14" i="49"/>
  <c r="AC30" i="49"/>
  <c r="AC24" i="49"/>
  <c r="AB37" i="49"/>
  <c r="AC34" i="49"/>
  <c r="AC28" i="49"/>
  <c r="AC38" i="49"/>
  <c r="AC16" i="49"/>
  <c r="AC20" i="49"/>
  <c r="AB22" i="49"/>
  <c r="AC42" i="49"/>
  <c r="JD3" i="68"/>
  <c r="IX5" i="68"/>
  <c r="IX4" i="68"/>
  <c r="IR5" i="68"/>
  <c r="IR4" i="68"/>
  <c r="IL5" i="68"/>
  <c r="IL4" i="68"/>
  <c r="IF5" i="68"/>
  <c r="IF4" i="68"/>
  <c r="HZ5" i="68"/>
  <c r="HZ4" i="68"/>
  <c r="HT5" i="68"/>
  <c r="HT4" i="68"/>
  <c r="HN5" i="68"/>
  <c r="HN4" i="68"/>
  <c r="HH5" i="68"/>
  <c r="HH4" i="68"/>
  <c r="HB5" i="68"/>
  <c r="HB4" i="68"/>
  <c r="GV5" i="68"/>
  <c r="GV4" i="68"/>
  <c r="GP5" i="68"/>
  <c r="GP4" i="68"/>
  <c r="GJ5" i="68"/>
  <c r="GJ4" i="68"/>
  <c r="GD5" i="68"/>
  <c r="GD4" i="68"/>
  <c r="FX5" i="68"/>
  <c r="FX4" i="68"/>
  <c r="FR5" i="68"/>
  <c r="FR4" i="68"/>
  <c r="FL5" i="68"/>
  <c r="FL4" i="68"/>
  <c r="FF5" i="68"/>
  <c r="FF4" i="68"/>
  <c r="EZ5" i="68"/>
  <c r="EZ4" i="68"/>
  <c r="ET5" i="68"/>
  <c r="ET4" i="68"/>
  <c r="EN5" i="68"/>
  <c r="EN4" i="68"/>
  <c r="EH5" i="68"/>
  <c r="EH4" i="68"/>
  <c r="EB5" i="68"/>
  <c r="EB4" i="68"/>
  <c r="DV5" i="68"/>
  <c r="DV4" i="68"/>
  <c r="DP5" i="68"/>
  <c r="DP4" i="68"/>
  <c r="DJ5" i="68"/>
  <c r="DJ4" i="68"/>
  <c r="DD5" i="68"/>
  <c r="DD4" i="68"/>
  <c r="CX5" i="68"/>
  <c r="CX4" i="68"/>
  <c r="CR5" i="68"/>
  <c r="CR4" i="68"/>
  <c r="CL5" i="68"/>
  <c r="CL4" i="68"/>
  <c r="CF5" i="68"/>
  <c r="CF4" i="68"/>
  <c r="BZ5" i="68"/>
  <c r="BZ4" i="68"/>
  <c r="BT5" i="68"/>
  <c r="BT4" i="68"/>
  <c r="IV56" i="68"/>
  <c r="IJ56" i="68"/>
  <c r="IV55" i="68"/>
  <c r="IJ55" i="68"/>
  <c r="IV54" i="68"/>
  <c r="IJ54" i="68"/>
  <c r="IV53" i="68"/>
  <c r="IJ53" i="68"/>
  <c r="IV52" i="68"/>
  <c r="IJ52" i="68"/>
  <c r="IV51" i="68"/>
  <c r="IJ51" i="68"/>
  <c r="IV50" i="68"/>
  <c r="IJ50" i="68"/>
  <c r="IV49" i="68"/>
  <c r="IJ49" i="68"/>
  <c r="IV48" i="68"/>
  <c r="IJ48" i="68"/>
  <c r="IV47" i="68"/>
  <c r="IJ47" i="68"/>
  <c r="IV46" i="68"/>
  <c r="IJ46" i="68"/>
  <c r="IV45" i="68"/>
  <c r="IJ45" i="68"/>
  <c r="IV44" i="68"/>
  <c r="IJ44" i="68"/>
  <c r="IV43" i="68"/>
  <c r="IJ43" i="68"/>
  <c r="IV42" i="68"/>
  <c r="IJ42" i="68"/>
  <c r="IV41" i="68"/>
  <c r="IJ41" i="68"/>
  <c r="IV40" i="68"/>
  <c r="IJ40" i="68"/>
  <c r="IV39" i="68"/>
  <c r="IJ39" i="68"/>
  <c r="IP38" i="68"/>
  <c r="ID38" i="68"/>
  <c r="IP37" i="68"/>
  <c r="ID37" i="68"/>
  <c r="IP36" i="68"/>
  <c r="ID36" i="68"/>
  <c r="IP35" i="68"/>
  <c r="ID35" i="68"/>
  <c r="IP34" i="68"/>
  <c r="ID34" i="68"/>
  <c r="IP33" i="68"/>
  <c r="ID33" i="68"/>
  <c r="IP32" i="68"/>
  <c r="ID32" i="68"/>
  <c r="IP31" i="68"/>
  <c r="ID31" i="68"/>
  <c r="IP30" i="68"/>
  <c r="ID30" i="68"/>
  <c r="IV29" i="68"/>
  <c r="IJ29" i="68"/>
  <c r="IV28" i="68"/>
  <c r="IJ28" i="68"/>
  <c r="IV27" i="68"/>
  <c r="IJ27" i="68"/>
  <c r="IV26" i="68"/>
  <c r="IJ26" i="68"/>
  <c r="IV25" i="68"/>
  <c r="IJ25" i="68"/>
  <c r="IV24" i="68"/>
  <c r="IJ24" i="68"/>
  <c r="IV23" i="68"/>
  <c r="IJ23" i="68"/>
  <c r="IV22" i="68"/>
  <c r="IJ22" i="68"/>
  <c r="IV21" i="68"/>
  <c r="IJ21" i="68"/>
  <c r="IV20" i="68"/>
  <c r="IJ20" i="68"/>
  <c r="IV19" i="68"/>
  <c r="IJ19" i="68"/>
  <c r="IV18" i="68"/>
  <c r="IJ18" i="68"/>
  <c r="IV17" i="68"/>
  <c r="IJ17" i="68"/>
  <c r="IV16" i="68"/>
  <c r="IJ16" i="68"/>
  <c r="IV15" i="68"/>
  <c r="IJ15" i="68"/>
  <c r="JB6" i="68"/>
  <c r="IV6" i="68"/>
  <c r="IP6" i="68"/>
  <c r="IJ6" i="68"/>
  <c r="ID6" i="68"/>
  <c r="HX56" i="68"/>
  <c r="HL56" i="68"/>
  <c r="GZ56" i="68"/>
  <c r="GN56" i="68"/>
  <c r="HX55" i="68"/>
  <c r="HL55" i="68"/>
  <c r="GZ55" i="68"/>
  <c r="GN55" i="68"/>
  <c r="HX54" i="68"/>
  <c r="HL54" i="68"/>
  <c r="GZ54" i="68"/>
  <c r="GN54" i="68"/>
  <c r="HX53" i="68"/>
  <c r="HL53" i="68"/>
  <c r="GZ53" i="68"/>
  <c r="GN53" i="68"/>
  <c r="HX52" i="68"/>
  <c r="HL52" i="68"/>
  <c r="GZ52" i="68"/>
  <c r="GN52" i="68"/>
  <c r="HX51" i="68"/>
  <c r="HL51" i="68"/>
  <c r="GZ51" i="68"/>
  <c r="GN51" i="68"/>
  <c r="HX50" i="68"/>
  <c r="HL50" i="68"/>
  <c r="GZ50" i="68"/>
  <c r="GN50" i="68"/>
  <c r="HX49" i="68"/>
  <c r="HL49" i="68"/>
  <c r="GZ49" i="68"/>
  <c r="GN49" i="68"/>
  <c r="HX48" i="68"/>
  <c r="HL48" i="68"/>
  <c r="GZ48" i="68"/>
  <c r="GN48" i="68"/>
  <c r="HX47" i="68"/>
  <c r="HL47" i="68"/>
  <c r="GZ47" i="68"/>
  <c r="GN47" i="68"/>
  <c r="HL46" i="68"/>
  <c r="GN46" i="68"/>
  <c r="HX45" i="68"/>
  <c r="GZ45" i="68"/>
  <c r="HL44" i="68"/>
  <c r="GN44" i="68"/>
  <c r="HX43" i="68"/>
  <c r="GZ43" i="68"/>
  <c r="HL42" i="68"/>
  <c r="GN42" i="68"/>
  <c r="HX41" i="68"/>
  <c r="GZ41" i="68"/>
  <c r="HL40" i="68"/>
  <c r="GZ40" i="68"/>
  <c r="GN40" i="68"/>
  <c r="HX39" i="68"/>
  <c r="HL39" i="68"/>
  <c r="GZ39" i="68"/>
  <c r="GN39" i="68"/>
  <c r="HX38" i="68"/>
  <c r="HL38" i="68"/>
  <c r="GZ38" i="68"/>
  <c r="GN38" i="68"/>
  <c r="HX37" i="68"/>
  <c r="HL37" i="68"/>
  <c r="GZ37" i="68"/>
  <c r="GN37" i="68"/>
  <c r="HX36" i="68"/>
  <c r="HL36" i="68"/>
  <c r="GZ36" i="68"/>
  <c r="GN36" i="68"/>
  <c r="HX35" i="68"/>
  <c r="HL35" i="68"/>
  <c r="GZ35" i="68"/>
  <c r="GN35" i="68"/>
  <c r="HX34" i="68"/>
  <c r="HL34" i="68"/>
  <c r="GZ34" i="68"/>
  <c r="GN34" i="68"/>
  <c r="HX33" i="68"/>
  <c r="HL33" i="68"/>
  <c r="GZ33" i="68"/>
  <c r="GN33" i="68"/>
  <c r="HX32" i="68"/>
  <c r="HL32" i="68"/>
  <c r="GZ32" i="68"/>
  <c r="GN32" i="68"/>
  <c r="HX31" i="68"/>
  <c r="HL31" i="68"/>
  <c r="GZ31" i="68"/>
  <c r="GN31" i="68"/>
  <c r="HX30" i="68"/>
  <c r="HL30" i="68"/>
  <c r="GZ30" i="68"/>
  <c r="GN30" i="68"/>
  <c r="HX29" i="68"/>
  <c r="HL29" i="68"/>
  <c r="GZ29" i="68"/>
  <c r="GN29" i="68"/>
  <c r="HX28" i="68"/>
  <c r="HL28" i="68"/>
  <c r="GZ28" i="68"/>
  <c r="GN28" i="68"/>
  <c r="HX27" i="68"/>
  <c r="HL27" i="68"/>
  <c r="GZ27" i="68"/>
  <c r="GN27" i="68"/>
  <c r="HX26" i="68"/>
  <c r="HL26" i="68"/>
  <c r="GZ26" i="68"/>
  <c r="GN26" i="68"/>
  <c r="HX25" i="68"/>
  <c r="HL25" i="68"/>
  <c r="GZ25" i="68"/>
  <c r="GN25" i="68"/>
  <c r="HX24" i="68"/>
  <c r="HL24" i="68"/>
  <c r="GZ24" i="68"/>
  <c r="GN24" i="68"/>
  <c r="HX23" i="68"/>
  <c r="HL23" i="68"/>
  <c r="GZ23" i="68"/>
  <c r="GN23" i="68"/>
  <c r="HX22" i="68"/>
  <c r="HL22" i="68"/>
  <c r="GZ22" i="68"/>
  <c r="GN22" i="68"/>
  <c r="HX21" i="68"/>
  <c r="HL21" i="68"/>
  <c r="GZ21" i="68"/>
  <c r="GN21" i="68"/>
  <c r="HX20" i="68"/>
  <c r="HL20" i="68"/>
  <c r="GZ20" i="68"/>
  <c r="GN20" i="68"/>
  <c r="HX19" i="68"/>
  <c r="HM19" i="68"/>
  <c r="HL19" i="68"/>
  <c r="GZ19" i="68"/>
  <c r="GN19" i="68"/>
  <c r="HX18" i="68"/>
  <c r="HL18" i="68"/>
  <c r="GZ18" i="68"/>
  <c r="GN18" i="68"/>
  <c r="HX17" i="68"/>
  <c r="HL17" i="68"/>
  <c r="GZ17" i="68"/>
  <c r="GN17" i="68"/>
  <c r="HX16" i="68"/>
  <c r="HL16" i="68"/>
  <c r="GZ16" i="68"/>
  <c r="GN16" i="68"/>
  <c r="HX15" i="68"/>
  <c r="HL15" i="68"/>
  <c r="GZ15" i="68"/>
  <c r="GN15" i="68"/>
  <c r="HX6" i="68"/>
  <c r="HR6" i="68"/>
  <c r="HL6" i="68"/>
  <c r="HF6" i="68"/>
  <c r="GZ6" i="68"/>
  <c r="GT6" i="68"/>
  <c r="GN6" i="68"/>
  <c r="GH6" i="68"/>
  <c r="GB6" i="68"/>
  <c r="FV6" i="68"/>
  <c r="FP6" i="68"/>
  <c r="FJ6" i="68"/>
  <c r="FD6" i="68"/>
  <c r="EX6" i="68"/>
  <c r="ER6" i="68"/>
  <c r="EL6" i="68"/>
  <c r="EF6" i="68"/>
  <c r="DZ6" i="68"/>
  <c r="DT6" i="68"/>
  <c r="DN6" i="68"/>
  <c r="DH6" i="68"/>
  <c r="DB6" i="68"/>
  <c r="CV6" i="68"/>
  <c r="CP6" i="68"/>
  <c r="CJ6" i="68"/>
  <c r="CD6" i="68"/>
  <c r="BX6" i="68"/>
  <c r="BN5" i="68"/>
  <c r="BN4" i="68"/>
  <c r="BR6" i="68"/>
  <c r="BH5" i="68"/>
  <c r="BH4" i="68"/>
  <c r="BL6" i="68"/>
  <c r="BB5" i="68"/>
  <c r="BB4" i="68"/>
  <c r="BF6" i="68"/>
  <c r="AV5" i="68"/>
  <c r="AV4" i="68"/>
  <c r="AZ6" i="68"/>
  <c r="AP5" i="68"/>
  <c r="AP4" i="68"/>
  <c r="AT6" i="68"/>
  <c r="AJ5" i="68"/>
  <c r="AJ4" i="68"/>
  <c r="AN6" i="68"/>
  <c r="AD5" i="68"/>
  <c r="AD4" i="68"/>
  <c r="AH6" i="68"/>
  <c r="AB6" i="68"/>
  <c r="X5" i="68"/>
  <c r="X4" i="68"/>
  <c r="L4" i="68"/>
  <c r="L5" i="68"/>
  <c r="P6" i="68"/>
  <c r="R5" i="68"/>
  <c r="R4" i="68"/>
  <c r="V6" i="68"/>
  <c r="F5" i="68"/>
  <c r="F4" i="68"/>
  <c r="J6" i="68"/>
  <c r="AV55" i="69"/>
  <c r="AS55" i="69"/>
  <c r="AT55" i="69" s="1"/>
  <c r="AN55" i="69"/>
  <c r="AO55" i="69" s="1"/>
  <c r="AJ55" i="69"/>
  <c r="AK55" i="69" s="1"/>
  <c r="D55" i="69"/>
  <c r="C55" i="69"/>
  <c r="AV54" i="69"/>
  <c r="AS54" i="69"/>
  <c r="AT54" i="69" s="1"/>
  <c r="AN54" i="69"/>
  <c r="AO54" i="69" s="1"/>
  <c r="AJ54" i="69"/>
  <c r="AK54" i="69" s="1"/>
  <c r="D54" i="69"/>
  <c r="C54" i="69"/>
  <c r="AV53" i="69"/>
  <c r="AS53" i="69"/>
  <c r="AT53" i="69" s="1"/>
  <c r="AN53" i="69"/>
  <c r="AO53" i="69" s="1"/>
  <c r="AJ53" i="69"/>
  <c r="AK53" i="69" s="1"/>
  <c r="D53" i="69"/>
  <c r="C53" i="69"/>
  <c r="AV52" i="69"/>
  <c r="AS52" i="69"/>
  <c r="AT52" i="69" s="1"/>
  <c r="AN52" i="69"/>
  <c r="AO52" i="69" s="1"/>
  <c r="AJ52" i="69"/>
  <c r="AK52" i="69" s="1"/>
  <c r="D52" i="69"/>
  <c r="C52" i="69"/>
  <c r="AV51" i="69"/>
  <c r="AS51" i="69"/>
  <c r="AT51" i="69" s="1"/>
  <c r="AN51" i="69"/>
  <c r="AO51" i="69" s="1"/>
  <c r="AJ51" i="69"/>
  <c r="AK51" i="69" s="1"/>
  <c r="D51" i="69"/>
  <c r="C51" i="69"/>
  <c r="AV50" i="69"/>
  <c r="AS50" i="69"/>
  <c r="AT50" i="69" s="1"/>
  <c r="AN50" i="69"/>
  <c r="AO50" i="69" s="1"/>
  <c r="AJ50" i="69"/>
  <c r="AK50" i="69" s="1"/>
  <c r="D50" i="69"/>
  <c r="C50" i="69"/>
  <c r="AV49" i="69"/>
  <c r="AS49" i="69"/>
  <c r="AT49" i="69" s="1"/>
  <c r="AN49" i="69"/>
  <c r="AO49" i="69" s="1"/>
  <c r="AJ49" i="69"/>
  <c r="AK49" i="69" s="1"/>
  <c r="D49" i="69"/>
  <c r="C49" i="69"/>
  <c r="AV48" i="69"/>
  <c r="AS48" i="69"/>
  <c r="AT48" i="69" s="1"/>
  <c r="AN48" i="69"/>
  <c r="AO48" i="69" s="1"/>
  <c r="AJ48" i="69"/>
  <c r="AK48" i="69" s="1"/>
  <c r="D48" i="69"/>
  <c r="C48" i="69"/>
  <c r="AV47" i="69"/>
  <c r="AS47" i="69"/>
  <c r="AT47" i="69" s="1"/>
  <c r="AN47" i="69"/>
  <c r="AO47" i="69" s="1"/>
  <c r="AJ47" i="69"/>
  <c r="AK47" i="69" s="1"/>
  <c r="D47" i="69"/>
  <c r="C47" i="69"/>
  <c r="AV46" i="69"/>
  <c r="AS46" i="69"/>
  <c r="AT46" i="69" s="1"/>
  <c r="AN46" i="69"/>
  <c r="AO46" i="69" s="1"/>
  <c r="AJ46" i="69"/>
  <c r="AK46" i="69" s="1"/>
  <c r="D46" i="69"/>
  <c r="C46" i="69"/>
  <c r="AV45" i="69"/>
  <c r="AS45" i="69"/>
  <c r="AT45" i="69" s="1"/>
  <c r="AN45" i="69"/>
  <c r="AO45" i="69" s="1"/>
  <c r="AJ45" i="69"/>
  <c r="AK45" i="69" s="1"/>
  <c r="D45" i="69"/>
  <c r="C45" i="69"/>
  <c r="AV44" i="69"/>
  <c r="AS44" i="69"/>
  <c r="AT44" i="69" s="1"/>
  <c r="AN44" i="69"/>
  <c r="AO44" i="69" s="1"/>
  <c r="AJ44" i="69"/>
  <c r="AK44" i="69" s="1"/>
  <c r="D44" i="69"/>
  <c r="C44" i="69"/>
  <c r="AV43" i="69"/>
  <c r="AS43" i="69"/>
  <c r="AT43" i="69" s="1"/>
  <c r="AN43" i="69"/>
  <c r="AO43" i="69" s="1"/>
  <c r="AJ43" i="69"/>
  <c r="AK43" i="69" s="1"/>
  <c r="D43" i="69"/>
  <c r="C43" i="69"/>
  <c r="AV42" i="69"/>
  <c r="AS42" i="69"/>
  <c r="AT42" i="69" s="1"/>
  <c r="AN42" i="69"/>
  <c r="AO42" i="69" s="1"/>
  <c r="AJ42" i="69"/>
  <c r="AK42" i="69" s="1"/>
  <c r="D42" i="69"/>
  <c r="C42" i="69"/>
  <c r="AV41" i="69"/>
  <c r="AS41" i="69"/>
  <c r="AT41" i="69" s="1"/>
  <c r="AN41" i="69"/>
  <c r="AO41" i="69" s="1"/>
  <c r="AJ41" i="69"/>
  <c r="AK41" i="69" s="1"/>
  <c r="D41" i="69"/>
  <c r="C41" i="69"/>
  <c r="AV40" i="69"/>
  <c r="AS40" i="69"/>
  <c r="AT40" i="69" s="1"/>
  <c r="AN40" i="69"/>
  <c r="AO40" i="69" s="1"/>
  <c r="AJ40" i="69"/>
  <c r="AK40" i="69" s="1"/>
  <c r="D40" i="69"/>
  <c r="C40" i="69"/>
  <c r="AV39" i="69"/>
  <c r="AS39" i="69"/>
  <c r="AT39" i="69" s="1"/>
  <c r="AN39" i="69"/>
  <c r="AO39" i="69" s="1"/>
  <c r="AJ39" i="69"/>
  <c r="AK39" i="69" s="1"/>
  <c r="D39" i="69"/>
  <c r="C39" i="69"/>
  <c r="AV38" i="69"/>
  <c r="AS38" i="69"/>
  <c r="AT38" i="69" s="1"/>
  <c r="AN38" i="69"/>
  <c r="AO38" i="69" s="1"/>
  <c r="AJ38" i="69"/>
  <c r="AK38" i="69" s="1"/>
  <c r="D38" i="69"/>
  <c r="C38" i="69"/>
  <c r="AV37" i="69"/>
  <c r="AS37" i="69"/>
  <c r="AT37" i="69" s="1"/>
  <c r="AN37" i="69"/>
  <c r="AO37" i="69" s="1"/>
  <c r="AJ37" i="69"/>
  <c r="AK37" i="69" s="1"/>
  <c r="D37" i="69"/>
  <c r="C37" i="69"/>
  <c r="AV36" i="69"/>
  <c r="AS36" i="69"/>
  <c r="AT36" i="69" s="1"/>
  <c r="AN36" i="69"/>
  <c r="AO36" i="69" s="1"/>
  <c r="AJ36" i="69"/>
  <c r="AK36" i="69" s="1"/>
  <c r="D36" i="69"/>
  <c r="C36" i="69"/>
  <c r="AV35" i="69"/>
  <c r="AS35" i="69"/>
  <c r="AT35" i="69" s="1"/>
  <c r="AN35" i="69"/>
  <c r="AO35" i="69" s="1"/>
  <c r="AJ35" i="69"/>
  <c r="AK35" i="69" s="1"/>
  <c r="D35" i="69"/>
  <c r="C35" i="69"/>
  <c r="AV34" i="69"/>
  <c r="AS34" i="69"/>
  <c r="AT34" i="69" s="1"/>
  <c r="AN34" i="69"/>
  <c r="AO34" i="69" s="1"/>
  <c r="AJ34" i="69"/>
  <c r="AK34" i="69" s="1"/>
  <c r="D34" i="69"/>
  <c r="C34" i="69"/>
  <c r="AV33" i="69"/>
  <c r="AS33" i="69"/>
  <c r="AT33" i="69" s="1"/>
  <c r="AN33" i="69"/>
  <c r="AO33" i="69" s="1"/>
  <c r="AJ33" i="69"/>
  <c r="AK33" i="69" s="1"/>
  <c r="D33" i="69"/>
  <c r="C33" i="69"/>
  <c r="AV32" i="69"/>
  <c r="AS32" i="69"/>
  <c r="AT32" i="69" s="1"/>
  <c r="AN32" i="69"/>
  <c r="AO32" i="69" s="1"/>
  <c r="AJ32" i="69"/>
  <c r="AK32" i="69" s="1"/>
  <c r="D32" i="69"/>
  <c r="C32" i="69"/>
  <c r="AV31" i="69"/>
  <c r="AS31" i="69"/>
  <c r="AT31" i="69" s="1"/>
  <c r="AN31" i="69"/>
  <c r="AO31" i="69" s="1"/>
  <c r="AJ31" i="69"/>
  <c r="AK31" i="69" s="1"/>
  <c r="D31" i="69"/>
  <c r="C31" i="69"/>
  <c r="AV30" i="69"/>
  <c r="AS30" i="69"/>
  <c r="AT30" i="69" s="1"/>
  <c r="AN30" i="69"/>
  <c r="AO30" i="69" s="1"/>
  <c r="AJ30" i="69"/>
  <c r="AK30" i="69" s="1"/>
  <c r="D30" i="69"/>
  <c r="C30" i="69"/>
  <c r="AV29" i="69"/>
  <c r="AS29" i="69"/>
  <c r="AT29" i="69" s="1"/>
  <c r="AN29" i="69"/>
  <c r="AO29" i="69" s="1"/>
  <c r="AJ29" i="69"/>
  <c r="AK29" i="69" s="1"/>
  <c r="D29" i="69"/>
  <c r="C29" i="69"/>
  <c r="AV28" i="69"/>
  <c r="AS28" i="69"/>
  <c r="AT28" i="69" s="1"/>
  <c r="AN28" i="69"/>
  <c r="AO28" i="69" s="1"/>
  <c r="AJ28" i="69"/>
  <c r="AK28" i="69" s="1"/>
  <c r="D28" i="69"/>
  <c r="C28" i="69"/>
  <c r="AV27" i="69"/>
  <c r="AS27" i="69"/>
  <c r="AT27" i="69" s="1"/>
  <c r="AN27" i="69"/>
  <c r="AO27" i="69" s="1"/>
  <c r="AJ27" i="69"/>
  <c r="AK27" i="69" s="1"/>
  <c r="D27" i="69"/>
  <c r="C27" i="69"/>
  <c r="AV26" i="69"/>
  <c r="AS26" i="69"/>
  <c r="AT26" i="69" s="1"/>
  <c r="AN26" i="69"/>
  <c r="AO26" i="69" s="1"/>
  <c r="AJ26" i="69"/>
  <c r="AK26" i="69" s="1"/>
  <c r="D26" i="69"/>
  <c r="C26" i="69"/>
  <c r="AV25" i="69"/>
  <c r="AS25" i="69"/>
  <c r="AT25" i="69" s="1"/>
  <c r="AN25" i="69"/>
  <c r="AO25" i="69" s="1"/>
  <c r="AJ25" i="69"/>
  <c r="AK25" i="69" s="1"/>
  <c r="D25" i="69"/>
  <c r="C25" i="69"/>
  <c r="AV24" i="69"/>
  <c r="AS24" i="69"/>
  <c r="AT24" i="69" s="1"/>
  <c r="AN24" i="69"/>
  <c r="AO24" i="69" s="1"/>
  <c r="AJ24" i="69"/>
  <c r="AK24" i="69" s="1"/>
  <c r="D24" i="69"/>
  <c r="C24" i="69"/>
  <c r="AV23" i="69"/>
  <c r="AS23" i="69"/>
  <c r="AT23" i="69" s="1"/>
  <c r="AN23" i="69"/>
  <c r="AO23" i="69" s="1"/>
  <c r="AJ23" i="69"/>
  <c r="AK23" i="69" s="1"/>
  <c r="D23" i="69"/>
  <c r="C23" i="69"/>
  <c r="AV22" i="69"/>
  <c r="AS22" i="69"/>
  <c r="AT22" i="69" s="1"/>
  <c r="AN22" i="69"/>
  <c r="AO22" i="69" s="1"/>
  <c r="AJ22" i="69"/>
  <c r="AK22" i="69" s="1"/>
  <c r="D22" i="69"/>
  <c r="C22" i="69"/>
  <c r="AV21" i="69"/>
  <c r="AS21" i="69"/>
  <c r="AT21" i="69" s="1"/>
  <c r="AN21" i="69"/>
  <c r="AO21" i="69" s="1"/>
  <c r="AJ21" i="69"/>
  <c r="AK21" i="69" s="1"/>
  <c r="D21" i="69"/>
  <c r="C21" i="69"/>
  <c r="AV20" i="69"/>
  <c r="AS20" i="69"/>
  <c r="AT20" i="69" s="1"/>
  <c r="AN20" i="69"/>
  <c r="AO20" i="69" s="1"/>
  <c r="AJ20" i="69"/>
  <c r="AK20" i="69" s="1"/>
  <c r="D20" i="69"/>
  <c r="C20" i="69"/>
  <c r="AV19" i="69"/>
  <c r="AS19" i="69"/>
  <c r="AT19" i="69" s="1"/>
  <c r="AN19" i="69"/>
  <c r="AO19" i="69" s="1"/>
  <c r="AJ19" i="69"/>
  <c r="AK19" i="69" s="1"/>
  <c r="D19" i="69"/>
  <c r="C19" i="69"/>
  <c r="AV18" i="69"/>
  <c r="AS18" i="69"/>
  <c r="AT18" i="69" s="1"/>
  <c r="AN18" i="69"/>
  <c r="AO18" i="69" s="1"/>
  <c r="AJ18" i="69"/>
  <c r="AK18" i="69" s="1"/>
  <c r="D18" i="69"/>
  <c r="C18" i="69"/>
  <c r="AV17" i="69"/>
  <c r="AS17" i="69"/>
  <c r="AT17" i="69" s="1"/>
  <c r="AN17" i="69"/>
  <c r="AO17" i="69" s="1"/>
  <c r="AJ17" i="69"/>
  <c r="AK17" i="69" s="1"/>
  <c r="D17" i="69"/>
  <c r="C17" i="69"/>
  <c r="AV16" i="69"/>
  <c r="AS16" i="69"/>
  <c r="AT16" i="69" s="1"/>
  <c r="AN16" i="69"/>
  <c r="AO16" i="69" s="1"/>
  <c r="AJ16" i="69"/>
  <c r="AK16" i="69" s="1"/>
  <c r="D16" i="69"/>
  <c r="C16" i="69"/>
  <c r="AV15" i="69"/>
  <c r="AS15" i="69"/>
  <c r="AT15" i="69" s="1"/>
  <c r="AN15" i="69"/>
  <c r="AO15" i="69" s="1"/>
  <c r="AJ15" i="69"/>
  <c r="AK15" i="69" s="1"/>
  <c r="D15" i="69"/>
  <c r="C15" i="69"/>
  <c r="AV14" i="69"/>
  <c r="AS14" i="69"/>
  <c r="AT14" i="69" s="1"/>
  <c r="AN14" i="69"/>
  <c r="AO14" i="69" s="1"/>
  <c r="AJ14" i="69"/>
  <c r="AK14" i="69" s="1"/>
  <c r="D14" i="69"/>
  <c r="C14" i="69"/>
  <c r="AV13" i="69"/>
  <c r="AS13" i="69"/>
  <c r="AN13" i="69"/>
  <c r="AJ13" i="69"/>
  <c r="D13" i="69"/>
  <c r="C13" i="69"/>
  <c r="AV12" i="69"/>
  <c r="AS12" i="69"/>
  <c r="AN12" i="69"/>
  <c r="AJ12" i="69"/>
  <c r="D12" i="69"/>
  <c r="C12" i="69"/>
  <c r="AV11" i="69"/>
  <c r="AS11" i="69"/>
  <c r="AN11" i="69"/>
  <c r="AJ11" i="69"/>
  <c r="D11" i="69"/>
  <c r="C11" i="69"/>
  <c r="AV10" i="69"/>
  <c r="AS10" i="69"/>
  <c r="AN10" i="69"/>
  <c r="AJ10" i="69"/>
  <c r="D10" i="69"/>
  <c r="C10" i="69"/>
  <c r="AV9" i="69"/>
  <c r="AS9" i="69"/>
  <c r="AN9" i="69"/>
  <c r="AJ9" i="69"/>
  <c r="D9" i="69"/>
  <c r="C9" i="69"/>
  <c r="AV8" i="69"/>
  <c r="AS8" i="69"/>
  <c r="AN8" i="69"/>
  <c r="AJ8" i="69"/>
  <c r="D8" i="69"/>
  <c r="C8" i="69"/>
  <c r="AV7" i="69"/>
  <c r="AS7" i="69"/>
  <c r="AN7" i="69"/>
  <c r="AJ7" i="69"/>
  <c r="D7" i="69"/>
  <c r="C7" i="69"/>
  <c r="AV6" i="69"/>
  <c r="AS6" i="69"/>
  <c r="AN6" i="69"/>
  <c r="AJ6" i="69"/>
  <c r="D6" i="69"/>
  <c r="C6" i="69"/>
  <c r="AW5" i="69"/>
  <c r="AV5" i="69" s="1"/>
  <c r="AS5" i="69"/>
  <c r="AO5" i="69"/>
  <c r="AN5" i="69"/>
  <c r="AK5" i="69"/>
  <c r="AJ5" i="69"/>
  <c r="AU4" i="69"/>
  <c r="E4" i="69"/>
  <c r="F3" i="69"/>
  <c r="AA3" i="69" s="1"/>
  <c r="F2" i="69"/>
  <c r="AA2" i="69" s="1"/>
  <c r="D56" i="68"/>
  <c r="JQ56" i="68" s="1"/>
  <c r="C56" i="68"/>
  <c r="D55" i="68"/>
  <c r="JQ55" i="68" s="1"/>
  <c r="C55" i="68"/>
  <c r="D54" i="68"/>
  <c r="JQ54" i="68" s="1"/>
  <c r="C54" i="68"/>
  <c r="D53" i="68"/>
  <c r="JQ53" i="68" s="1"/>
  <c r="C53" i="68"/>
  <c r="D52" i="68"/>
  <c r="JQ52" i="68" s="1"/>
  <c r="C52" i="68"/>
  <c r="D51" i="68"/>
  <c r="JQ51" i="68" s="1"/>
  <c r="C51" i="68"/>
  <c r="D50" i="68"/>
  <c r="JQ50" i="68" s="1"/>
  <c r="C50" i="68"/>
  <c r="D49" i="68"/>
  <c r="JQ49" i="68" s="1"/>
  <c r="C49" i="68"/>
  <c r="D48" i="68"/>
  <c r="JQ48" i="68" s="1"/>
  <c r="C48" i="68"/>
  <c r="D47" i="68"/>
  <c r="JQ47" i="68" s="1"/>
  <c r="C47" i="68"/>
  <c r="D46" i="68"/>
  <c r="JQ46" i="68" s="1"/>
  <c r="C46" i="68"/>
  <c r="D45" i="68"/>
  <c r="C45" i="68"/>
  <c r="D44" i="68"/>
  <c r="C44" i="68"/>
  <c r="D43" i="68"/>
  <c r="C43" i="68"/>
  <c r="D42" i="68"/>
  <c r="C42" i="68"/>
  <c r="D41" i="68"/>
  <c r="C41" i="68"/>
  <c r="D40" i="68"/>
  <c r="C40" i="68"/>
  <c r="D39" i="68"/>
  <c r="C39" i="68"/>
  <c r="D38" i="68"/>
  <c r="C38" i="68"/>
  <c r="D37" i="68"/>
  <c r="C37" i="68"/>
  <c r="D36" i="68"/>
  <c r="C36" i="68"/>
  <c r="D35" i="68"/>
  <c r="C35" i="68"/>
  <c r="D34" i="68"/>
  <c r="C34" i="68"/>
  <c r="D33" i="68"/>
  <c r="C33" i="68"/>
  <c r="D32" i="68"/>
  <c r="C32" i="68"/>
  <c r="D31" i="68"/>
  <c r="C31" i="68"/>
  <c r="D30" i="68"/>
  <c r="C30" i="68"/>
  <c r="D29" i="68"/>
  <c r="C29" i="68"/>
  <c r="D28" i="68"/>
  <c r="C28" i="68"/>
  <c r="D27" i="68"/>
  <c r="C27" i="68"/>
  <c r="D26" i="68"/>
  <c r="C26" i="68"/>
  <c r="D25" i="68"/>
  <c r="C25" i="68"/>
  <c r="D24" i="68"/>
  <c r="C24" i="68"/>
  <c r="D23" i="68"/>
  <c r="C23" i="68"/>
  <c r="D22" i="68"/>
  <c r="C22" i="68"/>
  <c r="D21" i="68"/>
  <c r="C21" i="68"/>
  <c r="D20" i="68"/>
  <c r="C20" i="68"/>
  <c r="D19" i="68"/>
  <c r="C19" i="68"/>
  <c r="D18" i="68"/>
  <c r="C18" i="68"/>
  <c r="D17" i="68"/>
  <c r="C17" i="68"/>
  <c r="D16" i="68"/>
  <c r="C16" i="68"/>
  <c r="D15" i="68"/>
  <c r="C15" i="68"/>
  <c r="D14" i="68"/>
  <c r="C14" i="68"/>
  <c r="D13" i="68"/>
  <c r="C13" i="68"/>
  <c r="D12" i="68"/>
  <c r="C12" i="68"/>
  <c r="D11" i="68"/>
  <c r="C11" i="68"/>
  <c r="D10" i="68"/>
  <c r="C10" i="68"/>
  <c r="D9" i="68"/>
  <c r="C9" i="68"/>
  <c r="D8" i="68"/>
  <c r="C8" i="68"/>
  <c r="D7" i="68"/>
  <c r="C7" i="68"/>
  <c r="AF3" i="66"/>
  <c r="W3" i="66"/>
  <c r="R3" i="66"/>
  <c r="M3" i="66"/>
  <c r="F3" i="66"/>
  <c r="F3" i="47"/>
  <c r="M3" i="47"/>
  <c r="R3" i="47"/>
  <c r="V3" i="47"/>
  <c r="AA3" i="47"/>
  <c r="AF3" i="47"/>
  <c r="AK3" i="47"/>
  <c r="AQ3" i="47"/>
  <c r="AV3" i="47"/>
  <c r="BA3" i="47"/>
  <c r="B6" i="46"/>
  <c r="B5" i="46"/>
  <c r="B3" i="46"/>
  <c r="E30" i="46"/>
  <c r="G2" i="45"/>
  <c r="K27" i="60"/>
  <c r="K26" i="60"/>
  <c r="B2" i="67"/>
  <c r="C19" i="67"/>
  <c r="C20" i="67"/>
  <c r="C21" i="67"/>
  <c r="C22" i="67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C41" i="67"/>
  <c r="C42" i="67"/>
  <c r="C43" i="67"/>
  <c r="C44" i="67"/>
  <c r="C45" i="67"/>
  <c r="C46" i="67"/>
  <c r="C47" i="67"/>
  <c r="C48" i="67"/>
  <c r="C49" i="67"/>
  <c r="C50" i="67"/>
  <c r="C51" i="67"/>
  <c r="C52" i="67"/>
  <c r="C53" i="67"/>
  <c r="C54" i="67"/>
  <c r="C55" i="67"/>
  <c r="C56" i="67"/>
  <c r="C57" i="67"/>
  <c r="C58" i="67"/>
  <c r="C59" i="67"/>
  <c r="C60" i="67"/>
  <c r="C18" i="67"/>
  <c r="C16" i="67"/>
  <c r="C3" i="67"/>
  <c r="X4" i="56"/>
  <c r="L4" i="56"/>
  <c r="AO9" i="66"/>
  <c r="AO10" i="66"/>
  <c r="AO11" i="66"/>
  <c r="AO12" i="66"/>
  <c r="AO13" i="66"/>
  <c r="AO14" i="66"/>
  <c r="AO15" i="66"/>
  <c r="AO16" i="66"/>
  <c r="AO17" i="66"/>
  <c r="AO18" i="66"/>
  <c r="AO19" i="66"/>
  <c r="AO20" i="66"/>
  <c r="AO21" i="66"/>
  <c r="AO22" i="66"/>
  <c r="AO23" i="66"/>
  <c r="AO24" i="66"/>
  <c r="AO25" i="66"/>
  <c r="AO26" i="66"/>
  <c r="AO27" i="66"/>
  <c r="AO28" i="66"/>
  <c r="AO29" i="66"/>
  <c r="AO30" i="66"/>
  <c r="AO31" i="66"/>
  <c r="AO32" i="66"/>
  <c r="AO33" i="66"/>
  <c r="AO34" i="66"/>
  <c r="AO35" i="66"/>
  <c r="AO36" i="66"/>
  <c r="AO37" i="66"/>
  <c r="AO38" i="66"/>
  <c r="AO39" i="66"/>
  <c r="AO40" i="66"/>
  <c r="AO41" i="66"/>
  <c r="AO42" i="66"/>
  <c r="AO43" i="66"/>
  <c r="AO44" i="66"/>
  <c r="AO45" i="66"/>
  <c r="AO46" i="66"/>
  <c r="AO47" i="66"/>
  <c r="AO48" i="66"/>
  <c r="AO49" i="66"/>
  <c r="AO50" i="66"/>
  <c r="AO51" i="66"/>
  <c r="AO52" i="66"/>
  <c r="AO53" i="66"/>
  <c r="AO54" i="66"/>
  <c r="AO55" i="66"/>
  <c r="AO7" i="66"/>
  <c r="AO8" i="66"/>
  <c r="AO6" i="66"/>
  <c r="AF8" i="66"/>
  <c r="AH8" i="66" s="1"/>
  <c r="AG8" i="66"/>
  <c r="AF9" i="66"/>
  <c r="AH9" i="66" s="1"/>
  <c r="AG9" i="66"/>
  <c r="AF10" i="66"/>
  <c r="AH10" i="66" s="1"/>
  <c r="AG10" i="66"/>
  <c r="AF11" i="66"/>
  <c r="AH11" i="66" s="1"/>
  <c r="AG11" i="66"/>
  <c r="AF12" i="66"/>
  <c r="AH12" i="66" s="1"/>
  <c r="AG12" i="66"/>
  <c r="AF13" i="66"/>
  <c r="AH13" i="66" s="1"/>
  <c r="AG13" i="66"/>
  <c r="AF14" i="66"/>
  <c r="AH14" i="66" s="1"/>
  <c r="AG14" i="66"/>
  <c r="AF15" i="66"/>
  <c r="AH15" i="66" s="1"/>
  <c r="AG15" i="66"/>
  <c r="AF16" i="66"/>
  <c r="AH16" i="66" s="1"/>
  <c r="AG16" i="66"/>
  <c r="AF17" i="66"/>
  <c r="AH17" i="66" s="1"/>
  <c r="AG17" i="66"/>
  <c r="AF18" i="66"/>
  <c r="AH18" i="66" s="1"/>
  <c r="AG18" i="66"/>
  <c r="AF19" i="66"/>
  <c r="AH19" i="66" s="1"/>
  <c r="AG19" i="66"/>
  <c r="AF20" i="66"/>
  <c r="AH20" i="66" s="1"/>
  <c r="AG20" i="66"/>
  <c r="AF21" i="66"/>
  <c r="AH21" i="66" s="1"/>
  <c r="AG21" i="66"/>
  <c r="AF22" i="66"/>
  <c r="AG22" i="66"/>
  <c r="AF23" i="66"/>
  <c r="AH23" i="66" s="1"/>
  <c r="AG23" i="66"/>
  <c r="AF24" i="66"/>
  <c r="AH24" i="66" s="1"/>
  <c r="AG24" i="66"/>
  <c r="AF25" i="66"/>
  <c r="AH25" i="66" s="1"/>
  <c r="AG25" i="66"/>
  <c r="AF26" i="66"/>
  <c r="AH26" i="66" s="1"/>
  <c r="AG26" i="66"/>
  <c r="AF27" i="66"/>
  <c r="AH27" i="66" s="1"/>
  <c r="AG27" i="66"/>
  <c r="AF28" i="66"/>
  <c r="AH28" i="66" s="1"/>
  <c r="AG28" i="66"/>
  <c r="AF29" i="66"/>
  <c r="AH29" i="66" s="1"/>
  <c r="AG29" i="66"/>
  <c r="AF30" i="66"/>
  <c r="AH30" i="66" s="1"/>
  <c r="AG30" i="66"/>
  <c r="AF31" i="66"/>
  <c r="AH31" i="66" s="1"/>
  <c r="AG31" i="66"/>
  <c r="AF32" i="66"/>
  <c r="AH32" i="66" s="1"/>
  <c r="AG32" i="66"/>
  <c r="AF33" i="66"/>
  <c r="AH33" i="66" s="1"/>
  <c r="AG33" i="66"/>
  <c r="AF34" i="66"/>
  <c r="AH34" i="66" s="1"/>
  <c r="AG34" i="66"/>
  <c r="AF35" i="66"/>
  <c r="AH35" i="66" s="1"/>
  <c r="AG35" i="66"/>
  <c r="AF36" i="66"/>
  <c r="AH36" i="66" s="1"/>
  <c r="AG36" i="66"/>
  <c r="AF37" i="66"/>
  <c r="AH37" i="66" s="1"/>
  <c r="AG37" i="66"/>
  <c r="AF38" i="66"/>
  <c r="AH38" i="66" s="1"/>
  <c r="AG38" i="66"/>
  <c r="AF39" i="66"/>
  <c r="AH39" i="66" s="1"/>
  <c r="AG39" i="66"/>
  <c r="AF40" i="66"/>
  <c r="AH40" i="66" s="1"/>
  <c r="AG40" i="66"/>
  <c r="AF41" i="66"/>
  <c r="AH41" i="66" s="1"/>
  <c r="AG41" i="66"/>
  <c r="AF42" i="66"/>
  <c r="AG42" i="66"/>
  <c r="AF43" i="66"/>
  <c r="AH43" i="66" s="1"/>
  <c r="AG43" i="66"/>
  <c r="AF44" i="66"/>
  <c r="AH44" i="66" s="1"/>
  <c r="AG44" i="66"/>
  <c r="AF45" i="66"/>
  <c r="AH45" i="66" s="1"/>
  <c r="AG45" i="66"/>
  <c r="AF46" i="66"/>
  <c r="AH46" i="66" s="1"/>
  <c r="AG46" i="66"/>
  <c r="AF47" i="66"/>
  <c r="AH47" i="66" s="1"/>
  <c r="AG47" i="66"/>
  <c r="AF48" i="66"/>
  <c r="AH48" i="66" s="1"/>
  <c r="AG48" i="66"/>
  <c r="AF49" i="66"/>
  <c r="AH49" i="66" s="1"/>
  <c r="AG49" i="66"/>
  <c r="AF50" i="66"/>
  <c r="AH50" i="66" s="1"/>
  <c r="AG50" i="66"/>
  <c r="AF51" i="66"/>
  <c r="AH51" i="66" s="1"/>
  <c r="AG51" i="66"/>
  <c r="AF52" i="66"/>
  <c r="AH52" i="66" s="1"/>
  <c r="AG52" i="66"/>
  <c r="AF53" i="66"/>
  <c r="AH53" i="66" s="1"/>
  <c r="AG53" i="66"/>
  <c r="AF54" i="66"/>
  <c r="AH54" i="66" s="1"/>
  <c r="AG54" i="66"/>
  <c r="AF55" i="66"/>
  <c r="AH55" i="66" s="1"/>
  <c r="AG55" i="66"/>
  <c r="AF6" i="66"/>
  <c r="AH6" i="66" s="1"/>
  <c r="AG6" i="66"/>
  <c r="AF7" i="66"/>
  <c r="AH7" i="66" s="1"/>
  <c r="AG7" i="66"/>
  <c r="AG5" i="66"/>
  <c r="AF5" i="66"/>
  <c r="W8" i="66"/>
  <c r="AC8" i="66" s="1"/>
  <c r="X8" i="66"/>
  <c r="Y8" i="66"/>
  <c r="Z8" i="66"/>
  <c r="AA8" i="66"/>
  <c r="AB8" i="66"/>
  <c r="W9" i="66"/>
  <c r="AC9" i="66" s="1"/>
  <c r="X9" i="66"/>
  <c r="Y9" i="66"/>
  <c r="Z9" i="66"/>
  <c r="AA9" i="66"/>
  <c r="AB9" i="66"/>
  <c r="W10" i="66"/>
  <c r="AC10" i="66" s="1"/>
  <c r="X10" i="66"/>
  <c r="Y10" i="66"/>
  <c r="Z10" i="66"/>
  <c r="AA10" i="66"/>
  <c r="AB10" i="66"/>
  <c r="W11" i="66"/>
  <c r="AC11" i="66" s="1"/>
  <c r="X11" i="66"/>
  <c r="Y11" i="66"/>
  <c r="Z11" i="66"/>
  <c r="AA11" i="66"/>
  <c r="AB11" i="66"/>
  <c r="W12" i="66"/>
  <c r="AC12" i="66" s="1"/>
  <c r="X12" i="66"/>
  <c r="Y12" i="66"/>
  <c r="Z12" i="66"/>
  <c r="AA12" i="66"/>
  <c r="AB12" i="66"/>
  <c r="W13" i="66"/>
  <c r="AC13" i="66" s="1"/>
  <c r="X13" i="66"/>
  <c r="Y13" i="66"/>
  <c r="Z13" i="66"/>
  <c r="AA13" i="66"/>
  <c r="AB13" i="66"/>
  <c r="W14" i="66"/>
  <c r="AC14" i="66" s="1"/>
  <c r="X14" i="66"/>
  <c r="Y14" i="66"/>
  <c r="Z14" i="66"/>
  <c r="AA14" i="66"/>
  <c r="AB14" i="66"/>
  <c r="W15" i="66"/>
  <c r="AC15" i="66" s="1"/>
  <c r="X15" i="66"/>
  <c r="Y15" i="66"/>
  <c r="Z15" i="66"/>
  <c r="AA15" i="66"/>
  <c r="AB15" i="66"/>
  <c r="W16" i="66"/>
  <c r="AC16" i="66" s="1"/>
  <c r="X16" i="66"/>
  <c r="Y16" i="66"/>
  <c r="Z16" i="66"/>
  <c r="AA16" i="66"/>
  <c r="AB16" i="66"/>
  <c r="W17" i="66"/>
  <c r="AC17" i="66" s="1"/>
  <c r="X17" i="66"/>
  <c r="Y17" i="66"/>
  <c r="Z17" i="66"/>
  <c r="AA17" i="66"/>
  <c r="AB17" i="66"/>
  <c r="W18" i="66"/>
  <c r="AC18" i="66" s="1"/>
  <c r="X18" i="66"/>
  <c r="Y18" i="66"/>
  <c r="Z18" i="66"/>
  <c r="AA18" i="66"/>
  <c r="AB18" i="66"/>
  <c r="W19" i="66"/>
  <c r="AC19" i="66" s="1"/>
  <c r="X19" i="66"/>
  <c r="Y19" i="66"/>
  <c r="Z19" i="66"/>
  <c r="AA19" i="66"/>
  <c r="AB19" i="66"/>
  <c r="W20" i="66"/>
  <c r="AC20" i="66" s="1"/>
  <c r="X20" i="66"/>
  <c r="Y20" i="66"/>
  <c r="Z20" i="66"/>
  <c r="AA20" i="66"/>
  <c r="AB20" i="66"/>
  <c r="W21" i="66"/>
  <c r="AC21" i="66" s="1"/>
  <c r="X21" i="66"/>
  <c r="Y21" i="66"/>
  <c r="Z21" i="66"/>
  <c r="AA21" i="66"/>
  <c r="AB21" i="66"/>
  <c r="W22" i="66"/>
  <c r="AC22" i="66" s="1"/>
  <c r="X22" i="66"/>
  <c r="Y22" i="66"/>
  <c r="Z22" i="66"/>
  <c r="AA22" i="66"/>
  <c r="AB22" i="66"/>
  <c r="W23" i="66"/>
  <c r="AC23" i="66" s="1"/>
  <c r="X23" i="66"/>
  <c r="Y23" i="66"/>
  <c r="Z23" i="66"/>
  <c r="AA23" i="66"/>
  <c r="AB23" i="66"/>
  <c r="W24" i="66"/>
  <c r="AC24" i="66" s="1"/>
  <c r="X24" i="66"/>
  <c r="Y24" i="66"/>
  <c r="Z24" i="66"/>
  <c r="AA24" i="66"/>
  <c r="AB24" i="66"/>
  <c r="W25" i="66"/>
  <c r="AC25" i="66" s="1"/>
  <c r="X25" i="66"/>
  <c r="Y25" i="66"/>
  <c r="Z25" i="66"/>
  <c r="AA25" i="66"/>
  <c r="AB25" i="66"/>
  <c r="W26" i="66"/>
  <c r="AC26" i="66" s="1"/>
  <c r="X26" i="66"/>
  <c r="Y26" i="66"/>
  <c r="Z26" i="66"/>
  <c r="AA26" i="66"/>
  <c r="AB26" i="66"/>
  <c r="W27" i="66"/>
  <c r="AC27" i="66" s="1"/>
  <c r="X27" i="66"/>
  <c r="Y27" i="66"/>
  <c r="Z27" i="66"/>
  <c r="AA27" i="66"/>
  <c r="AB27" i="66"/>
  <c r="W28" i="66"/>
  <c r="AC28" i="66" s="1"/>
  <c r="X28" i="66"/>
  <c r="Y28" i="66"/>
  <c r="Z28" i="66"/>
  <c r="AA28" i="66"/>
  <c r="AB28" i="66"/>
  <c r="W29" i="66"/>
  <c r="AC29" i="66" s="1"/>
  <c r="X29" i="66"/>
  <c r="Y29" i="66"/>
  <c r="Z29" i="66"/>
  <c r="AA29" i="66"/>
  <c r="AB29" i="66"/>
  <c r="W30" i="66"/>
  <c r="AC30" i="66" s="1"/>
  <c r="X30" i="66"/>
  <c r="Y30" i="66"/>
  <c r="Z30" i="66"/>
  <c r="AA30" i="66"/>
  <c r="AB30" i="66"/>
  <c r="W31" i="66"/>
  <c r="AC31" i="66" s="1"/>
  <c r="X31" i="66"/>
  <c r="Y31" i="66"/>
  <c r="Z31" i="66"/>
  <c r="AA31" i="66"/>
  <c r="AB31" i="66"/>
  <c r="W32" i="66"/>
  <c r="AC32" i="66" s="1"/>
  <c r="X32" i="66"/>
  <c r="Y32" i="66"/>
  <c r="Z32" i="66"/>
  <c r="AA32" i="66"/>
  <c r="AB32" i="66"/>
  <c r="W33" i="66"/>
  <c r="AC33" i="66" s="1"/>
  <c r="X33" i="66"/>
  <c r="Y33" i="66"/>
  <c r="Z33" i="66"/>
  <c r="AA33" i="66"/>
  <c r="AB33" i="66"/>
  <c r="W34" i="66"/>
  <c r="AC34" i="66" s="1"/>
  <c r="X34" i="66"/>
  <c r="Y34" i="66"/>
  <c r="Z34" i="66"/>
  <c r="AA34" i="66"/>
  <c r="AB34" i="66"/>
  <c r="W35" i="66"/>
  <c r="AC35" i="66" s="1"/>
  <c r="X35" i="66"/>
  <c r="Y35" i="66"/>
  <c r="Z35" i="66"/>
  <c r="AA35" i="66"/>
  <c r="AB35" i="66"/>
  <c r="W36" i="66"/>
  <c r="AC36" i="66" s="1"/>
  <c r="X36" i="66"/>
  <c r="Y36" i="66"/>
  <c r="Z36" i="66"/>
  <c r="AA36" i="66"/>
  <c r="AB36" i="66"/>
  <c r="W37" i="66"/>
  <c r="AC37" i="66" s="1"/>
  <c r="X37" i="66"/>
  <c r="Y37" i="66"/>
  <c r="Z37" i="66"/>
  <c r="AA37" i="66"/>
  <c r="AB37" i="66"/>
  <c r="W38" i="66"/>
  <c r="AC38" i="66" s="1"/>
  <c r="X38" i="66"/>
  <c r="Y38" i="66"/>
  <c r="Z38" i="66"/>
  <c r="AA38" i="66"/>
  <c r="AB38" i="66"/>
  <c r="W39" i="66"/>
  <c r="AC39" i="66" s="1"/>
  <c r="X39" i="66"/>
  <c r="Y39" i="66"/>
  <c r="Z39" i="66"/>
  <c r="AA39" i="66"/>
  <c r="AB39" i="66"/>
  <c r="W40" i="66"/>
  <c r="AC40" i="66" s="1"/>
  <c r="X40" i="66"/>
  <c r="Y40" i="66"/>
  <c r="Z40" i="66"/>
  <c r="AA40" i="66"/>
  <c r="AB40" i="66"/>
  <c r="W41" i="66"/>
  <c r="AC41" i="66" s="1"/>
  <c r="X41" i="66"/>
  <c r="Y41" i="66"/>
  <c r="Z41" i="66"/>
  <c r="AA41" i="66"/>
  <c r="AB41" i="66"/>
  <c r="W42" i="66"/>
  <c r="X42" i="66"/>
  <c r="Y42" i="66"/>
  <c r="Z42" i="66"/>
  <c r="AA42" i="66"/>
  <c r="AB42" i="66"/>
  <c r="W43" i="66"/>
  <c r="X43" i="66"/>
  <c r="Y43" i="66"/>
  <c r="Z43" i="66"/>
  <c r="AA43" i="66"/>
  <c r="AB43" i="66"/>
  <c r="W44" i="66"/>
  <c r="AC44" i="66" s="1"/>
  <c r="X44" i="66"/>
  <c r="Y44" i="66"/>
  <c r="Z44" i="66"/>
  <c r="AA44" i="66"/>
  <c r="AB44" i="66"/>
  <c r="W45" i="66"/>
  <c r="AC45" i="66" s="1"/>
  <c r="X45" i="66"/>
  <c r="Y45" i="66"/>
  <c r="Z45" i="66"/>
  <c r="AA45" i="66"/>
  <c r="AB45" i="66"/>
  <c r="W46" i="66"/>
  <c r="AC46" i="66" s="1"/>
  <c r="X46" i="66"/>
  <c r="Y46" i="66"/>
  <c r="Z46" i="66"/>
  <c r="AA46" i="66"/>
  <c r="AB46" i="66"/>
  <c r="W47" i="66"/>
  <c r="AC47" i="66" s="1"/>
  <c r="X47" i="66"/>
  <c r="Y47" i="66"/>
  <c r="Z47" i="66"/>
  <c r="AA47" i="66"/>
  <c r="AB47" i="66"/>
  <c r="W48" i="66"/>
  <c r="AC48" i="66" s="1"/>
  <c r="X48" i="66"/>
  <c r="Y48" i="66"/>
  <c r="Z48" i="66"/>
  <c r="AA48" i="66"/>
  <c r="AB48" i="66"/>
  <c r="W49" i="66"/>
  <c r="AC49" i="66" s="1"/>
  <c r="X49" i="66"/>
  <c r="Y49" i="66"/>
  <c r="Z49" i="66"/>
  <c r="AA49" i="66"/>
  <c r="AB49" i="66"/>
  <c r="W50" i="66"/>
  <c r="AC50" i="66" s="1"/>
  <c r="X50" i="66"/>
  <c r="Y50" i="66"/>
  <c r="Z50" i="66"/>
  <c r="AA50" i="66"/>
  <c r="AB50" i="66"/>
  <c r="W51" i="66"/>
  <c r="AC51" i="66" s="1"/>
  <c r="X51" i="66"/>
  <c r="Y51" i="66"/>
  <c r="Z51" i="66"/>
  <c r="AA51" i="66"/>
  <c r="AB51" i="66"/>
  <c r="W52" i="66"/>
  <c r="AC52" i="66" s="1"/>
  <c r="X52" i="66"/>
  <c r="Y52" i="66"/>
  <c r="Z52" i="66"/>
  <c r="AA52" i="66"/>
  <c r="AB52" i="66"/>
  <c r="W53" i="66"/>
  <c r="AC53" i="66" s="1"/>
  <c r="X53" i="66"/>
  <c r="Y53" i="66"/>
  <c r="Z53" i="66"/>
  <c r="AA53" i="66"/>
  <c r="AB53" i="66"/>
  <c r="W54" i="66"/>
  <c r="AC54" i="66" s="1"/>
  <c r="X54" i="66"/>
  <c r="Y54" i="66"/>
  <c r="Z54" i="66"/>
  <c r="AA54" i="66"/>
  <c r="AB54" i="66"/>
  <c r="W55" i="66"/>
  <c r="AC55" i="66" s="1"/>
  <c r="X55" i="66"/>
  <c r="Y55" i="66"/>
  <c r="Z55" i="66"/>
  <c r="AA55" i="66"/>
  <c r="AB55" i="66"/>
  <c r="W6" i="66"/>
  <c r="AC6" i="66" s="1"/>
  <c r="X6" i="66"/>
  <c r="Y6" i="66"/>
  <c r="Z6" i="66"/>
  <c r="AA6" i="66"/>
  <c r="AB6" i="66"/>
  <c r="W7" i="66"/>
  <c r="AC7" i="66" s="1"/>
  <c r="X7" i="66"/>
  <c r="Y7" i="66"/>
  <c r="Z7" i="66"/>
  <c r="AA7" i="66"/>
  <c r="AB7" i="66"/>
  <c r="X5" i="66"/>
  <c r="Y5" i="66"/>
  <c r="Z5" i="66"/>
  <c r="AA5" i="66"/>
  <c r="AB5" i="66"/>
  <c r="W5" i="66"/>
  <c r="R5" i="66"/>
  <c r="R8" i="66"/>
  <c r="T8" i="66" s="1"/>
  <c r="S8" i="66"/>
  <c r="R9" i="66"/>
  <c r="T9" i="66" s="1"/>
  <c r="S9" i="66"/>
  <c r="R10" i="66"/>
  <c r="T10" i="66" s="1"/>
  <c r="S10" i="66"/>
  <c r="R11" i="66"/>
  <c r="T11" i="66" s="1"/>
  <c r="S11" i="66"/>
  <c r="R12" i="66"/>
  <c r="T12" i="66" s="1"/>
  <c r="S12" i="66"/>
  <c r="R13" i="66"/>
  <c r="T13" i="66" s="1"/>
  <c r="S13" i="66"/>
  <c r="R14" i="66"/>
  <c r="T14" i="66" s="1"/>
  <c r="S14" i="66"/>
  <c r="R15" i="66"/>
  <c r="T15" i="66" s="1"/>
  <c r="S15" i="66"/>
  <c r="R16" i="66"/>
  <c r="T16" i="66" s="1"/>
  <c r="S16" i="66"/>
  <c r="R17" i="66"/>
  <c r="T17" i="66" s="1"/>
  <c r="S17" i="66"/>
  <c r="R18" i="66"/>
  <c r="T18" i="66" s="1"/>
  <c r="S18" i="66"/>
  <c r="R19" i="66"/>
  <c r="T19" i="66" s="1"/>
  <c r="S19" i="66"/>
  <c r="R20" i="66"/>
  <c r="T20" i="66" s="1"/>
  <c r="S20" i="66"/>
  <c r="R21" i="66"/>
  <c r="T21" i="66" s="1"/>
  <c r="S21" i="66"/>
  <c r="R22" i="66"/>
  <c r="T22" i="66" s="1"/>
  <c r="S22" i="66"/>
  <c r="R23" i="66"/>
  <c r="T23" i="66" s="1"/>
  <c r="S23" i="66"/>
  <c r="R24" i="66"/>
  <c r="T24" i="66" s="1"/>
  <c r="S24" i="66"/>
  <c r="R25" i="66"/>
  <c r="T25" i="66" s="1"/>
  <c r="S25" i="66"/>
  <c r="R26" i="66"/>
  <c r="T26" i="66" s="1"/>
  <c r="S26" i="66"/>
  <c r="R27" i="66"/>
  <c r="T27" i="66" s="1"/>
  <c r="S27" i="66"/>
  <c r="R28" i="66"/>
  <c r="T28" i="66" s="1"/>
  <c r="S28" i="66"/>
  <c r="R29" i="66"/>
  <c r="T29" i="66" s="1"/>
  <c r="S29" i="66"/>
  <c r="R30" i="66"/>
  <c r="T30" i="66" s="1"/>
  <c r="S30" i="66"/>
  <c r="R31" i="66"/>
  <c r="T31" i="66" s="1"/>
  <c r="S31" i="66"/>
  <c r="R32" i="66"/>
  <c r="T32" i="66" s="1"/>
  <c r="S32" i="66"/>
  <c r="R33" i="66"/>
  <c r="T33" i="66" s="1"/>
  <c r="S33" i="66"/>
  <c r="R34" i="66"/>
  <c r="T34" i="66" s="1"/>
  <c r="S34" i="66"/>
  <c r="R35" i="66"/>
  <c r="T35" i="66" s="1"/>
  <c r="S35" i="66"/>
  <c r="R36" i="66"/>
  <c r="T36" i="66" s="1"/>
  <c r="S36" i="66"/>
  <c r="R37" i="66"/>
  <c r="T37" i="66" s="1"/>
  <c r="S37" i="66"/>
  <c r="R38" i="66"/>
  <c r="T38" i="66" s="1"/>
  <c r="S38" i="66"/>
  <c r="R39" i="66"/>
  <c r="T39" i="66" s="1"/>
  <c r="S39" i="66"/>
  <c r="R40" i="66"/>
  <c r="T40" i="66" s="1"/>
  <c r="S40" i="66"/>
  <c r="R41" i="66"/>
  <c r="T41" i="66" s="1"/>
  <c r="S41" i="66"/>
  <c r="R42" i="66"/>
  <c r="T42" i="66" s="1"/>
  <c r="S42" i="66"/>
  <c r="R43" i="66"/>
  <c r="T43" i="66" s="1"/>
  <c r="S43" i="66"/>
  <c r="R44" i="66"/>
  <c r="T44" i="66" s="1"/>
  <c r="S44" i="66"/>
  <c r="R45" i="66"/>
  <c r="T45" i="66" s="1"/>
  <c r="S45" i="66"/>
  <c r="R46" i="66"/>
  <c r="T46" i="66" s="1"/>
  <c r="S46" i="66"/>
  <c r="R47" i="66"/>
  <c r="T47" i="66" s="1"/>
  <c r="S47" i="66"/>
  <c r="R48" i="66"/>
  <c r="T48" i="66" s="1"/>
  <c r="S48" i="66"/>
  <c r="R49" i="66"/>
  <c r="T49" i="66" s="1"/>
  <c r="S49" i="66"/>
  <c r="R50" i="66"/>
  <c r="T50" i="66" s="1"/>
  <c r="S50" i="66"/>
  <c r="R51" i="66"/>
  <c r="T51" i="66" s="1"/>
  <c r="S51" i="66"/>
  <c r="R52" i="66"/>
  <c r="T52" i="66" s="1"/>
  <c r="S52" i="66"/>
  <c r="R53" i="66"/>
  <c r="T53" i="66" s="1"/>
  <c r="S53" i="66"/>
  <c r="R54" i="66"/>
  <c r="T54" i="66" s="1"/>
  <c r="S54" i="66"/>
  <c r="R55" i="66"/>
  <c r="T55" i="66" s="1"/>
  <c r="S55" i="66"/>
  <c r="R6" i="66"/>
  <c r="T6" i="66" s="1"/>
  <c r="S6" i="66"/>
  <c r="R7" i="66"/>
  <c r="T7" i="66" s="1"/>
  <c r="S7" i="66"/>
  <c r="S5" i="66"/>
  <c r="M8" i="66"/>
  <c r="O8" i="66" s="1"/>
  <c r="N8" i="66"/>
  <c r="M9" i="66"/>
  <c r="O9" i="66" s="1"/>
  <c r="N9" i="66"/>
  <c r="M10" i="66"/>
  <c r="O10" i="66" s="1"/>
  <c r="N10" i="66"/>
  <c r="M11" i="66"/>
  <c r="O11" i="66" s="1"/>
  <c r="N11" i="66"/>
  <c r="M12" i="66"/>
  <c r="O12" i="66" s="1"/>
  <c r="N12" i="66"/>
  <c r="M13" i="66"/>
  <c r="O13" i="66" s="1"/>
  <c r="N13" i="66"/>
  <c r="M14" i="66"/>
  <c r="O14" i="66" s="1"/>
  <c r="N14" i="66"/>
  <c r="M15" i="66"/>
  <c r="O15" i="66" s="1"/>
  <c r="N15" i="66"/>
  <c r="M16" i="66"/>
  <c r="O16" i="66" s="1"/>
  <c r="N16" i="66"/>
  <c r="M17" i="66"/>
  <c r="O17" i="66" s="1"/>
  <c r="N17" i="66"/>
  <c r="M18" i="66"/>
  <c r="O18" i="66" s="1"/>
  <c r="N18" i="66"/>
  <c r="M19" i="66"/>
  <c r="O19" i="66" s="1"/>
  <c r="N19" i="66"/>
  <c r="M20" i="66"/>
  <c r="O20" i="66" s="1"/>
  <c r="N20" i="66"/>
  <c r="M21" i="66"/>
  <c r="O21" i="66" s="1"/>
  <c r="N21" i="66"/>
  <c r="M22" i="66"/>
  <c r="O22" i="66" s="1"/>
  <c r="N22" i="66"/>
  <c r="M23" i="66"/>
  <c r="O23" i="66" s="1"/>
  <c r="N23" i="66"/>
  <c r="M24" i="66"/>
  <c r="O24" i="66" s="1"/>
  <c r="N24" i="66"/>
  <c r="M25" i="66"/>
  <c r="O25" i="66" s="1"/>
  <c r="N25" i="66"/>
  <c r="M26" i="66"/>
  <c r="O26" i="66" s="1"/>
  <c r="N26" i="66"/>
  <c r="M27" i="66"/>
  <c r="O27" i="66" s="1"/>
  <c r="N27" i="66"/>
  <c r="M28" i="66"/>
  <c r="O28" i="66" s="1"/>
  <c r="N28" i="66"/>
  <c r="M29" i="66"/>
  <c r="O29" i="66" s="1"/>
  <c r="N29" i="66"/>
  <c r="M30" i="66"/>
  <c r="O30" i="66" s="1"/>
  <c r="N30" i="66"/>
  <c r="M31" i="66"/>
  <c r="O31" i="66" s="1"/>
  <c r="N31" i="66"/>
  <c r="M32" i="66"/>
  <c r="O32" i="66" s="1"/>
  <c r="N32" i="66"/>
  <c r="M33" i="66"/>
  <c r="O33" i="66" s="1"/>
  <c r="N33" i="66"/>
  <c r="M34" i="66"/>
  <c r="O34" i="66" s="1"/>
  <c r="N34" i="66"/>
  <c r="M35" i="66"/>
  <c r="O35" i="66" s="1"/>
  <c r="N35" i="66"/>
  <c r="M36" i="66"/>
  <c r="O36" i="66" s="1"/>
  <c r="N36" i="66"/>
  <c r="M37" i="66"/>
  <c r="O37" i="66" s="1"/>
  <c r="N37" i="66"/>
  <c r="M38" i="66"/>
  <c r="O38" i="66" s="1"/>
  <c r="N38" i="66"/>
  <c r="M39" i="66"/>
  <c r="O39" i="66" s="1"/>
  <c r="N39" i="66"/>
  <c r="M40" i="66"/>
  <c r="O40" i="66" s="1"/>
  <c r="N40" i="66"/>
  <c r="M41" i="66"/>
  <c r="O41" i="66" s="1"/>
  <c r="N41" i="66"/>
  <c r="M42" i="66"/>
  <c r="O42" i="66" s="1"/>
  <c r="N42" i="66"/>
  <c r="M43" i="66"/>
  <c r="O43" i="66" s="1"/>
  <c r="N43" i="66"/>
  <c r="M44" i="66"/>
  <c r="O44" i="66" s="1"/>
  <c r="N44" i="66"/>
  <c r="M45" i="66"/>
  <c r="O45" i="66" s="1"/>
  <c r="N45" i="66"/>
  <c r="M46" i="66"/>
  <c r="O46" i="66" s="1"/>
  <c r="N46" i="66"/>
  <c r="M47" i="66"/>
  <c r="O47" i="66" s="1"/>
  <c r="N47" i="66"/>
  <c r="M48" i="66"/>
  <c r="O48" i="66" s="1"/>
  <c r="N48" i="66"/>
  <c r="M49" i="66"/>
  <c r="O49" i="66" s="1"/>
  <c r="N49" i="66"/>
  <c r="M50" i="66"/>
  <c r="O50" i="66" s="1"/>
  <c r="N50" i="66"/>
  <c r="M51" i="66"/>
  <c r="O51" i="66" s="1"/>
  <c r="N51" i="66"/>
  <c r="M52" i="66"/>
  <c r="O52" i="66" s="1"/>
  <c r="N52" i="66"/>
  <c r="M53" i="66"/>
  <c r="O53" i="66" s="1"/>
  <c r="N53" i="66"/>
  <c r="M54" i="66"/>
  <c r="O54" i="66" s="1"/>
  <c r="N54" i="66"/>
  <c r="M55" i="66"/>
  <c r="O55" i="66" s="1"/>
  <c r="N55" i="66"/>
  <c r="M6" i="66"/>
  <c r="O6" i="66" s="1"/>
  <c r="N6" i="66"/>
  <c r="M7" i="66"/>
  <c r="O7" i="66" s="1"/>
  <c r="N7" i="66"/>
  <c r="N5" i="66"/>
  <c r="M5" i="66"/>
  <c r="F6" i="66"/>
  <c r="J6" i="66" s="1"/>
  <c r="G6" i="66"/>
  <c r="H6" i="66"/>
  <c r="I6" i="66"/>
  <c r="F7" i="66"/>
  <c r="J7" i="66" s="1"/>
  <c r="G7" i="66"/>
  <c r="H7" i="66"/>
  <c r="I7" i="66"/>
  <c r="F8" i="66"/>
  <c r="J8" i="66" s="1"/>
  <c r="G8" i="66"/>
  <c r="H8" i="66"/>
  <c r="I8" i="66"/>
  <c r="F9" i="66"/>
  <c r="J9" i="66" s="1"/>
  <c r="G9" i="66"/>
  <c r="H9" i="66"/>
  <c r="I9" i="66"/>
  <c r="F10" i="66"/>
  <c r="J10" i="66" s="1"/>
  <c r="G10" i="66"/>
  <c r="H10" i="66"/>
  <c r="I10" i="66"/>
  <c r="F11" i="66"/>
  <c r="J11" i="66" s="1"/>
  <c r="G11" i="66"/>
  <c r="H11" i="66"/>
  <c r="I11" i="66"/>
  <c r="F12" i="66"/>
  <c r="J12" i="66" s="1"/>
  <c r="G12" i="66"/>
  <c r="H12" i="66"/>
  <c r="I12" i="66"/>
  <c r="F13" i="66"/>
  <c r="J13" i="66" s="1"/>
  <c r="G13" i="66"/>
  <c r="H13" i="66"/>
  <c r="I13" i="66"/>
  <c r="F14" i="66"/>
  <c r="J14" i="66" s="1"/>
  <c r="G14" i="66"/>
  <c r="H14" i="66"/>
  <c r="I14" i="66"/>
  <c r="F15" i="66"/>
  <c r="J15" i="66" s="1"/>
  <c r="G15" i="66"/>
  <c r="H15" i="66"/>
  <c r="I15" i="66"/>
  <c r="F16" i="66"/>
  <c r="J16" i="66" s="1"/>
  <c r="G16" i="66"/>
  <c r="H16" i="66"/>
  <c r="I16" i="66"/>
  <c r="F17" i="66"/>
  <c r="J17" i="66" s="1"/>
  <c r="G17" i="66"/>
  <c r="H17" i="66"/>
  <c r="I17" i="66"/>
  <c r="F18" i="66"/>
  <c r="J18" i="66" s="1"/>
  <c r="G18" i="66"/>
  <c r="H18" i="66"/>
  <c r="I18" i="66"/>
  <c r="F19" i="66"/>
  <c r="J19" i="66" s="1"/>
  <c r="G19" i="66"/>
  <c r="H19" i="66"/>
  <c r="I19" i="66"/>
  <c r="F20" i="66"/>
  <c r="J20" i="66" s="1"/>
  <c r="G20" i="66"/>
  <c r="H20" i="66"/>
  <c r="I20" i="66"/>
  <c r="F21" i="66"/>
  <c r="J21" i="66" s="1"/>
  <c r="G21" i="66"/>
  <c r="H21" i="66"/>
  <c r="I21" i="66"/>
  <c r="F22" i="66"/>
  <c r="J22" i="66" s="1"/>
  <c r="G22" i="66"/>
  <c r="H22" i="66"/>
  <c r="I22" i="66"/>
  <c r="F23" i="66"/>
  <c r="J23" i="66" s="1"/>
  <c r="G23" i="66"/>
  <c r="H23" i="66"/>
  <c r="I23" i="66"/>
  <c r="F24" i="66"/>
  <c r="J24" i="66" s="1"/>
  <c r="G24" i="66"/>
  <c r="H24" i="66"/>
  <c r="I24" i="66"/>
  <c r="F25" i="66"/>
  <c r="J25" i="66" s="1"/>
  <c r="G25" i="66"/>
  <c r="H25" i="66"/>
  <c r="I25" i="66"/>
  <c r="F26" i="66"/>
  <c r="J26" i="66" s="1"/>
  <c r="G26" i="66"/>
  <c r="H26" i="66"/>
  <c r="I26" i="66"/>
  <c r="F27" i="66"/>
  <c r="J27" i="66" s="1"/>
  <c r="G27" i="66"/>
  <c r="H27" i="66"/>
  <c r="I27" i="66"/>
  <c r="F28" i="66"/>
  <c r="J28" i="66" s="1"/>
  <c r="G28" i="66"/>
  <c r="H28" i="66"/>
  <c r="I28" i="66"/>
  <c r="F29" i="66"/>
  <c r="J29" i="66" s="1"/>
  <c r="G29" i="66"/>
  <c r="H29" i="66"/>
  <c r="I29" i="66"/>
  <c r="F30" i="66"/>
  <c r="J30" i="66" s="1"/>
  <c r="G30" i="66"/>
  <c r="H30" i="66"/>
  <c r="I30" i="66"/>
  <c r="F31" i="66"/>
  <c r="J31" i="66" s="1"/>
  <c r="G31" i="66"/>
  <c r="H31" i="66"/>
  <c r="I31" i="66"/>
  <c r="F32" i="66"/>
  <c r="J32" i="66" s="1"/>
  <c r="G32" i="66"/>
  <c r="H32" i="66"/>
  <c r="I32" i="66"/>
  <c r="F33" i="66"/>
  <c r="J33" i="66" s="1"/>
  <c r="G33" i="66"/>
  <c r="H33" i="66"/>
  <c r="I33" i="66"/>
  <c r="F34" i="66"/>
  <c r="J34" i="66" s="1"/>
  <c r="G34" i="66"/>
  <c r="H34" i="66"/>
  <c r="I34" i="66"/>
  <c r="F35" i="66"/>
  <c r="J35" i="66" s="1"/>
  <c r="G35" i="66"/>
  <c r="H35" i="66"/>
  <c r="I35" i="66"/>
  <c r="F36" i="66"/>
  <c r="J36" i="66" s="1"/>
  <c r="G36" i="66"/>
  <c r="H36" i="66"/>
  <c r="I36" i="66"/>
  <c r="F37" i="66"/>
  <c r="J37" i="66" s="1"/>
  <c r="G37" i="66"/>
  <c r="H37" i="66"/>
  <c r="I37" i="66"/>
  <c r="F38" i="66"/>
  <c r="J38" i="66" s="1"/>
  <c r="G38" i="66"/>
  <c r="H38" i="66"/>
  <c r="I38" i="66"/>
  <c r="F39" i="66"/>
  <c r="J39" i="66" s="1"/>
  <c r="G39" i="66"/>
  <c r="H39" i="66"/>
  <c r="I39" i="66"/>
  <c r="F40" i="66"/>
  <c r="J40" i="66" s="1"/>
  <c r="G40" i="66"/>
  <c r="H40" i="66"/>
  <c r="I40" i="66"/>
  <c r="F41" i="66"/>
  <c r="J41" i="66" s="1"/>
  <c r="G41" i="66"/>
  <c r="H41" i="66"/>
  <c r="I41" i="66"/>
  <c r="F42" i="66"/>
  <c r="J42" i="66" s="1"/>
  <c r="G42" i="66"/>
  <c r="H42" i="66"/>
  <c r="I42" i="66"/>
  <c r="F43" i="66"/>
  <c r="J43" i="66" s="1"/>
  <c r="G43" i="66"/>
  <c r="H43" i="66"/>
  <c r="I43" i="66"/>
  <c r="F44" i="66"/>
  <c r="J44" i="66" s="1"/>
  <c r="G44" i="66"/>
  <c r="H44" i="66"/>
  <c r="I44" i="66"/>
  <c r="F45" i="66"/>
  <c r="J45" i="66" s="1"/>
  <c r="G45" i="66"/>
  <c r="H45" i="66"/>
  <c r="I45" i="66"/>
  <c r="F46" i="66"/>
  <c r="J46" i="66" s="1"/>
  <c r="G46" i="66"/>
  <c r="H46" i="66"/>
  <c r="I46" i="66"/>
  <c r="F47" i="66"/>
  <c r="J47" i="66" s="1"/>
  <c r="G47" i="66"/>
  <c r="H47" i="66"/>
  <c r="I47" i="66"/>
  <c r="F48" i="66"/>
  <c r="J48" i="66" s="1"/>
  <c r="G48" i="66"/>
  <c r="H48" i="66"/>
  <c r="I48" i="66"/>
  <c r="F49" i="66"/>
  <c r="J49" i="66" s="1"/>
  <c r="G49" i="66"/>
  <c r="H49" i="66"/>
  <c r="I49" i="66"/>
  <c r="F50" i="66"/>
  <c r="J50" i="66" s="1"/>
  <c r="G50" i="66"/>
  <c r="H50" i="66"/>
  <c r="I50" i="66"/>
  <c r="F51" i="66"/>
  <c r="J51" i="66" s="1"/>
  <c r="G51" i="66"/>
  <c r="H51" i="66"/>
  <c r="I51" i="66"/>
  <c r="F52" i="66"/>
  <c r="J52" i="66" s="1"/>
  <c r="G52" i="66"/>
  <c r="H52" i="66"/>
  <c r="I52" i="66"/>
  <c r="F53" i="66"/>
  <c r="J53" i="66" s="1"/>
  <c r="G53" i="66"/>
  <c r="H53" i="66"/>
  <c r="I53" i="66"/>
  <c r="F54" i="66"/>
  <c r="J54" i="66" s="1"/>
  <c r="G54" i="66"/>
  <c r="H54" i="66"/>
  <c r="I54" i="66"/>
  <c r="F55" i="66"/>
  <c r="J55" i="66" s="1"/>
  <c r="G55" i="66"/>
  <c r="H55" i="66"/>
  <c r="I55" i="66"/>
  <c r="G5" i="66"/>
  <c r="H5" i="66"/>
  <c r="I5" i="66"/>
  <c r="F5" i="66"/>
  <c r="F2" i="66"/>
  <c r="R2" i="66" s="1"/>
  <c r="E4" i="66"/>
  <c r="E5" i="66"/>
  <c r="E3" i="66"/>
  <c r="D55" i="66"/>
  <c r="C55" i="66"/>
  <c r="D54" i="66"/>
  <c r="C54" i="66"/>
  <c r="D53" i="66"/>
  <c r="C53" i="66"/>
  <c r="D52" i="66"/>
  <c r="C52" i="66"/>
  <c r="D51" i="66"/>
  <c r="C51" i="66"/>
  <c r="D50" i="66"/>
  <c r="C50" i="66"/>
  <c r="D49" i="66"/>
  <c r="C49" i="66"/>
  <c r="D48" i="66"/>
  <c r="C48" i="66"/>
  <c r="D47" i="66"/>
  <c r="C47" i="66"/>
  <c r="D46" i="66"/>
  <c r="C46" i="66"/>
  <c r="D45" i="66"/>
  <c r="C45" i="66"/>
  <c r="D44" i="66"/>
  <c r="C44" i="66"/>
  <c r="D43" i="66"/>
  <c r="C43" i="66"/>
  <c r="D42" i="66"/>
  <c r="C42" i="66"/>
  <c r="D41" i="66"/>
  <c r="C41" i="66"/>
  <c r="D40" i="66"/>
  <c r="C40" i="66"/>
  <c r="D39" i="66"/>
  <c r="C39" i="66"/>
  <c r="D38" i="66"/>
  <c r="C38" i="66"/>
  <c r="D37" i="66"/>
  <c r="C37" i="66"/>
  <c r="D36" i="66"/>
  <c r="C36" i="66"/>
  <c r="D35" i="66"/>
  <c r="C35" i="66"/>
  <c r="D34" i="66"/>
  <c r="C34" i="66"/>
  <c r="D33" i="66"/>
  <c r="C33" i="66"/>
  <c r="D32" i="66"/>
  <c r="C32" i="66"/>
  <c r="D31" i="66"/>
  <c r="C31" i="66"/>
  <c r="D30" i="66"/>
  <c r="C30" i="66"/>
  <c r="D29" i="66"/>
  <c r="C29" i="66"/>
  <c r="D28" i="66"/>
  <c r="C28" i="66"/>
  <c r="D27" i="66"/>
  <c r="C27" i="66"/>
  <c r="D26" i="66"/>
  <c r="C26" i="66"/>
  <c r="D25" i="66"/>
  <c r="C25" i="66"/>
  <c r="D24" i="66"/>
  <c r="C24" i="66"/>
  <c r="D23" i="66"/>
  <c r="C23" i="66"/>
  <c r="D22" i="66"/>
  <c r="C22" i="66"/>
  <c r="D21" i="66"/>
  <c r="C21" i="66"/>
  <c r="D20" i="66"/>
  <c r="C20" i="66"/>
  <c r="D19" i="66"/>
  <c r="C19" i="66"/>
  <c r="D18" i="66"/>
  <c r="C18" i="66"/>
  <c r="D17" i="66"/>
  <c r="C17" i="66"/>
  <c r="D16" i="66"/>
  <c r="C16" i="66"/>
  <c r="D15" i="66"/>
  <c r="C15" i="66"/>
  <c r="D14" i="66"/>
  <c r="C14" i="66"/>
  <c r="D13" i="66"/>
  <c r="C13" i="66"/>
  <c r="D12" i="66"/>
  <c r="C12" i="66"/>
  <c r="D11" i="66"/>
  <c r="C11" i="66"/>
  <c r="D10" i="66"/>
  <c r="C10" i="66"/>
  <c r="D9" i="66"/>
  <c r="C9" i="66"/>
  <c r="D8" i="66"/>
  <c r="C8" i="66"/>
  <c r="D7" i="66"/>
  <c r="C7" i="66"/>
  <c r="D6" i="66"/>
  <c r="C6" i="66"/>
  <c r="W55" i="65"/>
  <c r="D55" i="65"/>
  <c r="C55" i="65"/>
  <c r="W54" i="65"/>
  <c r="D54" i="65"/>
  <c r="C54" i="65"/>
  <c r="W53" i="65"/>
  <c r="D53" i="65"/>
  <c r="C53" i="65"/>
  <c r="W52" i="65"/>
  <c r="D52" i="65"/>
  <c r="C52" i="65"/>
  <c r="W51" i="65"/>
  <c r="D51" i="65"/>
  <c r="C51" i="65"/>
  <c r="W50" i="65"/>
  <c r="D50" i="65"/>
  <c r="C50" i="65"/>
  <c r="W49" i="65"/>
  <c r="D49" i="65"/>
  <c r="C49" i="65"/>
  <c r="W48" i="65"/>
  <c r="D48" i="65"/>
  <c r="C48" i="65"/>
  <c r="W47" i="65"/>
  <c r="D47" i="65"/>
  <c r="C47" i="65"/>
  <c r="W46" i="65"/>
  <c r="D46" i="65"/>
  <c r="C46" i="65"/>
  <c r="W45" i="65"/>
  <c r="D45" i="65"/>
  <c r="C45" i="65"/>
  <c r="W44" i="65"/>
  <c r="D44" i="65"/>
  <c r="C44" i="65"/>
  <c r="W43" i="65"/>
  <c r="D43" i="65"/>
  <c r="C43" i="65"/>
  <c r="W42" i="65"/>
  <c r="D42" i="65"/>
  <c r="C42" i="65"/>
  <c r="W41" i="65"/>
  <c r="D41" i="65"/>
  <c r="C41" i="65"/>
  <c r="W40" i="65"/>
  <c r="D40" i="65"/>
  <c r="C40" i="65"/>
  <c r="W39" i="65"/>
  <c r="D39" i="65"/>
  <c r="C39" i="65"/>
  <c r="W38" i="65"/>
  <c r="D38" i="65"/>
  <c r="C38" i="65"/>
  <c r="W37" i="65"/>
  <c r="D37" i="65"/>
  <c r="C37" i="65"/>
  <c r="W36" i="65"/>
  <c r="D36" i="65"/>
  <c r="C36" i="65"/>
  <c r="W35" i="65"/>
  <c r="D35" i="65"/>
  <c r="C35" i="65"/>
  <c r="W34" i="65"/>
  <c r="D34" i="65"/>
  <c r="C34" i="65"/>
  <c r="W33" i="65"/>
  <c r="D33" i="65"/>
  <c r="C33" i="65"/>
  <c r="W32" i="65"/>
  <c r="D32" i="65"/>
  <c r="C32" i="65"/>
  <c r="W31" i="65"/>
  <c r="D31" i="65"/>
  <c r="C31" i="65"/>
  <c r="W30" i="65"/>
  <c r="D30" i="65"/>
  <c r="C30" i="65"/>
  <c r="W29" i="65"/>
  <c r="D29" i="65"/>
  <c r="C29" i="65"/>
  <c r="W28" i="65"/>
  <c r="D28" i="65"/>
  <c r="C28" i="65"/>
  <c r="W27" i="65"/>
  <c r="D27" i="65"/>
  <c r="C27" i="65"/>
  <c r="W26" i="65"/>
  <c r="D26" i="65"/>
  <c r="C26" i="65"/>
  <c r="W25" i="65"/>
  <c r="D25" i="65"/>
  <c r="C25" i="65"/>
  <c r="W24" i="65"/>
  <c r="D24" i="65"/>
  <c r="C24" i="65"/>
  <c r="W23" i="65"/>
  <c r="D23" i="65"/>
  <c r="C23" i="65"/>
  <c r="W22" i="65"/>
  <c r="D22" i="65"/>
  <c r="C22" i="65"/>
  <c r="W21" i="65"/>
  <c r="D21" i="65"/>
  <c r="C21" i="65"/>
  <c r="W20" i="65"/>
  <c r="D20" i="65"/>
  <c r="C20" i="65"/>
  <c r="W19" i="65"/>
  <c r="D19" i="65"/>
  <c r="C19" i="65"/>
  <c r="W18" i="65"/>
  <c r="D18" i="65"/>
  <c r="C18" i="65"/>
  <c r="W17" i="65"/>
  <c r="D17" i="65"/>
  <c r="C17" i="65"/>
  <c r="W16" i="65"/>
  <c r="D16" i="65"/>
  <c r="C16" i="65"/>
  <c r="W15" i="65"/>
  <c r="D15" i="65"/>
  <c r="C15" i="65"/>
  <c r="W14" i="65"/>
  <c r="D14" i="65"/>
  <c r="C14" i="65"/>
  <c r="W13" i="65"/>
  <c r="D13" i="65"/>
  <c r="C13" i="65"/>
  <c r="D12" i="65"/>
  <c r="C12" i="65"/>
  <c r="D11" i="65"/>
  <c r="C11" i="65"/>
  <c r="D10" i="65"/>
  <c r="C10" i="65"/>
  <c r="D9" i="65"/>
  <c r="C9" i="65"/>
  <c r="D8" i="65"/>
  <c r="C8" i="65"/>
  <c r="D7" i="65"/>
  <c r="C7" i="65"/>
  <c r="D6" i="65"/>
  <c r="C6" i="65"/>
  <c r="V5" i="65"/>
  <c r="T2" i="65"/>
  <c r="AH22" i="66" l="1"/>
  <c r="AI22" i="66" s="1"/>
  <c r="AC43" i="66"/>
  <c r="AH42" i="66"/>
  <c r="AI42" i="66" s="1"/>
  <c r="AJ42" i="66" s="1"/>
  <c r="AC42" i="66"/>
  <c r="AP26" i="69"/>
  <c r="AP42" i="69"/>
  <c r="AP36" i="69"/>
  <c r="AP48" i="69"/>
  <c r="AP14" i="69"/>
  <c r="AP24" i="69"/>
  <c r="AP46" i="69"/>
  <c r="AP30" i="69"/>
  <c r="AP52" i="69"/>
  <c r="AO12" i="69"/>
  <c r="HY55" i="68"/>
  <c r="AP40" i="69"/>
  <c r="AP28" i="69"/>
  <c r="AP16" i="69"/>
  <c r="AP44" i="69"/>
  <c r="AP20" i="69"/>
  <c r="AP32" i="69"/>
  <c r="Y16" i="65"/>
  <c r="X16" i="65"/>
  <c r="X37" i="65"/>
  <c r="Y37" i="65"/>
  <c r="AP34" i="69"/>
  <c r="X19" i="65"/>
  <c r="Y19" i="65"/>
  <c r="X27" i="65"/>
  <c r="Y27" i="65"/>
  <c r="X35" i="65"/>
  <c r="Y35" i="65"/>
  <c r="X43" i="65"/>
  <c r="Y43" i="65"/>
  <c r="X51" i="65"/>
  <c r="Y51" i="65"/>
  <c r="AP5" i="69"/>
  <c r="AX5" i="69" s="1"/>
  <c r="X45" i="65"/>
  <c r="Y45" i="65"/>
  <c r="AP50" i="69"/>
  <c r="Y24" i="65"/>
  <c r="X24" i="65"/>
  <c r="Y14" i="65"/>
  <c r="X14" i="65"/>
  <c r="Y22" i="65"/>
  <c r="X22" i="65"/>
  <c r="Y30" i="65"/>
  <c r="X30" i="65"/>
  <c r="Y38" i="65"/>
  <c r="X38" i="65"/>
  <c r="Y46" i="65"/>
  <c r="X46" i="65"/>
  <c r="Y54" i="65"/>
  <c r="X54" i="65"/>
  <c r="X21" i="65"/>
  <c r="Y21" i="65"/>
  <c r="X53" i="65"/>
  <c r="Y53" i="65"/>
  <c r="Y40" i="65"/>
  <c r="X40" i="65"/>
  <c r="X17" i="65"/>
  <c r="Y17" i="65"/>
  <c r="X41" i="65"/>
  <c r="Y41" i="65"/>
  <c r="Y20" i="65"/>
  <c r="X20" i="65"/>
  <c r="Y28" i="65"/>
  <c r="X28" i="65"/>
  <c r="Y36" i="65"/>
  <c r="X36" i="65"/>
  <c r="Y44" i="65"/>
  <c r="X44" i="65"/>
  <c r="Y52" i="65"/>
  <c r="X52" i="65"/>
  <c r="X29" i="65"/>
  <c r="Y29" i="65"/>
  <c r="AP18" i="69"/>
  <c r="Y48" i="65"/>
  <c r="X48" i="65"/>
  <c r="X33" i="65"/>
  <c r="Y33" i="65"/>
  <c r="X49" i="65"/>
  <c r="Y49" i="65"/>
  <c r="X15" i="65"/>
  <c r="Y15" i="65"/>
  <c r="X23" i="65"/>
  <c r="Y23" i="65"/>
  <c r="X31" i="65"/>
  <c r="Y31" i="65"/>
  <c r="X39" i="65"/>
  <c r="Y39" i="65"/>
  <c r="X47" i="65"/>
  <c r="Y47" i="65"/>
  <c r="X55" i="65"/>
  <c r="Y55" i="65"/>
  <c r="AP22" i="69"/>
  <c r="AP38" i="69"/>
  <c r="AP54" i="69"/>
  <c r="Y32" i="65"/>
  <c r="X32" i="65"/>
  <c r="X25" i="65"/>
  <c r="Y25" i="65"/>
  <c r="Y18" i="65"/>
  <c r="X18" i="65"/>
  <c r="Y26" i="65"/>
  <c r="X26" i="65"/>
  <c r="Y34" i="65"/>
  <c r="X34" i="65"/>
  <c r="Y42" i="65"/>
  <c r="X42" i="65"/>
  <c r="Y50" i="65"/>
  <c r="X50" i="65"/>
  <c r="W6" i="65"/>
  <c r="Y6" i="65" s="1"/>
  <c r="X13" i="65"/>
  <c r="Y13" i="65"/>
  <c r="AH5" i="66"/>
  <c r="AI38" i="66"/>
  <c r="AJ38" i="66" s="1"/>
  <c r="AI33" i="66"/>
  <c r="AJ33" i="66" s="1"/>
  <c r="AI27" i="66"/>
  <c r="AJ27" i="66" s="1"/>
  <c r="AI17" i="66"/>
  <c r="AJ17" i="66" s="1"/>
  <c r="AI11" i="66"/>
  <c r="W8" i="65"/>
  <c r="W10" i="65"/>
  <c r="W12" i="65"/>
  <c r="W7" i="65"/>
  <c r="W9" i="65"/>
  <c r="W11" i="65"/>
  <c r="AT5" i="69"/>
  <c r="AT13" i="69" s="1"/>
  <c r="AW13" i="69" s="1"/>
  <c r="AI41" i="66"/>
  <c r="AJ41" i="66" s="1"/>
  <c r="AI39" i="66"/>
  <c r="AJ39" i="66" s="1"/>
  <c r="AI37" i="66"/>
  <c r="AJ37" i="66" s="1"/>
  <c r="AI35" i="66"/>
  <c r="AJ35" i="66" s="1"/>
  <c r="AI34" i="66"/>
  <c r="AJ34" i="66" s="1"/>
  <c r="AI31" i="66"/>
  <c r="AJ31" i="66" s="1"/>
  <c r="AI30" i="66"/>
  <c r="AJ30" i="66" s="1"/>
  <c r="AI29" i="66"/>
  <c r="AJ29" i="66" s="1"/>
  <c r="AI26" i="66"/>
  <c r="AJ26" i="66" s="1"/>
  <c r="AI25" i="66"/>
  <c r="AJ25" i="66" s="1"/>
  <c r="AI23" i="66"/>
  <c r="AJ23" i="66" s="1"/>
  <c r="AI21" i="66"/>
  <c r="AJ21" i="66" s="1"/>
  <c r="AI19" i="66"/>
  <c r="AJ19" i="66" s="1"/>
  <c r="AI18" i="66"/>
  <c r="AJ18" i="66" s="1"/>
  <c r="AI15" i="66"/>
  <c r="AJ15" i="66" s="1"/>
  <c r="AI14" i="66"/>
  <c r="AJ14" i="66" s="1"/>
  <c r="AI13" i="66"/>
  <c r="AJ13" i="66" s="1"/>
  <c r="AI10" i="66"/>
  <c r="AJ10" i="66" s="1"/>
  <c r="JD46" i="68"/>
  <c r="AB47" i="63" s="1"/>
  <c r="AC47" i="63" s="1"/>
  <c r="E47" i="56" s="1"/>
  <c r="JE46" i="68"/>
  <c r="JE47" i="68"/>
  <c r="JD47" i="68"/>
  <c r="AB48" i="63" s="1"/>
  <c r="AC48" i="63" s="1"/>
  <c r="E48" i="56" s="1"/>
  <c r="JD48" i="68"/>
  <c r="AB49" i="63" s="1"/>
  <c r="AC49" i="63" s="1"/>
  <c r="E49" i="56" s="1"/>
  <c r="JE48" i="68"/>
  <c r="JE49" i="68"/>
  <c r="JD49" i="68"/>
  <c r="AB50" i="63" s="1"/>
  <c r="AC50" i="63" s="1"/>
  <c r="E50" i="56" s="1"/>
  <c r="JD50" i="68"/>
  <c r="AB51" i="63" s="1"/>
  <c r="AC51" i="63" s="1"/>
  <c r="E51" i="56" s="1"/>
  <c r="JE50" i="68"/>
  <c r="JE51" i="68"/>
  <c r="JD51" i="68"/>
  <c r="AB52" i="63" s="1"/>
  <c r="AC52" i="63" s="1"/>
  <c r="E52" i="56" s="1"/>
  <c r="JD52" i="68"/>
  <c r="AB53" i="63" s="1"/>
  <c r="AC53" i="63" s="1"/>
  <c r="E53" i="56" s="1"/>
  <c r="JE52" i="68"/>
  <c r="JE53" i="68"/>
  <c r="JD53" i="68"/>
  <c r="AB54" i="63" s="1"/>
  <c r="AC54" i="63" s="1"/>
  <c r="E54" i="56" s="1"/>
  <c r="JD54" i="68"/>
  <c r="AB55" i="63" s="1"/>
  <c r="AC55" i="63" s="1"/>
  <c r="E55" i="56" s="1"/>
  <c r="JE54" i="68"/>
  <c r="JE55" i="68"/>
  <c r="JD55" i="68"/>
  <c r="AB56" i="63" s="1"/>
  <c r="AC56" i="63" s="1"/>
  <c r="E56" i="56" s="1"/>
  <c r="JD56" i="68"/>
  <c r="AB57" i="63" s="1"/>
  <c r="AC57" i="63" s="1"/>
  <c r="E57" i="56" s="1"/>
  <c r="JE56" i="68"/>
  <c r="FD7" i="68"/>
  <c r="EF7" i="68"/>
  <c r="EG7" i="68" s="1"/>
  <c r="DT7" i="68"/>
  <c r="DU7" i="68" s="1"/>
  <c r="DH7" i="68"/>
  <c r="DI7" i="68" s="1"/>
  <c r="CJ7" i="68"/>
  <c r="CK7" i="68" s="1"/>
  <c r="JN7" i="68"/>
  <c r="BL7" i="68"/>
  <c r="BM7" i="68" s="1"/>
  <c r="JM7" i="68"/>
  <c r="EX8" i="68"/>
  <c r="EY8" i="68" s="1"/>
  <c r="DZ8" i="68"/>
  <c r="EA8" i="68" s="1"/>
  <c r="DN8" i="68"/>
  <c r="DO8" i="68" s="1"/>
  <c r="CP8" i="68"/>
  <c r="CQ8" i="68" s="1"/>
  <c r="AT8" i="68"/>
  <c r="AU8" i="68" s="1"/>
  <c r="FD8" i="68"/>
  <c r="FE8" i="68" s="1"/>
  <c r="CJ8" i="68"/>
  <c r="CK8" i="68" s="1"/>
  <c r="JM8" i="68"/>
  <c r="V8" i="68"/>
  <c r="W8" i="68" s="1"/>
  <c r="GB9" i="68"/>
  <c r="FP9" i="68"/>
  <c r="FQ9" i="68" s="1"/>
  <c r="ER9" i="68"/>
  <c r="ES9" i="68" s="1"/>
  <c r="JO9" i="68"/>
  <c r="CV9" i="68"/>
  <c r="CW9" i="68" s="1"/>
  <c r="BX9" i="68"/>
  <c r="BY9" i="68" s="1"/>
  <c r="JM9" i="68"/>
  <c r="AZ9" i="68"/>
  <c r="BA9" i="68" s="1"/>
  <c r="AN9" i="68"/>
  <c r="AO9" i="68" s="1"/>
  <c r="P9" i="68"/>
  <c r="Q9" i="68" s="1"/>
  <c r="GB10" i="68"/>
  <c r="GC10" i="68" s="1"/>
  <c r="FV10" i="68"/>
  <c r="FW10" i="68" s="1"/>
  <c r="JO10" i="68"/>
  <c r="CV10" i="68"/>
  <c r="CW10" i="68" s="1"/>
  <c r="JN10" i="68"/>
  <c r="J10" i="68"/>
  <c r="EL10" i="68"/>
  <c r="EM10" i="68" s="1"/>
  <c r="P10" i="68"/>
  <c r="FD11" i="68"/>
  <c r="EF11" i="68"/>
  <c r="EG11" i="68" s="1"/>
  <c r="DT11" i="68"/>
  <c r="DU11" i="68" s="1"/>
  <c r="DH11" i="68"/>
  <c r="DI11" i="68" s="1"/>
  <c r="CJ11" i="68"/>
  <c r="CK11" i="68" s="1"/>
  <c r="JN11" i="68"/>
  <c r="AB11" i="68"/>
  <c r="AC11" i="68" s="1"/>
  <c r="P11" i="68"/>
  <c r="Q11" i="68" s="1"/>
  <c r="EX12" i="68"/>
  <c r="EY12" i="68" s="1"/>
  <c r="DZ12" i="68"/>
  <c r="EA12" i="68" s="1"/>
  <c r="FD12" i="68"/>
  <c r="FE12" i="68" s="1"/>
  <c r="DN12" i="68"/>
  <c r="DO12" i="68" s="1"/>
  <c r="CP12" i="68"/>
  <c r="CQ12" i="68" s="1"/>
  <c r="BR12" i="68"/>
  <c r="BS12" i="68" s="1"/>
  <c r="AT12" i="68"/>
  <c r="J12" i="68"/>
  <c r="CJ12" i="68"/>
  <c r="CK12" i="68" s="1"/>
  <c r="JM12" i="68"/>
  <c r="V12" i="68"/>
  <c r="W12" i="68" s="1"/>
  <c r="GB13" i="68"/>
  <c r="FP13" i="68"/>
  <c r="FQ13" i="68" s="1"/>
  <c r="ER13" i="68"/>
  <c r="ES13" i="68" s="1"/>
  <c r="JO13" i="68"/>
  <c r="CV13" i="68"/>
  <c r="CW13" i="68" s="1"/>
  <c r="BX13" i="68"/>
  <c r="BY13" i="68" s="1"/>
  <c r="JM13" i="68"/>
  <c r="AZ13" i="68"/>
  <c r="BA13" i="68" s="1"/>
  <c r="AN13" i="68"/>
  <c r="AO13" i="68" s="1"/>
  <c r="P13" i="68"/>
  <c r="Q13" i="68" s="1"/>
  <c r="GB14" i="68"/>
  <c r="GC14" i="68" s="1"/>
  <c r="FJ14" i="68"/>
  <c r="FK14" i="68" s="1"/>
  <c r="DH14" i="68"/>
  <c r="BL14" i="68"/>
  <c r="AN14" i="68"/>
  <c r="J14" i="68"/>
  <c r="K14" i="68" s="1"/>
  <c r="FV14" i="68"/>
  <c r="FW14" i="68" s="1"/>
  <c r="JO14" i="68"/>
  <c r="JN14" i="68"/>
  <c r="GB15" i="68"/>
  <c r="FP15" i="68"/>
  <c r="FD15" i="68"/>
  <c r="ES15" i="68"/>
  <c r="EF15" i="68"/>
  <c r="EG15" i="68" s="1"/>
  <c r="DT15" i="68"/>
  <c r="DU15" i="68" s="1"/>
  <c r="DI15" i="68"/>
  <c r="CJ15" i="68"/>
  <c r="CK15" i="68" s="1"/>
  <c r="JN15" i="68"/>
  <c r="BL15" i="68"/>
  <c r="BM15" i="68" s="1"/>
  <c r="AZ15" i="68"/>
  <c r="BA15" i="68" s="1"/>
  <c r="AN15" i="68"/>
  <c r="AO15" i="68" s="1"/>
  <c r="P15" i="68"/>
  <c r="Q15" i="68" s="1"/>
  <c r="J15" i="68"/>
  <c r="K15" i="68" s="1"/>
  <c r="FV16" i="68"/>
  <c r="FW16" i="68" s="1"/>
  <c r="EY16" i="68"/>
  <c r="EL16" i="68"/>
  <c r="JO16" i="68"/>
  <c r="FP16" i="68"/>
  <c r="ER16" i="68"/>
  <c r="DT16" i="68"/>
  <c r="DN16" i="68"/>
  <c r="DB16" i="68"/>
  <c r="CP16" i="68"/>
  <c r="CD16" i="68"/>
  <c r="JN16" i="68"/>
  <c r="BF16" i="68"/>
  <c r="AT16" i="68"/>
  <c r="AH16" i="68"/>
  <c r="GB16" i="68"/>
  <c r="FD16" i="68"/>
  <c r="EF16" i="68"/>
  <c r="DH16" i="68"/>
  <c r="CV16" i="68"/>
  <c r="CJ16" i="68"/>
  <c r="BX16" i="68"/>
  <c r="BL16" i="68"/>
  <c r="BM16" i="68" s="1"/>
  <c r="AZ16" i="68"/>
  <c r="AN16" i="68"/>
  <c r="AB16" i="68"/>
  <c r="V16" i="68"/>
  <c r="P16" i="68"/>
  <c r="GB17" i="68"/>
  <c r="FP17" i="68"/>
  <c r="FD17" i="68"/>
  <c r="ES17" i="68"/>
  <c r="JO17" i="68"/>
  <c r="DI17" i="68"/>
  <c r="CV17" i="68"/>
  <c r="CW17" i="68" s="1"/>
  <c r="CJ17" i="68"/>
  <c r="CK17" i="68" s="1"/>
  <c r="BX17" i="68"/>
  <c r="BY17" i="68" s="1"/>
  <c r="JM17" i="68"/>
  <c r="AB17" i="68"/>
  <c r="AC17" i="68" s="1"/>
  <c r="P17" i="68"/>
  <c r="Q17" i="68" s="1"/>
  <c r="J17" i="68"/>
  <c r="GB18" i="68"/>
  <c r="FP18" i="68"/>
  <c r="FD18" i="68"/>
  <c r="ER18" i="68"/>
  <c r="EF18" i="68"/>
  <c r="DT18" i="68"/>
  <c r="FW18" i="68"/>
  <c r="JO18" i="68"/>
  <c r="DH18" i="68"/>
  <c r="CV18" i="68"/>
  <c r="CJ18" i="68"/>
  <c r="BX18" i="68"/>
  <c r="AZ18" i="68"/>
  <c r="AN18" i="68"/>
  <c r="FK18" i="68"/>
  <c r="EL18" i="68"/>
  <c r="DN18" i="68"/>
  <c r="DB18" i="68"/>
  <c r="CP18" i="68"/>
  <c r="CD18" i="68"/>
  <c r="JN18" i="68"/>
  <c r="BF18" i="68"/>
  <c r="AT18" i="68"/>
  <c r="AH18" i="68"/>
  <c r="AI18" i="68" s="1"/>
  <c r="AB18" i="68"/>
  <c r="V18" i="68"/>
  <c r="P18" i="68"/>
  <c r="J18" i="68"/>
  <c r="GB19" i="68"/>
  <c r="FP19" i="68"/>
  <c r="FD19" i="68"/>
  <c r="ES19" i="68"/>
  <c r="EG19" i="68"/>
  <c r="DU19" i="68"/>
  <c r="DI19" i="68"/>
  <c r="CV19" i="68"/>
  <c r="CJ19" i="68"/>
  <c r="BX19" i="68"/>
  <c r="JM19" i="68"/>
  <c r="BG19" i="68"/>
  <c r="BA19" i="68"/>
  <c r="AU19" i="68"/>
  <c r="P19" i="68"/>
  <c r="J19" i="68"/>
  <c r="FW20" i="68"/>
  <c r="EY20" i="68"/>
  <c r="EL20" i="68"/>
  <c r="JO20" i="68"/>
  <c r="GB20" i="68"/>
  <c r="FD20" i="68"/>
  <c r="EF20" i="68"/>
  <c r="DN20" i="68"/>
  <c r="DB20" i="68"/>
  <c r="CP20" i="68"/>
  <c r="CD20" i="68"/>
  <c r="JN20" i="68"/>
  <c r="BF20" i="68"/>
  <c r="AT20" i="68"/>
  <c r="AH20" i="68"/>
  <c r="FP20" i="68"/>
  <c r="ER20" i="68"/>
  <c r="DT20" i="68"/>
  <c r="DH20" i="68"/>
  <c r="CV20" i="68"/>
  <c r="CJ20" i="68"/>
  <c r="BX20" i="68"/>
  <c r="AZ20" i="68"/>
  <c r="AN20" i="68"/>
  <c r="AB20" i="68"/>
  <c r="AC20" i="68" s="1"/>
  <c r="V20" i="68"/>
  <c r="P20" i="68"/>
  <c r="GB21" i="68"/>
  <c r="FP21" i="68"/>
  <c r="FD21" i="68"/>
  <c r="ES21" i="68"/>
  <c r="JO21" i="68"/>
  <c r="DU21" i="68"/>
  <c r="DI21" i="68"/>
  <c r="CV21" i="68"/>
  <c r="CJ21" i="68"/>
  <c r="BX21" i="68"/>
  <c r="JM21" i="68"/>
  <c r="BG21" i="68"/>
  <c r="BA21" i="68"/>
  <c r="AU21" i="68"/>
  <c r="P21" i="68"/>
  <c r="Q21" i="68" s="1"/>
  <c r="J21" i="68"/>
  <c r="K21" i="68" s="1"/>
  <c r="GB22" i="68"/>
  <c r="FP22" i="68"/>
  <c r="FD22" i="68"/>
  <c r="ER22" i="68"/>
  <c r="EF22" i="68"/>
  <c r="EL22" i="68"/>
  <c r="DT22" i="68"/>
  <c r="DH22" i="68"/>
  <c r="CV22" i="68"/>
  <c r="CJ22" i="68"/>
  <c r="BX22" i="68"/>
  <c r="BL22" i="68"/>
  <c r="AZ22" i="68"/>
  <c r="AN22" i="68"/>
  <c r="EY22" i="68"/>
  <c r="DN22" i="68"/>
  <c r="DB22" i="68"/>
  <c r="CP22" i="68"/>
  <c r="CD22" i="68"/>
  <c r="JN22" i="68"/>
  <c r="BF22" i="68"/>
  <c r="AT22" i="68"/>
  <c r="AH22" i="68"/>
  <c r="AB22" i="68"/>
  <c r="V22" i="68"/>
  <c r="P22" i="68"/>
  <c r="J22" i="68"/>
  <c r="GB23" i="68"/>
  <c r="FP23" i="68"/>
  <c r="FD23" i="68"/>
  <c r="ES23" i="68"/>
  <c r="EG23" i="68"/>
  <c r="DU23" i="68"/>
  <c r="DI23" i="68"/>
  <c r="CV23" i="68"/>
  <c r="CJ23" i="68"/>
  <c r="BX23" i="68"/>
  <c r="JM23" i="68"/>
  <c r="JQ23" i="68" s="1"/>
  <c r="BG23" i="68"/>
  <c r="BA23" i="68"/>
  <c r="AU23" i="68"/>
  <c r="P23" i="68"/>
  <c r="J23" i="68"/>
  <c r="K23" i="68" s="1"/>
  <c r="FW24" i="68"/>
  <c r="EY24" i="68"/>
  <c r="EL24" i="68"/>
  <c r="JO24" i="68"/>
  <c r="FP24" i="68"/>
  <c r="ER24" i="68"/>
  <c r="DN24" i="68"/>
  <c r="DB24" i="68"/>
  <c r="CP24" i="68"/>
  <c r="CD24" i="68"/>
  <c r="BF24" i="68"/>
  <c r="AT24" i="68"/>
  <c r="AH24" i="68"/>
  <c r="GB24" i="68"/>
  <c r="FD24" i="68"/>
  <c r="EF24" i="68"/>
  <c r="DT24" i="68"/>
  <c r="DH24" i="68"/>
  <c r="CV24" i="68"/>
  <c r="CJ24" i="68"/>
  <c r="BX24" i="68"/>
  <c r="AZ24" i="68"/>
  <c r="AN24" i="68"/>
  <c r="AB24" i="68"/>
  <c r="AC24" i="68" s="1"/>
  <c r="V24" i="68"/>
  <c r="W24" i="68" s="1"/>
  <c r="P24" i="68"/>
  <c r="GB25" i="68"/>
  <c r="FP25" i="68"/>
  <c r="FD25" i="68"/>
  <c r="ES25" i="68"/>
  <c r="JO25" i="68"/>
  <c r="DU25" i="68"/>
  <c r="DI25" i="68"/>
  <c r="CW25" i="68"/>
  <c r="CJ25" i="68"/>
  <c r="BX25" i="68"/>
  <c r="JM25" i="68"/>
  <c r="BG25" i="68"/>
  <c r="BA25" i="68"/>
  <c r="AU25" i="68"/>
  <c r="P25" i="68"/>
  <c r="J25" i="68"/>
  <c r="GB26" i="68"/>
  <c r="FP26" i="68"/>
  <c r="FD26" i="68"/>
  <c r="ER26" i="68"/>
  <c r="EF26" i="68"/>
  <c r="EY26" i="68"/>
  <c r="DT26" i="68"/>
  <c r="DH26" i="68"/>
  <c r="CV26" i="68"/>
  <c r="CJ26" i="68"/>
  <c r="BX26" i="68"/>
  <c r="AZ26" i="68"/>
  <c r="AN26" i="68"/>
  <c r="FK26" i="68"/>
  <c r="EL26" i="68"/>
  <c r="DN26" i="68"/>
  <c r="DB26" i="68"/>
  <c r="CP26" i="68"/>
  <c r="CD26" i="68"/>
  <c r="JN26" i="68"/>
  <c r="BF26" i="68"/>
  <c r="AT26" i="68"/>
  <c r="AH26" i="68"/>
  <c r="AI26" i="68" s="1"/>
  <c r="AB26" i="68"/>
  <c r="V26" i="68"/>
  <c r="P26" i="68"/>
  <c r="J26" i="68"/>
  <c r="K26" i="68" s="1"/>
  <c r="GB27" i="68"/>
  <c r="FP27" i="68"/>
  <c r="FD27" i="68"/>
  <c r="ES27" i="68"/>
  <c r="EG27" i="68"/>
  <c r="DU27" i="68"/>
  <c r="DI27" i="68"/>
  <c r="CW27" i="68"/>
  <c r="CJ27" i="68"/>
  <c r="BX27" i="68"/>
  <c r="JM27" i="68"/>
  <c r="BG27" i="68"/>
  <c r="BA27" i="68"/>
  <c r="AU27" i="68"/>
  <c r="P27" i="68"/>
  <c r="J27" i="68"/>
  <c r="FW28" i="68"/>
  <c r="EY28" i="68"/>
  <c r="EL28" i="68"/>
  <c r="JO28" i="68"/>
  <c r="GB28" i="68"/>
  <c r="FD28" i="68"/>
  <c r="EF28" i="68"/>
  <c r="DN28" i="68"/>
  <c r="DB28" i="68"/>
  <c r="CP28" i="68"/>
  <c r="CD28" i="68"/>
  <c r="JN28" i="68"/>
  <c r="BF28" i="68"/>
  <c r="AT28" i="68"/>
  <c r="AH28" i="68"/>
  <c r="FP28" i="68"/>
  <c r="ER28" i="68"/>
  <c r="DT28" i="68"/>
  <c r="DH28" i="68"/>
  <c r="CV28" i="68"/>
  <c r="CJ28" i="68"/>
  <c r="BX28" i="68"/>
  <c r="AZ28" i="68"/>
  <c r="AN28" i="68"/>
  <c r="AB28" i="68"/>
  <c r="AC28" i="68" s="1"/>
  <c r="V28" i="68"/>
  <c r="W28" i="68" s="1"/>
  <c r="P28" i="68"/>
  <c r="GB29" i="68"/>
  <c r="FP29" i="68"/>
  <c r="FD29" i="68"/>
  <c r="ES29" i="68"/>
  <c r="JO29" i="68"/>
  <c r="DU29" i="68"/>
  <c r="DI29" i="68"/>
  <c r="CW29" i="68"/>
  <c r="CJ29" i="68"/>
  <c r="BX29" i="68"/>
  <c r="JM29" i="68"/>
  <c r="BG29" i="68"/>
  <c r="BA29" i="68"/>
  <c r="AU29" i="68"/>
  <c r="P29" i="68"/>
  <c r="J29" i="68"/>
  <c r="GB30" i="68"/>
  <c r="FP30" i="68"/>
  <c r="FD30" i="68"/>
  <c r="ER30" i="68"/>
  <c r="EF30" i="68"/>
  <c r="EL30" i="68"/>
  <c r="DT30" i="68"/>
  <c r="DH30" i="68"/>
  <c r="CV30" i="68"/>
  <c r="CJ30" i="68"/>
  <c r="BX30" i="68"/>
  <c r="BL30" i="68"/>
  <c r="AZ30" i="68"/>
  <c r="AN30" i="68"/>
  <c r="EY30" i="68"/>
  <c r="DN30" i="68"/>
  <c r="DB30" i="68"/>
  <c r="CP30" i="68"/>
  <c r="CD30" i="68"/>
  <c r="JN30" i="68"/>
  <c r="BF30" i="68"/>
  <c r="AT30" i="68"/>
  <c r="AH30" i="68"/>
  <c r="AB30" i="68"/>
  <c r="V30" i="68"/>
  <c r="P30" i="68"/>
  <c r="J30" i="68"/>
  <c r="GB31" i="68"/>
  <c r="FP31" i="68"/>
  <c r="FD31" i="68"/>
  <c r="ES31" i="68"/>
  <c r="EG31" i="68"/>
  <c r="DU31" i="68"/>
  <c r="DI31" i="68"/>
  <c r="CW31" i="68"/>
  <c r="CJ31" i="68"/>
  <c r="BX31" i="68"/>
  <c r="JM31" i="68"/>
  <c r="BG31" i="68"/>
  <c r="BA31" i="68"/>
  <c r="AU31" i="68"/>
  <c r="P31" i="68"/>
  <c r="J31" i="68"/>
  <c r="FW32" i="68"/>
  <c r="EY32" i="68"/>
  <c r="EL32" i="68"/>
  <c r="JO32" i="68"/>
  <c r="FP32" i="68"/>
  <c r="ER32" i="68"/>
  <c r="DN32" i="68"/>
  <c r="DB32" i="68"/>
  <c r="CP32" i="68"/>
  <c r="CD32" i="68"/>
  <c r="BF32" i="68"/>
  <c r="AT32" i="68"/>
  <c r="AH32" i="68"/>
  <c r="GB32" i="68"/>
  <c r="FD32" i="68"/>
  <c r="EF32" i="68"/>
  <c r="DT32" i="68"/>
  <c r="DH32" i="68"/>
  <c r="CV32" i="68"/>
  <c r="CJ32" i="68"/>
  <c r="BX32" i="68"/>
  <c r="AZ32" i="68"/>
  <c r="AN32" i="68"/>
  <c r="AB32" i="68"/>
  <c r="V32" i="68"/>
  <c r="P32" i="68"/>
  <c r="GB33" i="68"/>
  <c r="FP33" i="68"/>
  <c r="FD33" i="68"/>
  <c r="ES33" i="68"/>
  <c r="JO33" i="68"/>
  <c r="DU33" i="68"/>
  <c r="DI33" i="68"/>
  <c r="CW33" i="68"/>
  <c r="CJ33" i="68"/>
  <c r="BX33" i="68"/>
  <c r="JM33" i="68"/>
  <c r="BG33" i="68"/>
  <c r="BA33" i="68"/>
  <c r="AU33" i="68"/>
  <c r="P33" i="68"/>
  <c r="Q33" i="68" s="1"/>
  <c r="J33" i="68"/>
  <c r="K33" i="68" s="1"/>
  <c r="GB34" i="68"/>
  <c r="FP34" i="68"/>
  <c r="FD34" i="68"/>
  <c r="ER34" i="68"/>
  <c r="EF34" i="68"/>
  <c r="EY34" i="68"/>
  <c r="DT34" i="68"/>
  <c r="DH34" i="68"/>
  <c r="CV34" i="68"/>
  <c r="CJ34" i="68"/>
  <c r="BX34" i="68"/>
  <c r="AZ34" i="68"/>
  <c r="AN34" i="68"/>
  <c r="FK34" i="68"/>
  <c r="EL34" i="68"/>
  <c r="DN34" i="68"/>
  <c r="DB34" i="68"/>
  <c r="CP34" i="68"/>
  <c r="CD34" i="68"/>
  <c r="JN34" i="68"/>
  <c r="BF34" i="68"/>
  <c r="AT34" i="68"/>
  <c r="AH34" i="68"/>
  <c r="AI34" i="68" s="1"/>
  <c r="AB34" i="68"/>
  <c r="V34" i="68"/>
  <c r="P34" i="68"/>
  <c r="J34" i="68"/>
  <c r="GB35" i="68"/>
  <c r="FP35" i="68"/>
  <c r="FD35" i="68"/>
  <c r="ES35" i="68"/>
  <c r="EG35" i="68"/>
  <c r="DU35" i="68"/>
  <c r="DI35" i="68"/>
  <c r="CW35" i="68"/>
  <c r="CJ35" i="68"/>
  <c r="BX35" i="68"/>
  <c r="JM35" i="68"/>
  <c r="BG35" i="68"/>
  <c r="BA35" i="68"/>
  <c r="AU35" i="68"/>
  <c r="P35" i="68"/>
  <c r="J35" i="68"/>
  <c r="FW36" i="68"/>
  <c r="EY36" i="68"/>
  <c r="EL36" i="68"/>
  <c r="JO36" i="68"/>
  <c r="GB36" i="68"/>
  <c r="FD36" i="68"/>
  <c r="EF36" i="68"/>
  <c r="DN36" i="68"/>
  <c r="DB36" i="68"/>
  <c r="CP36" i="68"/>
  <c r="CD36" i="68"/>
  <c r="JN36" i="68"/>
  <c r="BF36" i="68"/>
  <c r="AT36" i="68"/>
  <c r="AH36" i="68"/>
  <c r="FP36" i="68"/>
  <c r="ER36" i="68"/>
  <c r="DT36" i="68"/>
  <c r="DH36" i="68"/>
  <c r="CV36" i="68"/>
  <c r="CJ36" i="68"/>
  <c r="BX36" i="68"/>
  <c r="AZ36" i="68"/>
  <c r="AN36" i="68"/>
  <c r="AB36" i="68"/>
  <c r="V36" i="68"/>
  <c r="P36" i="68"/>
  <c r="GB37" i="68"/>
  <c r="FP37" i="68"/>
  <c r="FD37" i="68"/>
  <c r="ES37" i="68"/>
  <c r="JO37" i="68"/>
  <c r="DU37" i="68"/>
  <c r="DI37" i="68"/>
  <c r="CW37" i="68"/>
  <c r="CJ37" i="68"/>
  <c r="BX37" i="68"/>
  <c r="JM37" i="68"/>
  <c r="JQ37" i="68" s="1"/>
  <c r="BG37" i="68"/>
  <c r="BA37" i="68"/>
  <c r="AU37" i="68"/>
  <c r="P37" i="68"/>
  <c r="J37" i="68"/>
  <c r="GB38" i="68"/>
  <c r="FP38" i="68"/>
  <c r="FD38" i="68"/>
  <c r="ER38" i="68"/>
  <c r="EF38" i="68"/>
  <c r="EL38" i="68"/>
  <c r="DT38" i="68"/>
  <c r="DH38" i="68"/>
  <c r="CV38" i="68"/>
  <c r="CJ38" i="68"/>
  <c r="BX38" i="68"/>
  <c r="BL38" i="68"/>
  <c r="AZ38" i="68"/>
  <c r="AN38" i="68"/>
  <c r="EY38" i="68"/>
  <c r="DN38" i="68"/>
  <c r="DB38" i="68"/>
  <c r="CP38" i="68"/>
  <c r="CD38" i="68"/>
  <c r="JN38" i="68"/>
  <c r="BF38" i="68"/>
  <c r="AT38" i="68"/>
  <c r="AH38" i="68"/>
  <c r="AB38" i="68"/>
  <c r="V38" i="68"/>
  <c r="P38" i="68"/>
  <c r="J38" i="68"/>
  <c r="GB39" i="68"/>
  <c r="FP39" i="68"/>
  <c r="FD39" i="68"/>
  <c r="ES39" i="68"/>
  <c r="EG39" i="68"/>
  <c r="DU39" i="68"/>
  <c r="DI39" i="68"/>
  <c r="CW39" i="68"/>
  <c r="CJ39" i="68"/>
  <c r="BX39" i="68"/>
  <c r="JM39" i="68"/>
  <c r="BG39" i="68"/>
  <c r="BA39" i="68"/>
  <c r="AU39" i="68"/>
  <c r="P39" i="68"/>
  <c r="Q39" i="68" s="1"/>
  <c r="J39" i="68"/>
  <c r="K39" i="68" s="1"/>
  <c r="FW40" i="68"/>
  <c r="EY40" i="68"/>
  <c r="EL40" i="68"/>
  <c r="JO40" i="68"/>
  <c r="FP40" i="68"/>
  <c r="ER40" i="68"/>
  <c r="DN40" i="68"/>
  <c r="DB40" i="68"/>
  <c r="CP40" i="68"/>
  <c r="CD40" i="68"/>
  <c r="BF40" i="68"/>
  <c r="AT40" i="68"/>
  <c r="GB40" i="68"/>
  <c r="FD40" i="68"/>
  <c r="EF40" i="68"/>
  <c r="DT40" i="68"/>
  <c r="DH40" i="68"/>
  <c r="CV40" i="68"/>
  <c r="CJ40" i="68"/>
  <c r="BX40" i="68"/>
  <c r="BL40" i="68"/>
  <c r="AZ40" i="68"/>
  <c r="AN40" i="68"/>
  <c r="AH40" i="68"/>
  <c r="AI40" i="68" s="1"/>
  <c r="AB40" i="68"/>
  <c r="V40" i="68"/>
  <c r="P40" i="68"/>
  <c r="GB41" i="68"/>
  <c r="FP41" i="68"/>
  <c r="FK41" i="68"/>
  <c r="FD41" i="68"/>
  <c r="ES41" i="68"/>
  <c r="JO41" i="68"/>
  <c r="DU41" i="68"/>
  <c r="DI41" i="68"/>
  <c r="CW41" i="68"/>
  <c r="CJ41" i="68"/>
  <c r="BX41" i="68"/>
  <c r="JM41" i="68"/>
  <c r="BG41" i="68"/>
  <c r="BA41" i="68"/>
  <c r="AU41" i="68"/>
  <c r="P41" i="68"/>
  <c r="J41" i="68"/>
  <c r="GC42" i="68"/>
  <c r="FP42" i="68"/>
  <c r="FE42" i="68"/>
  <c r="ER42" i="68"/>
  <c r="EF42" i="68"/>
  <c r="FW42" i="68"/>
  <c r="EY42" i="68"/>
  <c r="DT42" i="68"/>
  <c r="DH42" i="68"/>
  <c r="CV42" i="68"/>
  <c r="CJ42" i="68"/>
  <c r="BX42" i="68"/>
  <c r="AZ42" i="68"/>
  <c r="AN42" i="68"/>
  <c r="FK42" i="68"/>
  <c r="EL42" i="68"/>
  <c r="DN42" i="68"/>
  <c r="DB42" i="68"/>
  <c r="CP42" i="68"/>
  <c r="CD42" i="68"/>
  <c r="JN42" i="68"/>
  <c r="BF42" i="68"/>
  <c r="AT42" i="68"/>
  <c r="AH42" i="68"/>
  <c r="AI42" i="68" s="1"/>
  <c r="AB42" i="68"/>
  <c r="V42" i="68"/>
  <c r="W42" i="68" s="1"/>
  <c r="P42" i="68"/>
  <c r="J42" i="68"/>
  <c r="GB43" i="68"/>
  <c r="FP43" i="68"/>
  <c r="FK43" i="68"/>
  <c r="FD43" i="68"/>
  <c r="ES43" i="68"/>
  <c r="EG43" i="68"/>
  <c r="DU43" i="68"/>
  <c r="DI43" i="68"/>
  <c r="CW43" i="68"/>
  <c r="CJ43" i="68"/>
  <c r="BX43" i="68"/>
  <c r="JM43" i="68"/>
  <c r="JQ43" i="68" s="1"/>
  <c r="BG43" i="68"/>
  <c r="BA43" i="68"/>
  <c r="AU43" i="68"/>
  <c r="P43" i="68"/>
  <c r="J43" i="68"/>
  <c r="FW44" i="68"/>
  <c r="EY44" i="68"/>
  <c r="EL44" i="68"/>
  <c r="JO44" i="68"/>
  <c r="FE44" i="68"/>
  <c r="EF44" i="68"/>
  <c r="DN44" i="68"/>
  <c r="DB44" i="68"/>
  <c r="CP44" i="68"/>
  <c r="CD44" i="68"/>
  <c r="JN44" i="68"/>
  <c r="BF44" i="68"/>
  <c r="AT44" i="68"/>
  <c r="FP44" i="68"/>
  <c r="ER44" i="68"/>
  <c r="DT44" i="68"/>
  <c r="DH44" i="68"/>
  <c r="CV44" i="68"/>
  <c r="CJ44" i="68"/>
  <c r="BX44" i="68"/>
  <c r="BL44" i="68"/>
  <c r="AZ44" i="68"/>
  <c r="AN44" i="68"/>
  <c r="AH44" i="68"/>
  <c r="AB44" i="68"/>
  <c r="V44" i="68"/>
  <c r="P44" i="68"/>
  <c r="GB45" i="68"/>
  <c r="FP45" i="68"/>
  <c r="FK45" i="68"/>
  <c r="FD45" i="68"/>
  <c r="ES45" i="68"/>
  <c r="JO45" i="68"/>
  <c r="DU45" i="68"/>
  <c r="DI45" i="68"/>
  <c r="CW45" i="68"/>
  <c r="CJ45" i="68"/>
  <c r="BX45" i="68"/>
  <c r="JM45" i="68"/>
  <c r="JQ45" i="68" s="1"/>
  <c r="BG45" i="68"/>
  <c r="BA45" i="68"/>
  <c r="AU45" i="68"/>
  <c r="P45" i="68"/>
  <c r="Q45" i="68" s="1"/>
  <c r="J45" i="68"/>
  <c r="GC46" i="68"/>
  <c r="FP46" i="68"/>
  <c r="FE46" i="68"/>
  <c r="ER46" i="68"/>
  <c r="EF46" i="68"/>
  <c r="EL46" i="68"/>
  <c r="DT46" i="68"/>
  <c r="DH46" i="68"/>
  <c r="CV46" i="68"/>
  <c r="CJ46" i="68"/>
  <c r="BX46" i="68"/>
  <c r="BL46" i="68"/>
  <c r="AZ46" i="68"/>
  <c r="AN46" i="68"/>
  <c r="FW46" i="68"/>
  <c r="EY46" i="68"/>
  <c r="DN46" i="68"/>
  <c r="DB46" i="68"/>
  <c r="CP46" i="68"/>
  <c r="CD46" i="68"/>
  <c r="JN46" i="68"/>
  <c r="BF46" i="68"/>
  <c r="AT46" i="68"/>
  <c r="AH46" i="68"/>
  <c r="AB46" i="68"/>
  <c r="V46" i="68"/>
  <c r="P46" i="68"/>
  <c r="J46" i="68"/>
  <c r="GB47" i="68"/>
  <c r="FW47" i="68"/>
  <c r="FP47" i="68"/>
  <c r="FK47" i="68"/>
  <c r="FD47" i="68"/>
  <c r="ES47" i="68"/>
  <c r="EG47" i="68"/>
  <c r="DU47" i="68"/>
  <c r="DI47" i="68"/>
  <c r="CW47" i="68"/>
  <c r="CJ47" i="68"/>
  <c r="BX47" i="68"/>
  <c r="JM47" i="68"/>
  <c r="BG47" i="68"/>
  <c r="BA47" i="68"/>
  <c r="AU47" i="68"/>
  <c r="AO47" i="68"/>
  <c r="AI47" i="68"/>
  <c r="AC47" i="68"/>
  <c r="W47" i="68"/>
  <c r="P47" i="68"/>
  <c r="J47" i="68"/>
  <c r="FW48" i="68"/>
  <c r="FK48" i="68"/>
  <c r="EY48" i="68"/>
  <c r="EL48" i="68"/>
  <c r="JO48" i="68"/>
  <c r="FP48" i="68"/>
  <c r="ER48" i="68"/>
  <c r="DN48" i="68"/>
  <c r="DB48" i="68"/>
  <c r="CP48" i="68"/>
  <c r="CD48" i="68"/>
  <c r="BF48" i="68"/>
  <c r="AT48" i="68"/>
  <c r="GC48" i="68"/>
  <c r="FE48" i="68"/>
  <c r="EF48" i="68"/>
  <c r="DT48" i="68"/>
  <c r="DH48" i="68"/>
  <c r="CV48" i="68"/>
  <c r="CJ48" i="68"/>
  <c r="BX48" i="68"/>
  <c r="BL48" i="68"/>
  <c r="AZ48" i="68"/>
  <c r="AN48" i="68"/>
  <c r="AH48" i="68"/>
  <c r="AB48" i="68"/>
  <c r="V48" i="68"/>
  <c r="P48" i="68"/>
  <c r="K48" i="68"/>
  <c r="GB49" i="68"/>
  <c r="FW49" i="68"/>
  <c r="FP49" i="68"/>
  <c r="FK49" i="68"/>
  <c r="FD49" i="68"/>
  <c r="EY49" i="68"/>
  <c r="ES49" i="68"/>
  <c r="JO49" i="68"/>
  <c r="DU49" i="68"/>
  <c r="DI49" i="68"/>
  <c r="CW49" i="68"/>
  <c r="CJ49" i="68"/>
  <c r="BX49" i="68"/>
  <c r="JM49" i="68"/>
  <c r="BG49" i="68"/>
  <c r="BA49" i="68"/>
  <c r="AU49" i="68"/>
  <c r="AO49" i="68"/>
  <c r="AI49" i="68"/>
  <c r="AC49" i="68"/>
  <c r="W49" i="68"/>
  <c r="P49" i="68"/>
  <c r="J49" i="68"/>
  <c r="GC50" i="68"/>
  <c r="FP50" i="68"/>
  <c r="FE50" i="68"/>
  <c r="ER50" i="68"/>
  <c r="EF50" i="68"/>
  <c r="FW50" i="68"/>
  <c r="EY50" i="68"/>
  <c r="DT50" i="68"/>
  <c r="DH50" i="68"/>
  <c r="CV50" i="68"/>
  <c r="CJ50" i="68"/>
  <c r="BX50" i="68"/>
  <c r="AZ50" i="68"/>
  <c r="AN50" i="68"/>
  <c r="FK50" i="68"/>
  <c r="EL50" i="68"/>
  <c r="DN50" i="68"/>
  <c r="DB50" i="68"/>
  <c r="CP50" i="68"/>
  <c r="CD50" i="68"/>
  <c r="JN50" i="68"/>
  <c r="BF50" i="68"/>
  <c r="AT50" i="68"/>
  <c r="AH50" i="68"/>
  <c r="AB50" i="68"/>
  <c r="V50" i="68"/>
  <c r="P50" i="68"/>
  <c r="J50" i="68"/>
  <c r="GB51" i="68"/>
  <c r="FW51" i="68"/>
  <c r="FP51" i="68"/>
  <c r="FK51" i="68"/>
  <c r="FD51" i="68"/>
  <c r="EY51" i="68"/>
  <c r="ES51" i="68"/>
  <c r="EG51" i="68"/>
  <c r="DU51" i="68"/>
  <c r="DI51" i="68"/>
  <c r="CW51" i="68"/>
  <c r="CJ51" i="68"/>
  <c r="BX51" i="68"/>
  <c r="JM51" i="68"/>
  <c r="BG51" i="68"/>
  <c r="BA51" i="68"/>
  <c r="AU51" i="68"/>
  <c r="AO51" i="68"/>
  <c r="AI51" i="68"/>
  <c r="AC51" i="68"/>
  <c r="W51" i="68"/>
  <c r="P51" i="68"/>
  <c r="J51" i="68"/>
  <c r="FW52" i="68"/>
  <c r="FK52" i="68"/>
  <c r="EY52" i="68"/>
  <c r="EL52" i="68"/>
  <c r="JO52" i="68"/>
  <c r="GC52" i="68"/>
  <c r="FE52" i="68"/>
  <c r="EF52" i="68"/>
  <c r="DN52" i="68"/>
  <c r="DB52" i="68"/>
  <c r="CP52" i="68"/>
  <c r="CD52" i="68"/>
  <c r="JN52" i="68"/>
  <c r="BF52" i="68"/>
  <c r="AT52" i="68"/>
  <c r="FP52" i="68"/>
  <c r="ER52" i="68"/>
  <c r="DT52" i="68"/>
  <c r="DH52" i="68"/>
  <c r="CV52" i="68"/>
  <c r="CJ52" i="68"/>
  <c r="BX52" i="68"/>
  <c r="BL52" i="68"/>
  <c r="AZ52" i="68"/>
  <c r="AN52" i="68"/>
  <c r="AH52" i="68"/>
  <c r="AB52" i="68"/>
  <c r="V52" i="68"/>
  <c r="P52" i="68"/>
  <c r="K52" i="68"/>
  <c r="GB53" i="68"/>
  <c r="FW53" i="68"/>
  <c r="FP53" i="68"/>
  <c r="FK53" i="68"/>
  <c r="FD53" i="68"/>
  <c r="EY53" i="68"/>
  <c r="ES53" i="68"/>
  <c r="JO53" i="68"/>
  <c r="DU53" i="68"/>
  <c r="DI53" i="68"/>
  <c r="CW53" i="68"/>
  <c r="CJ53" i="68"/>
  <c r="BX53" i="68"/>
  <c r="JM53" i="68"/>
  <c r="BG53" i="68"/>
  <c r="BA53" i="68"/>
  <c r="AU53" i="68"/>
  <c r="AO53" i="68"/>
  <c r="AI53" i="68"/>
  <c r="AC53" i="68"/>
  <c r="W53" i="68"/>
  <c r="P53" i="68"/>
  <c r="J53" i="68"/>
  <c r="GC54" i="68"/>
  <c r="FP54" i="68"/>
  <c r="FE54" i="68"/>
  <c r="ER54" i="68"/>
  <c r="EF54" i="68"/>
  <c r="FK54" i="68"/>
  <c r="EL54" i="68"/>
  <c r="DT54" i="68"/>
  <c r="DH54" i="68"/>
  <c r="CV54" i="68"/>
  <c r="CJ54" i="68"/>
  <c r="BX54" i="68"/>
  <c r="BL54" i="68"/>
  <c r="AZ54" i="68"/>
  <c r="AN54" i="68"/>
  <c r="FW54" i="68"/>
  <c r="EY54" i="68"/>
  <c r="DN54" i="68"/>
  <c r="DB54" i="68"/>
  <c r="CP54" i="68"/>
  <c r="CD54" i="68"/>
  <c r="JN54" i="68"/>
  <c r="BF54" i="68"/>
  <c r="AT54" i="68"/>
  <c r="AH54" i="68"/>
  <c r="AB54" i="68"/>
  <c r="V54" i="68"/>
  <c r="P54" i="68"/>
  <c r="J54" i="68"/>
  <c r="GB55" i="68"/>
  <c r="FW55" i="68"/>
  <c r="FP55" i="68"/>
  <c r="FK55" i="68"/>
  <c r="FD55" i="68"/>
  <c r="EY55" i="68"/>
  <c r="ES55" i="68"/>
  <c r="EG55" i="68"/>
  <c r="DU55" i="68"/>
  <c r="DI55" i="68"/>
  <c r="CW55" i="68"/>
  <c r="CJ55" i="68"/>
  <c r="BX55" i="68"/>
  <c r="JM55" i="68"/>
  <c r="BG55" i="68"/>
  <c r="BA55" i="68"/>
  <c r="AU55" i="68"/>
  <c r="AO55" i="68"/>
  <c r="AI55" i="68"/>
  <c r="AC55" i="68"/>
  <c r="W55" i="68"/>
  <c r="P55" i="68"/>
  <c r="J55" i="68"/>
  <c r="FW56" i="68"/>
  <c r="FK56" i="68"/>
  <c r="EY56" i="68"/>
  <c r="EL56" i="68"/>
  <c r="JO56" i="68"/>
  <c r="FP56" i="68"/>
  <c r="ER56" i="68"/>
  <c r="DN56" i="68"/>
  <c r="DB56" i="68"/>
  <c r="CP56" i="68"/>
  <c r="CD56" i="68"/>
  <c r="BF56" i="68"/>
  <c r="AT56" i="68"/>
  <c r="GC56" i="68"/>
  <c r="FE56" i="68"/>
  <c r="EF56" i="68"/>
  <c r="DT56" i="68"/>
  <c r="DH56" i="68"/>
  <c r="CV56" i="68"/>
  <c r="CJ56" i="68"/>
  <c r="BX56" i="68"/>
  <c r="BL56" i="68"/>
  <c r="AZ56" i="68"/>
  <c r="AN56" i="68"/>
  <c r="AH56" i="68"/>
  <c r="AB56" i="68"/>
  <c r="V56" i="68"/>
  <c r="P56" i="68"/>
  <c r="K56" i="68"/>
  <c r="FQ46" i="68"/>
  <c r="GC51" i="68"/>
  <c r="JM11" i="68"/>
  <c r="JM15" i="68"/>
  <c r="BM19" i="68"/>
  <c r="BM21" i="68"/>
  <c r="BM23" i="68"/>
  <c r="BM25" i="68"/>
  <c r="BM27" i="68"/>
  <c r="BM29" i="68"/>
  <c r="BM31" i="68"/>
  <c r="BM33" i="68"/>
  <c r="BM35" i="68"/>
  <c r="BM37" i="68"/>
  <c r="BM39" i="68"/>
  <c r="BM41" i="68"/>
  <c r="BM43" i="68"/>
  <c r="BM45" i="68"/>
  <c r="BM47" i="68"/>
  <c r="BM49" i="68"/>
  <c r="BM51" i="68"/>
  <c r="BM53" i="68"/>
  <c r="BM55" i="68"/>
  <c r="JN8" i="68"/>
  <c r="JN12" i="68"/>
  <c r="BR16" i="68"/>
  <c r="BR18" i="68"/>
  <c r="BR20" i="68"/>
  <c r="BR22" i="68"/>
  <c r="BR24" i="68"/>
  <c r="BR26" i="68"/>
  <c r="BR28" i="68"/>
  <c r="BR30" i="68"/>
  <c r="BR32" i="68"/>
  <c r="BR34" i="68"/>
  <c r="BR36" i="68"/>
  <c r="BR38" i="68"/>
  <c r="BR40" i="68"/>
  <c r="BR42" i="68"/>
  <c r="BR44" i="68"/>
  <c r="BR46" i="68"/>
  <c r="BR48" i="68"/>
  <c r="BR50" i="68"/>
  <c r="BR52" i="68"/>
  <c r="BR54" i="68"/>
  <c r="BR56" i="68"/>
  <c r="JO8" i="68"/>
  <c r="JO12" i="68"/>
  <c r="DZ16" i="68"/>
  <c r="DZ18" i="68"/>
  <c r="DZ20" i="68"/>
  <c r="DZ22" i="68"/>
  <c r="DZ24" i="68"/>
  <c r="DZ26" i="68"/>
  <c r="DZ28" i="68"/>
  <c r="DZ30" i="68"/>
  <c r="DZ32" i="68"/>
  <c r="DZ34" i="68"/>
  <c r="DZ36" i="68"/>
  <c r="DZ38" i="68"/>
  <c r="DZ40" i="68"/>
  <c r="DZ42" i="68"/>
  <c r="DZ44" i="68"/>
  <c r="DZ46" i="68"/>
  <c r="DZ48" i="68"/>
  <c r="DZ50" i="68"/>
  <c r="DZ52" i="68"/>
  <c r="DZ54" i="68"/>
  <c r="DZ56" i="68"/>
  <c r="JB31" i="68"/>
  <c r="JP31" i="68"/>
  <c r="JB33" i="68"/>
  <c r="JP33" i="68"/>
  <c r="JB35" i="68"/>
  <c r="JP35" i="68"/>
  <c r="JB37" i="68"/>
  <c r="JP37" i="68"/>
  <c r="JM6" i="68"/>
  <c r="JM10" i="68"/>
  <c r="JM14" i="68"/>
  <c r="JQ14" i="68" s="1"/>
  <c r="JM16" i="68"/>
  <c r="JQ16" i="68" s="1"/>
  <c r="BL18" i="68"/>
  <c r="JM18" i="68"/>
  <c r="BL20" i="68"/>
  <c r="JM20" i="68"/>
  <c r="JM22" i="68"/>
  <c r="BL24" i="68"/>
  <c r="JM24" i="68"/>
  <c r="BL26" i="68"/>
  <c r="JM26" i="68"/>
  <c r="BL28" i="68"/>
  <c r="JM28" i="68"/>
  <c r="JQ28" i="68" s="1"/>
  <c r="JM30" i="68"/>
  <c r="BL32" i="68"/>
  <c r="JM32" i="68"/>
  <c r="BL34" i="68"/>
  <c r="JM34" i="68"/>
  <c r="BL36" i="68"/>
  <c r="JM36" i="68"/>
  <c r="JM38" i="68"/>
  <c r="JM40" i="68"/>
  <c r="BL42" i="68"/>
  <c r="JM42" i="68"/>
  <c r="JM44" i="68"/>
  <c r="JQ44" i="68" s="1"/>
  <c r="JM46" i="68"/>
  <c r="JM48" i="68"/>
  <c r="BL50" i="68"/>
  <c r="JM50" i="68"/>
  <c r="JM52" i="68"/>
  <c r="JM54" i="68"/>
  <c r="JM56" i="68"/>
  <c r="JN9" i="68"/>
  <c r="JN13" i="68"/>
  <c r="JN17" i="68"/>
  <c r="BS19" i="68"/>
  <c r="JN19" i="68"/>
  <c r="BS21" i="68"/>
  <c r="JN21" i="68"/>
  <c r="BS23" i="68"/>
  <c r="JN23" i="68"/>
  <c r="BS25" i="68"/>
  <c r="JN25" i="68"/>
  <c r="BS27" i="68"/>
  <c r="JN27" i="68"/>
  <c r="BS29" i="68"/>
  <c r="JN29" i="68"/>
  <c r="BS31" i="68"/>
  <c r="JN31" i="68"/>
  <c r="BS33" i="68"/>
  <c r="JN33" i="68"/>
  <c r="BS35" i="68"/>
  <c r="JN35" i="68"/>
  <c r="BS37" i="68"/>
  <c r="JN37" i="68"/>
  <c r="BS39" i="68"/>
  <c r="JN39" i="68"/>
  <c r="BS41" i="68"/>
  <c r="JN41" i="68"/>
  <c r="BS43" i="68"/>
  <c r="JN43" i="68"/>
  <c r="BS45" i="68"/>
  <c r="JN45" i="68"/>
  <c r="BS47" i="68"/>
  <c r="JN47" i="68"/>
  <c r="BS49" i="68"/>
  <c r="JN49" i="68"/>
  <c r="BS51" i="68"/>
  <c r="JN51" i="68"/>
  <c r="BS53" i="68"/>
  <c r="JN53" i="68"/>
  <c r="BS55" i="68"/>
  <c r="JN55" i="68"/>
  <c r="JN6" i="68"/>
  <c r="JO7" i="68"/>
  <c r="JO11" i="68"/>
  <c r="JO15" i="68"/>
  <c r="JO19" i="68"/>
  <c r="JO23" i="68"/>
  <c r="JO27" i="68"/>
  <c r="JO31" i="68"/>
  <c r="JO35" i="68"/>
  <c r="JO39" i="68"/>
  <c r="JO43" i="68"/>
  <c r="JO47" i="68"/>
  <c r="JO51" i="68"/>
  <c r="JO55" i="68"/>
  <c r="JO6" i="68"/>
  <c r="JB30" i="68"/>
  <c r="JP30" i="68"/>
  <c r="JB32" i="68"/>
  <c r="JP32" i="68"/>
  <c r="JB34" i="68"/>
  <c r="JP34" i="68"/>
  <c r="JB36" i="68"/>
  <c r="JP36" i="68"/>
  <c r="JB38" i="68"/>
  <c r="JP38" i="68"/>
  <c r="JP7" i="68"/>
  <c r="JP9" i="68"/>
  <c r="JP11" i="68"/>
  <c r="JP13" i="68"/>
  <c r="JP15" i="68"/>
  <c r="JP17" i="68"/>
  <c r="JP19" i="68"/>
  <c r="JP21" i="68"/>
  <c r="JP23" i="68"/>
  <c r="JP25" i="68"/>
  <c r="JP27" i="68"/>
  <c r="JP29" i="68"/>
  <c r="JP39" i="68"/>
  <c r="JP41" i="68"/>
  <c r="JP43" i="68"/>
  <c r="JP45" i="68"/>
  <c r="JP47" i="68"/>
  <c r="JP49" i="68"/>
  <c r="JP51" i="68"/>
  <c r="JP53" i="68"/>
  <c r="JP55" i="68"/>
  <c r="HY28" i="68"/>
  <c r="GC40" i="68"/>
  <c r="HA53" i="68"/>
  <c r="JP6" i="68"/>
  <c r="JP8" i="68"/>
  <c r="JP10" i="68"/>
  <c r="JP12" i="68"/>
  <c r="JP14" i="68"/>
  <c r="JP16" i="68"/>
  <c r="JP18" i="68"/>
  <c r="JP20" i="68"/>
  <c r="JP22" i="68"/>
  <c r="JP24" i="68"/>
  <c r="JP26" i="68"/>
  <c r="JP28" i="68"/>
  <c r="JP40" i="68"/>
  <c r="JP42" i="68"/>
  <c r="JP44" i="68"/>
  <c r="JP46" i="68"/>
  <c r="JP48" i="68"/>
  <c r="JP50" i="68"/>
  <c r="JP52" i="68"/>
  <c r="JP54" i="68"/>
  <c r="JP56" i="68"/>
  <c r="AW15" i="69"/>
  <c r="AP17" i="69"/>
  <c r="AW19" i="69"/>
  <c r="AW20" i="69"/>
  <c r="AP21" i="69"/>
  <c r="AW23" i="69"/>
  <c r="AW24" i="69"/>
  <c r="AP25" i="69"/>
  <c r="AW27" i="69"/>
  <c r="AW28" i="69"/>
  <c r="AP29" i="69"/>
  <c r="AW31" i="69"/>
  <c r="AW32" i="69"/>
  <c r="AP33" i="69"/>
  <c r="AW35" i="69"/>
  <c r="AW36" i="69"/>
  <c r="AP37" i="69"/>
  <c r="AW39" i="69"/>
  <c r="AW40" i="69"/>
  <c r="AP41" i="69"/>
  <c r="AW43" i="69"/>
  <c r="AW44" i="69"/>
  <c r="AP45" i="69"/>
  <c r="AW47" i="69"/>
  <c r="AW48" i="69"/>
  <c r="AP49" i="69"/>
  <c r="AW51" i="69"/>
  <c r="AW52" i="69"/>
  <c r="AP53" i="69"/>
  <c r="AW55" i="69"/>
  <c r="AW14" i="69"/>
  <c r="AX14" i="69" s="1"/>
  <c r="AY14" i="69" s="1"/>
  <c r="AP15" i="69"/>
  <c r="AW17" i="69"/>
  <c r="AW18" i="69"/>
  <c r="AW21" i="69"/>
  <c r="AW22" i="69"/>
  <c r="AW25" i="69"/>
  <c r="AW26" i="69"/>
  <c r="AW29" i="69"/>
  <c r="AW30" i="69"/>
  <c r="AW33" i="69"/>
  <c r="AW34" i="69"/>
  <c r="AW37" i="69"/>
  <c r="AW38" i="69"/>
  <c r="AW41" i="69"/>
  <c r="AW42" i="69"/>
  <c r="AW45" i="69"/>
  <c r="AW46" i="69"/>
  <c r="AW49" i="69"/>
  <c r="AW50" i="69"/>
  <c r="AW53" i="69"/>
  <c r="AW54" i="69"/>
  <c r="AX54" i="69" s="1"/>
  <c r="AY54" i="69" s="1"/>
  <c r="AP55" i="69"/>
  <c r="JF4" i="68"/>
  <c r="GC43" i="68"/>
  <c r="GC24" i="68"/>
  <c r="GO17" i="68"/>
  <c r="FE22" i="68"/>
  <c r="HA26" i="68"/>
  <c r="HH3" i="68"/>
  <c r="GC16" i="68"/>
  <c r="HA18" i="68"/>
  <c r="HY20" i="68"/>
  <c r="GO25" i="68"/>
  <c r="HM27" i="68"/>
  <c r="FQ42" i="68"/>
  <c r="HY47" i="68"/>
  <c r="FQ50" i="68"/>
  <c r="GO52" i="68"/>
  <c r="HM54" i="68"/>
  <c r="IJ7" i="68"/>
  <c r="HM15" i="68"/>
  <c r="HY16" i="68"/>
  <c r="FQ19" i="68"/>
  <c r="GC20" i="68"/>
  <c r="GO21" i="68"/>
  <c r="HA22" i="68"/>
  <c r="HM23" i="68"/>
  <c r="HY24" i="68"/>
  <c r="FE26" i="68"/>
  <c r="GC28" i="68"/>
  <c r="HA41" i="68"/>
  <c r="HM42" i="68"/>
  <c r="HY43" i="68"/>
  <c r="GC47" i="68"/>
  <c r="GO48" i="68"/>
  <c r="HA49" i="68"/>
  <c r="HM50" i="68"/>
  <c r="HY51" i="68"/>
  <c r="FQ54" i="68"/>
  <c r="GO56" i="68"/>
  <c r="HM39" i="68"/>
  <c r="GO44" i="68"/>
  <c r="HA45" i="68"/>
  <c r="HM46" i="68"/>
  <c r="IV7" i="68"/>
  <c r="V9" i="68"/>
  <c r="W9" i="68" s="1"/>
  <c r="V53" i="68"/>
  <c r="V45" i="68"/>
  <c r="W45" i="68" s="1"/>
  <c r="V37" i="68"/>
  <c r="W37" i="68" s="1"/>
  <c r="V29" i="68"/>
  <c r="W29" i="68" s="1"/>
  <c r="V21" i="68"/>
  <c r="W21" i="68" s="1"/>
  <c r="AB41" i="68"/>
  <c r="AC41" i="68" s="1"/>
  <c r="AB25" i="68"/>
  <c r="AC25" i="68" s="1"/>
  <c r="AH53" i="68"/>
  <c r="AH45" i="68"/>
  <c r="AI45" i="68" s="1"/>
  <c r="AH37" i="68"/>
  <c r="AI37" i="68" s="1"/>
  <c r="AH29" i="68"/>
  <c r="AI29" i="68" s="1"/>
  <c r="AH21" i="68"/>
  <c r="AI21" i="68" s="1"/>
  <c r="GO15" i="68"/>
  <c r="HA16" i="68"/>
  <c r="HM17" i="68"/>
  <c r="HY18" i="68"/>
  <c r="GO19" i="68"/>
  <c r="FE20" i="68"/>
  <c r="HA20" i="68"/>
  <c r="FQ21" i="68"/>
  <c r="HM21" i="68"/>
  <c r="GC22" i="68"/>
  <c r="HY22" i="68"/>
  <c r="GO23" i="68"/>
  <c r="HA24" i="68"/>
  <c r="HM25" i="68"/>
  <c r="HY26" i="68"/>
  <c r="GO27" i="68"/>
  <c r="FE28" i="68"/>
  <c r="HA28" i="68"/>
  <c r="HY38" i="68"/>
  <c r="GO39" i="68"/>
  <c r="FE40" i="68"/>
  <c r="HA40" i="68"/>
  <c r="GC41" i="68"/>
  <c r="HY41" i="68"/>
  <c r="GO42" i="68"/>
  <c r="HA43" i="68"/>
  <c r="FQ44" i="68"/>
  <c r="HM44" i="68"/>
  <c r="HY45" i="68"/>
  <c r="GO46" i="68"/>
  <c r="FE47" i="68"/>
  <c r="HA47" i="68"/>
  <c r="FQ48" i="68"/>
  <c r="HM48" i="68"/>
  <c r="GC49" i="68"/>
  <c r="HY49" i="68"/>
  <c r="GO50" i="68"/>
  <c r="HA51" i="68"/>
  <c r="FQ52" i="68"/>
  <c r="HM52" i="68"/>
  <c r="HY53" i="68"/>
  <c r="GO54" i="68"/>
  <c r="FE55" i="68"/>
  <c r="HA55" i="68"/>
  <c r="FQ56" i="68"/>
  <c r="HM56" i="68"/>
  <c r="V49" i="68"/>
  <c r="V41" i="68"/>
  <c r="W41" i="68" s="1"/>
  <c r="V33" i="68"/>
  <c r="W33" i="68" s="1"/>
  <c r="V25" i="68"/>
  <c r="W25" i="68" s="1"/>
  <c r="V17" i="68"/>
  <c r="W17" i="68" s="1"/>
  <c r="AB45" i="68"/>
  <c r="AC45" i="68" s="1"/>
  <c r="AB29" i="68"/>
  <c r="AC29" i="68" s="1"/>
  <c r="AH49" i="68"/>
  <c r="AH41" i="68"/>
  <c r="AI41" i="68" s="1"/>
  <c r="AH33" i="68"/>
  <c r="AI33" i="68" s="1"/>
  <c r="AH25" i="68"/>
  <c r="AI25" i="68" s="1"/>
  <c r="AH17" i="68"/>
  <c r="AI17" i="68" s="1"/>
  <c r="BR8" i="68"/>
  <c r="BS8" i="68" s="1"/>
  <c r="FJ7" i="68"/>
  <c r="GH7" i="68"/>
  <c r="GI7" i="68" s="1"/>
  <c r="HF7" i="68"/>
  <c r="HG7" i="68" s="1"/>
  <c r="FV8" i="68"/>
  <c r="GT8" i="68"/>
  <c r="GU8" i="68" s="1"/>
  <c r="HR8" i="68"/>
  <c r="HS8" i="68" s="1"/>
  <c r="FJ9" i="68"/>
  <c r="FK9" i="68" s="1"/>
  <c r="GH9" i="68"/>
  <c r="HF9" i="68"/>
  <c r="HG9" i="68" s="1"/>
  <c r="EX10" i="68"/>
  <c r="EY10" i="68" s="1"/>
  <c r="GT10" i="68"/>
  <c r="HR10" i="68"/>
  <c r="HS10" i="68" s="1"/>
  <c r="FJ11" i="68"/>
  <c r="FK11" i="68" s="1"/>
  <c r="GH11" i="68"/>
  <c r="GI11" i="68" s="1"/>
  <c r="HF11" i="68"/>
  <c r="FV12" i="68"/>
  <c r="FW12" i="68" s="1"/>
  <c r="GT12" i="68"/>
  <c r="GU12" i="68" s="1"/>
  <c r="HR12" i="68"/>
  <c r="FJ13" i="68"/>
  <c r="FK13" i="68" s="1"/>
  <c r="GH13" i="68"/>
  <c r="GI13" i="68" s="1"/>
  <c r="HF13" i="68"/>
  <c r="HG13" i="68" s="1"/>
  <c r="EX14" i="68"/>
  <c r="EY14" i="68" s="1"/>
  <c r="GT14" i="68"/>
  <c r="GU14" i="68" s="1"/>
  <c r="HR14" i="68"/>
  <c r="HS14" i="68" s="1"/>
  <c r="AV3" i="68"/>
  <c r="CR3" i="68"/>
  <c r="EN3" i="68"/>
  <c r="GJ3" i="68"/>
  <c r="X3" i="68"/>
  <c r="BT3" i="68"/>
  <c r="DP3" i="68"/>
  <c r="FL3" i="68"/>
  <c r="J11" i="68"/>
  <c r="K11" i="68" s="1"/>
  <c r="J7" i="68"/>
  <c r="K7" i="68" s="1"/>
  <c r="BX7" i="68"/>
  <c r="BY7" i="68" s="1"/>
  <c r="BX11" i="68"/>
  <c r="BY11" i="68" s="1"/>
  <c r="BX15" i="68"/>
  <c r="BY15" i="68" s="1"/>
  <c r="BY19" i="68"/>
  <c r="BY21" i="68"/>
  <c r="BY23" i="68"/>
  <c r="BY25" i="68"/>
  <c r="BY27" i="68"/>
  <c r="BY29" i="68"/>
  <c r="BY31" i="68"/>
  <c r="BY33" i="68"/>
  <c r="BY35" i="68"/>
  <c r="BY37" i="68"/>
  <c r="BY39" i="68"/>
  <c r="BY41" i="68"/>
  <c r="BY43" i="68"/>
  <c r="BY45" i="68"/>
  <c r="BY47" i="68"/>
  <c r="BY49" i="68"/>
  <c r="BY51" i="68"/>
  <c r="BY53" i="68"/>
  <c r="BY55" i="68"/>
  <c r="CK19" i="68"/>
  <c r="CK21" i="68"/>
  <c r="CK23" i="68"/>
  <c r="CK25" i="68"/>
  <c r="CK27" i="68"/>
  <c r="CK29" i="68"/>
  <c r="CK31" i="68"/>
  <c r="CK33" i="68"/>
  <c r="CK35" i="68"/>
  <c r="CK37" i="68"/>
  <c r="CK39" i="68"/>
  <c r="CK41" i="68"/>
  <c r="CK43" i="68"/>
  <c r="CK45" i="68"/>
  <c r="CK47" i="68"/>
  <c r="CK49" i="68"/>
  <c r="CK51" i="68"/>
  <c r="CK53" i="68"/>
  <c r="CK55" i="68"/>
  <c r="CV7" i="68"/>
  <c r="CW7" i="68" s="1"/>
  <c r="CV11" i="68"/>
  <c r="CW11" i="68" s="1"/>
  <c r="CV15" i="68"/>
  <c r="CW15" i="68" s="1"/>
  <c r="CW19" i="68"/>
  <c r="CW21" i="68"/>
  <c r="CW23" i="68"/>
  <c r="Q55" i="68"/>
  <c r="Q53" i="68"/>
  <c r="Q51" i="68"/>
  <c r="Q49" i="68"/>
  <c r="Q47" i="68"/>
  <c r="Q43" i="68"/>
  <c r="Q41" i="68"/>
  <c r="Q37" i="68"/>
  <c r="Q35" i="68"/>
  <c r="Q31" i="68"/>
  <c r="Q29" i="68"/>
  <c r="Q27" i="68"/>
  <c r="Q25" i="68"/>
  <c r="Q23" i="68"/>
  <c r="Q19" i="68"/>
  <c r="Q16" i="68"/>
  <c r="P14" i="68"/>
  <c r="Q14" i="68" s="1"/>
  <c r="P7" i="68"/>
  <c r="Q7" i="68" s="1"/>
  <c r="J56" i="68"/>
  <c r="J48" i="68"/>
  <c r="J40" i="68"/>
  <c r="J32" i="68"/>
  <c r="K32" i="68" s="1"/>
  <c r="J24" i="68"/>
  <c r="J16" i="68"/>
  <c r="K16" i="68" s="1"/>
  <c r="V55" i="68"/>
  <c r="V51" i="68"/>
  <c r="V47" i="68"/>
  <c r="V43" i="68"/>
  <c r="W43" i="68" s="1"/>
  <c r="V39" i="68"/>
  <c r="W39" i="68" s="1"/>
  <c r="V35" i="68"/>
  <c r="W35" i="68" s="1"/>
  <c r="V31" i="68"/>
  <c r="W31" i="68" s="1"/>
  <c r="V27" i="68"/>
  <c r="W27" i="68" s="1"/>
  <c r="V23" i="68"/>
  <c r="W23" i="68" s="1"/>
  <c r="V19" i="68"/>
  <c r="W19" i="68" s="1"/>
  <c r="V15" i="68"/>
  <c r="W15" i="68" s="1"/>
  <c r="AB55" i="68"/>
  <c r="AB47" i="68"/>
  <c r="AB39" i="68"/>
  <c r="AC39" i="68" s="1"/>
  <c r="AB31" i="68"/>
  <c r="AC31" i="68" s="1"/>
  <c r="AB23" i="68"/>
  <c r="AC23" i="68" s="1"/>
  <c r="AB15" i="68"/>
  <c r="AC15" i="68" s="1"/>
  <c r="AH55" i="68"/>
  <c r="AH51" i="68"/>
  <c r="AH47" i="68"/>
  <c r="AH43" i="68"/>
  <c r="AI43" i="68" s="1"/>
  <c r="AH39" i="68"/>
  <c r="AI39" i="68" s="1"/>
  <c r="AH35" i="68"/>
  <c r="AI35" i="68" s="1"/>
  <c r="AH31" i="68"/>
  <c r="AI31" i="68" s="1"/>
  <c r="AH27" i="68"/>
  <c r="AI27" i="68" s="1"/>
  <c r="AH23" i="68"/>
  <c r="AI23" i="68" s="1"/>
  <c r="AH19" i="68"/>
  <c r="AI19" i="68" s="1"/>
  <c r="AH15" i="68"/>
  <c r="AI15" i="68" s="1"/>
  <c r="AT10" i="68"/>
  <c r="AU10" i="68" s="1"/>
  <c r="AT14" i="68"/>
  <c r="AU14" i="68" s="1"/>
  <c r="BF53" i="68"/>
  <c r="BF49" i="68"/>
  <c r="BF45" i="68"/>
  <c r="BF41" i="68"/>
  <c r="BF37" i="68"/>
  <c r="BF33" i="68"/>
  <c r="BF29" i="68"/>
  <c r="BF25" i="68"/>
  <c r="BF21" i="68"/>
  <c r="BF17" i="68"/>
  <c r="BG17" i="68" s="1"/>
  <c r="BL8" i="68"/>
  <c r="BM8" i="68" s="1"/>
  <c r="BL10" i="68"/>
  <c r="BL12" i="68"/>
  <c r="BM12" i="68" s="1"/>
  <c r="CE15" i="68"/>
  <c r="CD15" i="68"/>
  <c r="CE17" i="68"/>
  <c r="CD17" i="68"/>
  <c r="CE19" i="68"/>
  <c r="CD19" i="68"/>
  <c r="CE21" i="68"/>
  <c r="CD21" i="68"/>
  <c r="CE23" i="68"/>
  <c r="CD23" i="68"/>
  <c r="CE25" i="68"/>
  <c r="CD25" i="68"/>
  <c r="CE27" i="68"/>
  <c r="CD27" i="68"/>
  <c r="CE29" i="68"/>
  <c r="CD29" i="68"/>
  <c r="CE31" i="68"/>
  <c r="CD31" i="68"/>
  <c r="CE33" i="68"/>
  <c r="CD33" i="68"/>
  <c r="CE35" i="68"/>
  <c r="CD35" i="68"/>
  <c r="CE37" i="68"/>
  <c r="CD37" i="68"/>
  <c r="CE39" i="68"/>
  <c r="CD39" i="68"/>
  <c r="CE41" i="68"/>
  <c r="CD41" i="68"/>
  <c r="CE43" i="68"/>
  <c r="CD43" i="68"/>
  <c r="CE45" i="68"/>
  <c r="CD45" i="68"/>
  <c r="CE47" i="68"/>
  <c r="CD47" i="68"/>
  <c r="CE49" i="68"/>
  <c r="CD49" i="68"/>
  <c r="CE51" i="68"/>
  <c r="CD51" i="68"/>
  <c r="CE53" i="68"/>
  <c r="CD53" i="68"/>
  <c r="CE55" i="68"/>
  <c r="CD55" i="68"/>
  <c r="CP15" i="68"/>
  <c r="CQ15" i="68" s="1"/>
  <c r="CP17" i="68"/>
  <c r="CQ17" i="68" s="1"/>
  <c r="CQ19" i="68"/>
  <c r="CP19" i="68"/>
  <c r="CQ21" i="68"/>
  <c r="CP21" i="68"/>
  <c r="CQ23" i="68"/>
  <c r="CP23" i="68"/>
  <c r="CQ25" i="68"/>
  <c r="CP25" i="68"/>
  <c r="CQ27" i="68"/>
  <c r="CP27" i="68"/>
  <c r="CQ29" i="68"/>
  <c r="CP29" i="68"/>
  <c r="CQ31" i="68"/>
  <c r="CP31" i="68"/>
  <c r="CQ33" i="68"/>
  <c r="CP33" i="68"/>
  <c r="CQ35" i="68"/>
  <c r="CP35" i="68"/>
  <c r="CQ37" i="68"/>
  <c r="CP37" i="68"/>
  <c r="CQ39" i="68"/>
  <c r="CP39" i="68"/>
  <c r="CQ41" i="68"/>
  <c r="CP41" i="68"/>
  <c r="CQ43" i="68"/>
  <c r="CP43" i="68"/>
  <c r="CQ45" i="68"/>
  <c r="CP45" i="68"/>
  <c r="CQ47" i="68"/>
  <c r="CP47" i="68"/>
  <c r="CQ49" i="68"/>
  <c r="CP49" i="68"/>
  <c r="CQ51" i="68"/>
  <c r="CP51" i="68"/>
  <c r="CQ53" i="68"/>
  <c r="CP53" i="68"/>
  <c r="CQ55" i="68"/>
  <c r="CP55" i="68"/>
  <c r="DB7" i="68"/>
  <c r="DC7" i="68" s="1"/>
  <c r="DB9" i="68"/>
  <c r="DC9" i="68" s="1"/>
  <c r="DB11" i="68"/>
  <c r="DC11" i="68" s="1"/>
  <c r="DB13" i="68"/>
  <c r="DC13" i="68" s="1"/>
  <c r="DB15" i="68"/>
  <c r="DC15" i="68" s="1"/>
  <c r="DB17" i="68"/>
  <c r="DC17" i="68" s="1"/>
  <c r="DC19" i="68"/>
  <c r="DB19" i="68"/>
  <c r="DC21" i="68"/>
  <c r="DB21" i="68"/>
  <c r="DC23" i="68"/>
  <c r="DB23" i="68"/>
  <c r="DC25" i="68"/>
  <c r="DB25" i="68"/>
  <c r="DC27" i="68"/>
  <c r="DB27" i="68"/>
  <c r="DC29" i="68"/>
  <c r="DB29" i="68"/>
  <c r="DC31" i="68"/>
  <c r="DB31" i="68"/>
  <c r="DC33" i="68"/>
  <c r="DB33" i="68"/>
  <c r="DC35" i="68"/>
  <c r="DB35" i="68"/>
  <c r="DC37" i="68"/>
  <c r="DB37" i="68"/>
  <c r="DC39" i="68"/>
  <c r="DB39" i="68"/>
  <c r="DC41" i="68"/>
  <c r="DB41" i="68"/>
  <c r="DC43" i="68"/>
  <c r="DB43" i="68"/>
  <c r="DC45" i="68"/>
  <c r="DB45" i="68"/>
  <c r="DC47" i="68"/>
  <c r="DB47" i="68"/>
  <c r="DC49" i="68"/>
  <c r="DB49" i="68"/>
  <c r="DC51" i="68"/>
  <c r="DB51" i="68"/>
  <c r="DC53" i="68"/>
  <c r="DB53" i="68"/>
  <c r="DC55" i="68"/>
  <c r="DB55" i="68"/>
  <c r="DN7" i="68"/>
  <c r="DO7" i="68" s="1"/>
  <c r="DN9" i="68"/>
  <c r="DO9" i="68" s="1"/>
  <c r="DN11" i="68"/>
  <c r="DO11" i="68" s="1"/>
  <c r="DN13" i="68"/>
  <c r="DO13" i="68" s="1"/>
  <c r="DO15" i="68"/>
  <c r="DN15" i="68"/>
  <c r="DO17" i="68"/>
  <c r="DN17" i="68"/>
  <c r="DO19" i="68"/>
  <c r="DN19" i="68"/>
  <c r="DO21" i="68"/>
  <c r="DN21" i="68"/>
  <c r="DO23" i="68"/>
  <c r="DN23" i="68"/>
  <c r="DO25" i="68"/>
  <c r="DN25" i="68"/>
  <c r="DO27" i="68"/>
  <c r="DN27" i="68"/>
  <c r="DO29" i="68"/>
  <c r="DN29" i="68"/>
  <c r="DO31" i="68"/>
  <c r="DN31" i="68"/>
  <c r="J52" i="68"/>
  <c r="J44" i="68"/>
  <c r="K44" i="68" s="1"/>
  <c r="J36" i="68"/>
  <c r="K36" i="68" s="1"/>
  <c r="J28" i="68"/>
  <c r="J20" i="68"/>
  <c r="BF55" i="68"/>
  <c r="BF51" i="68"/>
  <c r="BF47" i="68"/>
  <c r="BF43" i="68"/>
  <c r="BF39" i="68"/>
  <c r="BF35" i="68"/>
  <c r="BF31" i="68"/>
  <c r="BF27" i="68"/>
  <c r="BF23" i="68"/>
  <c r="BF19" i="68"/>
  <c r="BF15" i="68"/>
  <c r="BG15" i="68" s="1"/>
  <c r="BR10" i="68"/>
  <c r="BS10" i="68" s="1"/>
  <c r="BR14" i="68"/>
  <c r="BS14" i="68" s="1"/>
  <c r="BX8" i="68"/>
  <c r="BY8" i="68" s="1"/>
  <c r="BX12" i="68"/>
  <c r="BY12" i="68" s="1"/>
  <c r="BX14" i="68"/>
  <c r="CV8" i="68"/>
  <c r="CW8" i="68" s="1"/>
  <c r="CV12" i="68"/>
  <c r="CW12" i="68" s="1"/>
  <c r="CV14" i="68"/>
  <c r="DH8" i="68"/>
  <c r="DI8" i="68" s="1"/>
  <c r="DH10" i="68"/>
  <c r="DH12" i="68"/>
  <c r="DI12" i="68" s="1"/>
  <c r="DO33" i="68"/>
  <c r="DN33" i="68"/>
  <c r="DO35" i="68"/>
  <c r="DN35" i="68"/>
  <c r="DO37" i="68"/>
  <c r="DN37" i="68"/>
  <c r="DO39" i="68"/>
  <c r="DN39" i="68"/>
  <c r="DO41" i="68"/>
  <c r="DN41" i="68"/>
  <c r="DO43" i="68"/>
  <c r="DN43" i="68"/>
  <c r="DO45" i="68"/>
  <c r="DN45" i="68"/>
  <c r="DO47" i="68"/>
  <c r="DN47" i="68"/>
  <c r="DO49" i="68"/>
  <c r="DN49" i="68"/>
  <c r="DO51" i="68"/>
  <c r="DN51" i="68"/>
  <c r="DO53" i="68"/>
  <c r="DN53" i="68"/>
  <c r="DO55" i="68"/>
  <c r="DN55" i="68"/>
  <c r="DZ15" i="68"/>
  <c r="EA15" i="68" s="1"/>
  <c r="DZ17" i="68"/>
  <c r="EA17" i="68" s="1"/>
  <c r="EA19" i="68"/>
  <c r="DZ19" i="68"/>
  <c r="EA21" i="68"/>
  <c r="DZ21" i="68"/>
  <c r="EA23" i="68"/>
  <c r="DZ23" i="68"/>
  <c r="EA25" i="68"/>
  <c r="DZ25" i="68"/>
  <c r="EA27" i="68"/>
  <c r="DZ27" i="68"/>
  <c r="EA29" i="68"/>
  <c r="DZ29" i="68"/>
  <c r="EA31" i="68"/>
  <c r="DZ31" i="68"/>
  <c r="EA33" i="68"/>
  <c r="DZ33" i="68"/>
  <c r="EA35" i="68"/>
  <c r="DZ35" i="68"/>
  <c r="EA37" i="68"/>
  <c r="DZ37" i="68"/>
  <c r="EA39" i="68"/>
  <c r="DZ39" i="68"/>
  <c r="EA41" i="68"/>
  <c r="DZ41" i="68"/>
  <c r="EA43" i="68"/>
  <c r="DZ43" i="68"/>
  <c r="EA45" i="68"/>
  <c r="DZ45" i="68"/>
  <c r="EA47" i="68"/>
  <c r="DZ47" i="68"/>
  <c r="EA49" i="68"/>
  <c r="DZ49" i="68"/>
  <c r="EA51" i="68"/>
  <c r="DZ51" i="68"/>
  <c r="EA53" i="68"/>
  <c r="DZ53" i="68"/>
  <c r="EA55" i="68"/>
  <c r="DZ55" i="68"/>
  <c r="EL7" i="68"/>
  <c r="EM7" i="68" s="1"/>
  <c r="EL9" i="68"/>
  <c r="EM9" i="68" s="1"/>
  <c r="EL11" i="68"/>
  <c r="EM11" i="68" s="1"/>
  <c r="EL13" i="68"/>
  <c r="EM13" i="68" s="1"/>
  <c r="EL15" i="68"/>
  <c r="EM15" i="68" s="1"/>
  <c r="EL17" i="68"/>
  <c r="EM17" i="68" s="1"/>
  <c r="EM19" i="68"/>
  <c r="EL19" i="68"/>
  <c r="EM21" i="68"/>
  <c r="EL21" i="68"/>
  <c r="EM23" i="68"/>
  <c r="EL23" i="68"/>
  <c r="EM25" i="68"/>
  <c r="EL25" i="68"/>
  <c r="EM27" i="68"/>
  <c r="EL27" i="68"/>
  <c r="EM29" i="68"/>
  <c r="EL29" i="68"/>
  <c r="EM31" i="68"/>
  <c r="EL31" i="68"/>
  <c r="EM33" i="68"/>
  <c r="EL33" i="68"/>
  <c r="EM35" i="68"/>
  <c r="EL35" i="68"/>
  <c r="EM37" i="68"/>
  <c r="EL37" i="68"/>
  <c r="EM39" i="68"/>
  <c r="EL39" i="68"/>
  <c r="EM41" i="68"/>
  <c r="EL41" i="68"/>
  <c r="EM43" i="68"/>
  <c r="EL43" i="68"/>
  <c r="EM45" i="68"/>
  <c r="EL45" i="68"/>
  <c r="EM47" i="68"/>
  <c r="EL47" i="68"/>
  <c r="EM49" i="68"/>
  <c r="EL49" i="68"/>
  <c r="EM51" i="68"/>
  <c r="EL51" i="68"/>
  <c r="EM53" i="68"/>
  <c r="EL53" i="68"/>
  <c r="EM55" i="68"/>
  <c r="EL55" i="68"/>
  <c r="FJ15" i="68"/>
  <c r="FK15" i="68" s="1"/>
  <c r="GI15" i="68"/>
  <c r="GH15" i="68"/>
  <c r="HG15" i="68"/>
  <c r="HF15" i="68"/>
  <c r="EX16" i="68"/>
  <c r="GU16" i="68"/>
  <c r="GT16" i="68"/>
  <c r="HS16" i="68"/>
  <c r="HR16" i="68"/>
  <c r="FJ17" i="68"/>
  <c r="FK17" i="68" s="1"/>
  <c r="GI17" i="68"/>
  <c r="GH17" i="68"/>
  <c r="HG17" i="68"/>
  <c r="HF17" i="68"/>
  <c r="EY18" i="68"/>
  <c r="EX18" i="68"/>
  <c r="FV18" i="68"/>
  <c r="GU18" i="68"/>
  <c r="GT18" i="68"/>
  <c r="HS18" i="68"/>
  <c r="HR18" i="68"/>
  <c r="FK19" i="68"/>
  <c r="FJ19" i="68"/>
  <c r="GI19" i="68"/>
  <c r="GH19" i="68"/>
  <c r="HG19" i="68"/>
  <c r="HF19" i="68"/>
  <c r="EX20" i="68"/>
  <c r="FV20" i="68"/>
  <c r="GU20" i="68"/>
  <c r="GT20" i="68"/>
  <c r="HS20" i="68"/>
  <c r="HR20" i="68"/>
  <c r="FK21" i="68"/>
  <c r="FJ21" i="68"/>
  <c r="GI21" i="68"/>
  <c r="GH21" i="68"/>
  <c r="HG21" i="68"/>
  <c r="HF21" i="68"/>
  <c r="EX22" i="68"/>
  <c r="FW22" i="68"/>
  <c r="FV22" i="68"/>
  <c r="GU22" i="68"/>
  <c r="GT22" i="68"/>
  <c r="HS22" i="68"/>
  <c r="HR22" i="68"/>
  <c r="FK23" i="68"/>
  <c r="FJ23" i="68"/>
  <c r="GI23" i="68"/>
  <c r="GH23" i="68"/>
  <c r="HG23" i="68"/>
  <c r="HF23" i="68"/>
  <c r="EX24" i="68"/>
  <c r="FV24" i="68"/>
  <c r="GU24" i="68"/>
  <c r="GT24" i="68"/>
  <c r="HS24" i="68"/>
  <c r="HR24" i="68"/>
  <c r="FK25" i="68"/>
  <c r="FJ25" i="68"/>
  <c r="GI25" i="68"/>
  <c r="GH25" i="68"/>
  <c r="HG25" i="68"/>
  <c r="HF25" i="68"/>
  <c r="EX26" i="68"/>
  <c r="FW26" i="68"/>
  <c r="FV26" i="68"/>
  <c r="GU26" i="68"/>
  <c r="GT26" i="68"/>
  <c r="HS26" i="68"/>
  <c r="HR26" i="68"/>
  <c r="FK27" i="68"/>
  <c r="FJ27" i="68"/>
  <c r="GI27" i="68"/>
  <c r="GH27" i="68"/>
  <c r="HG27" i="68"/>
  <c r="HF27" i="68"/>
  <c r="EX28" i="68"/>
  <c r="FV28" i="68"/>
  <c r="GU28" i="68"/>
  <c r="GT28" i="68"/>
  <c r="HS28" i="68"/>
  <c r="HR28" i="68"/>
  <c r="HS38" i="68"/>
  <c r="HR38" i="68"/>
  <c r="FK39" i="68"/>
  <c r="FJ39" i="68"/>
  <c r="GI39" i="68"/>
  <c r="GH39" i="68"/>
  <c r="HG39" i="68"/>
  <c r="HF39" i="68"/>
  <c r="EX40" i="68"/>
  <c r="FV40" i="68"/>
  <c r="GU40" i="68"/>
  <c r="GT40" i="68"/>
  <c r="HS40" i="68"/>
  <c r="HR40" i="68"/>
  <c r="EY41" i="68"/>
  <c r="EX41" i="68"/>
  <c r="FQ41" i="68"/>
  <c r="GU41" i="68"/>
  <c r="GT41" i="68"/>
  <c r="HL41" i="68"/>
  <c r="HM41" i="68"/>
  <c r="FJ42" i="68"/>
  <c r="GB42" i="68"/>
  <c r="HG42" i="68"/>
  <c r="HF42" i="68"/>
  <c r="HX42" i="68"/>
  <c r="HY42" i="68"/>
  <c r="FW43" i="68"/>
  <c r="FV43" i="68"/>
  <c r="GN43" i="68"/>
  <c r="GO43" i="68"/>
  <c r="HS43" i="68"/>
  <c r="HR43" i="68"/>
  <c r="FD44" i="68"/>
  <c r="GI44" i="68"/>
  <c r="GH44" i="68"/>
  <c r="GZ44" i="68"/>
  <c r="HA44" i="68"/>
  <c r="EY45" i="68"/>
  <c r="EX45" i="68"/>
  <c r="FQ45" i="68"/>
  <c r="GU45" i="68"/>
  <c r="GT45" i="68"/>
  <c r="HL45" i="68"/>
  <c r="HM45" i="68"/>
  <c r="FK46" i="68"/>
  <c r="FJ46" i="68"/>
  <c r="GB46" i="68"/>
  <c r="HG46" i="68"/>
  <c r="HF46" i="68"/>
  <c r="HX46" i="68"/>
  <c r="HY46" i="68"/>
  <c r="DT8" i="68"/>
  <c r="DT10" i="68"/>
  <c r="DU10" i="68" s="1"/>
  <c r="DT12" i="68"/>
  <c r="DT14" i="68"/>
  <c r="DU14" i="68" s="1"/>
  <c r="GB7" i="68"/>
  <c r="GZ7" i="68"/>
  <c r="HX7" i="68"/>
  <c r="FP8" i="68"/>
  <c r="GN8" i="68"/>
  <c r="HL8" i="68"/>
  <c r="FD9" i="68"/>
  <c r="GZ9" i="68"/>
  <c r="HX9" i="68"/>
  <c r="FP10" i="68"/>
  <c r="GN10" i="68"/>
  <c r="HL10" i="68"/>
  <c r="GB11" i="68"/>
  <c r="GZ11" i="68"/>
  <c r="HX11" i="68"/>
  <c r="FP12" i="68"/>
  <c r="GN12" i="68"/>
  <c r="HL12" i="68"/>
  <c r="FD13" i="68"/>
  <c r="FE13" i="68" s="1"/>
  <c r="GZ13" i="68"/>
  <c r="HX13" i="68"/>
  <c r="FP14" i="68"/>
  <c r="GN14" i="68"/>
  <c r="HL14" i="68"/>
  <c r="CV25" i="68"/>
  <c r="CV27" i="68"/>
  <c r="CV29" i="68"/>
  <c r="CV31" i="68"/>
  <c r="CV33" i="68"/>
  <c r="CV35" i="68"/>
  <c r="CV37" i="68"/>
  <c r="CV39" i="68"/>
  <c r="CV41" i="68"/>
  <c r="CV43" i="68"/>
  <c r="CV45" i="68"/>
  <c r="CV47" i="68"/>
  <c r="CV49" i="68"/>
  <c r="CV51" i="68"/>
  <c r="CV53" i="68"/>
  <c r="CV55" i="68"/>
  <c r="DH9" i="68"/>
  <c r="DI9" i="68" s="1"/>
  <c r="DH13" i="68"/>
  <c r="DI13" i="68" s="1"/>
  <c r="DH15" i="68"/>
  <c r="DH17" i="68"/>
  <c r="DH19" i="68"/>
  <c r="DH21" i="68"/>
  <c r="DH23" i="68"/>
  <c r="DH25" i="68"/>
  <c r="DH27" i="68"/>
  <c r="DH29" i="68"/>
  <c r="DH31" i="68"/>
  <c r="DH33" i="68"/>
  <c r="DH35" i="68"/>
  <c r="DH37" i="68"/>
  <c r="DH39" i="68"/>
  <c r="DH41" i="68"/>
  <c r="DH43" i="68"/>
  <c r="DH45" i="68"/>
  <c r="DH47" i="68"/>
  <c r="DH49" i="68"/>
  <c r="DH51" i="68"/>
  <c r="DH53" i="68"/>
  <c r="DH55" i="68"/>
  <c r="DT9" i="68"/>
  <c r="DU9" i="68" s="1"/>
  <c r="DT13" i="68"/>
  <c r="DU13" i="68" s="1"/>
  <c r="DT17" i="68"/>
  <c r="DU17" i="68" s="1"/>
  <c r="DT19" i="68"/>
  <c r="DT21" i="68"/>
  <c r="DT23" i="68"/>
  <c r="DT25" i="68"/>
  <c r="DT27" i="68"/>
  <c r="DT29" i="68"/>
  <c r="DT31" i="68"/>
  <c r="DT33" i="68"/>
  <c r="DT35" i="68"/>
  <c r="DT37" i="68"/>
  <c r="DT39" i="68"/>
  <c r="DT41" i="68"/>
  <c r="DT43" i="68"/>
  <c r="DT45" i="68"/>
  <c r="DT47" i="68"/>
  <c r="DT49" i="68"/>
  <c r="DT51" i="68"/>
  <c r="DT53" i="68"/>
  <c r="DT55" i="68"/>
  <c r="EF17" i="68"/>
  <c r="EG17" i="68" s="1"/>
  <c r="EF19" i="68"/>
  <c r="EF21" i="68"/>
  <c r="EF23" i="68"/>
  <c r="EF25" i="68"/>
  <c r="EF27" i="68"/>
  <c r="EF29" i="68"/>
  <c r="EF31" i="68"/>
  <c r="EF33" i="68"/>
  <c r="EF35" i="68"/>
  <c r="EF37" i="68"/>
  <c r="EF39" i="68"/>
  <c r="EF41" i="68"/>
  <c r="EF43" i="68"/>
  <c r="EF45" i="68"/>
  <c r="EF47" i="68"/>
  <c r="EF49" i="68"/>
  <c r="EF51" i="68"/>
  <c r="EF53" i="68"/>
  <c r="EF55" i="68"/>
  <c r="ER15" i="68"/>
  <c r="ER17" i="68"/>
  <c r="ER19" i="68"/>
  <c r="ER21" i="68"/>
  <c r="ER23" i="68"/>
  <c r="ER25" i="68"/>
  <c r="ER27" i="68"/>
  <c r="ER29" i="68"/>
  <c r="ER31" i="68"/>
  <c r="ER33" i="68"/>
  <c r="ER35" i="68"/>
  <c r="ER37" i="68"/>
  <c r="ER39" i="68"/>
  <c r="ER41" i="68"/>
  <c r="ER43" i="68"/>
  <c r="ER45" i="68"/>
  <c r="ER47" i="68"/>
  <c r="ER49" i="68"/>
  <c r="ER51" i="68"/>
  <c r="ER53" i="68"/>
  <c r="ER55" i="68"/>
  <c r="EX15" i="68"/>
  <c r="EY15" i="68" s="1"/>
  <c r="FV15" i="68"/>
  <c r="FW15" i="68" s="1"/>
  <c r="GU15" i="68"/>
  <c r="GT15" i="68"/>
  <c r="HS15" i="68"/>
  <c r="HR15" i="68"/>
  <c r="FJ16" i="68"/>
  <c r="FK16" i="68" s="1"/>
  <c r="GI16" i="68"/>
  <c r="GH16" i="68"/>
  <c r="HG16" i="68"/>
  <c r="HF16" i="68"/>
  <c r="EY17" i="68"/>
  <c r="EX17" i="68"/>
  <c r="FV17" i="68"/>
  <c r="FW17" i="68" s="1"/>
  <c r="GU17" i="68"/>
  <c r="GT17" i="68"/>
  <c r="HS17" i="68"/>
  <c r="HR17" i="68"/>
  <c r="FJ18" i="68"/>
  <c r="GI18" i="68"/>
  <c r="GH18" i="68"/>
  <c r="HG18" i="68"/>
  <c r="HF18" i="68"/>
  <c r="EY19" i="68"/>
  <c r="EX19" i="68"/>
  <c r="FW19" i="68"/>
  <c r="FV19" i="68"/>
  <c r="GU19" i="68"/>
  <c r="GT19" i="68"/>
  <c r="HS19" i="68"/>
  <c r="HR19" i="68"/>
  <c r="FK20" i="68"/>
  <c r="FJ20" i="68"/>
  <c r="GI20" i="68"/>
  <c r="GH20" i="68"/>
  <c r="HG20" i="68"/>
  <c r="HF20" i="68"/>
  <c r="EY21" i="68"/>
  <c r="EX21" i="68"/>
  <c r="FW21" i="68"/>
  <c r="FV21" i="68"/>
  <c r="GU21" i="68"/>
  <c r="GT21" i="68"/>
  <c r="HS21" i="68"/>
  <c r="HR21" i="68"/>
  <c r="FK22" i="68"/>
  <c r="FJ22" i="68"/>
  <c r="GI22" i="68"/>
  <c r="GH22" i="68"/>
  <c r="HG22" i="68"/>
  <c r="HF22" i="68"/>
  <c r="EY23" i="68"/>
  <c r="EX23" i="68"/>
  <c r="FW23" i="68"/>
  <c r="FV23" i="68"/>
  <c r="GU23" i="68"/>
  <c r="GT23" i="68"/>
  <c r="HS23" i="68"/>
  <c r="HR23" i="68"/>
  <c r="FK24" i="68"/>
  <c r="FJ24" i="68"/>
  <c r="GI24" i="68"/>
  <c r="GH24" i="68"/>
  <c r="HG24" i="68"/>
  <c r="HF24" i="68"/>
  <c r="EY25" i="68"/>
  <c r="EX25" i="68"/>
  <c r="FW25" i="68"/>
  <c r="FV25" i="68"/>
  <c r="GU25" i="68"/>
  <c r="GT25" i="68"/>
  <c r="HS25" i="68"/>
  <c r="HR25" i="68"/>
  <c r="FJ26" i="68"/>
  <c r="GI26" i="68"/>
  <c r="GH26" i="68"/>
  <c r="HG26" i="68"/>
  <c r="HF26" i="68"/>
  <c r="EY27" i="68"/>
  <c r="EX27" i="68"/>
  <c r="FW27" i="68"/>
  <c r="FV27" i="68"/>
  <c r="GU27" i="68"/>
  <c r="GT27" i="68"/>
  <c r="HS27" i="68"/>
  <c r="HR27" i="68"/>
  <c r="FK28" i="68"/>
  <c r="FJ28" i="68"/>
  <c r="GI28" i="68"/>
  <c r="GH28" i="68"/>
  <c r="HG28" i="68"/>
  <c r="HF28" i="68"/>
  <c r="EY29" i="68"/>
  <c r="EX29" i="68"/>
  <c r="FK29" i="68"/>
  <c r="FJ29" i="68"/>
  <c r="FW29" i="68"/>
  <c r="FV29" i="68"/>
  <c r="GI29" i="68"/>
  <c r="GH29" i="68"/>
  <c r="GU29" i="68"/>
  <c r="GT29" i="68"/>
  <c r="HG29" i="68"/>
  <c r="HF29" i="68"/>
  <c r="HS29" i="68"/>
  <c r="HR29" i="68"/>
  <c r="EX30" i="68"/>
  <c r="FK30" i="68"/>
  <c r="FJ30" i="68"/>
  <c r="FW30" i="68"/>
  <c r="FV30" i="68"/>
  <c r="GI30" i="68"/>
  <c r="GH30" i="68"/>
  <c r="GU30" i="68"/>
  <c r="GT30" i="68"/>
  <c r="HG30" i="68"/>
  <c r="HF30" i="68"/>
  <c r="HS30" i="68"/>
  <c r="HR30" i="68"/>
  <c r="EY31" i="68"/>
  <c r="EX31" i="68"/>
  <c r="FK31" i="68"/>
  <c r="FJ31" i="68"/>
  <c r="FW31" i="68"/>
  <c r="FV31" i="68"/>
  <c r="GI31" i="68"/>
  <c r="GH31" i="68"/>
  <c r="GU31" i="68"/>
  <c r="GT31" i="68"/>
  <c r="HG31" i="68"/>
  <c r="HF31" i="68"/>
  <c r="HS31" i="68"/>
  <c r="HR31" i="68"/>
  <c r="EX32" i="68"/>
  <c r="FK32" i="68"/>
  <c r="FJ32" i="68"/>
  <c r="FV32" i="68"/>
  <c r="GI32" i="68"/>
  <c r="GH32" i="68"/>
  <c r="GU32" i="68"/>
  <c r="GT32" i="68"/>
  <c r="HG32" i="68"/>
  <c r="HF32" i="68"/>
  <c r="HS32" i="68"/>
  <c r="HR32" i="68"/>
  <c r="EY33" i="68"/>
  <c r="EX33" i="68"/>
  <c r="FK33" i="68"/>
  <c r="FJ33" i="68"/>
  <c r="FW33" i="68"/>
  <c r="FV33" i="68"/>
  <c r="GI33" i="68"/>
  <c r="GH33" i="68"/>
  <c r="GU33" i="68"/>
  <c r="GT33" i="68"/>
  <c r="HG33" i="68"/>
  <c r="HF33" i="68"/>
  <c r="HS33" i="68"/>
  <c r="HR33" i="68"/>
  <c r="EX34" i="68"/>
  <c r="FJ34" i="68"/>
  <c r="FW34" i="68"/>
  <c r="FV34" i="68"/>
  <c r="GI34" i="68"/>
  <c r="GH34" i="68"/>
  <c r="GU34" i="68"/>
  <c r="GT34" i="68"/>
  <c r="HG34" i="68"/>
  <c r="HF34" i="68"/>
  <c r="HS34" i="68"/>
  <c r="HR34" i="68"/>
  <c r="EY35" i="68"/>
  <c r="EX35" i="68"/>
  <c r="FK35" i="68"/>
  <c r="FJ35" i="68"/>
  <c r="FW35" i="68"/>
  <c r="FV35" i="68"/>
  <c r="GI35" i="68"/>
  <c r="GH35" i="68"/>
  <c r="GU35" i="68"/>
  <c r="GT35" i="68"/>
  <c r="HG35" i="68"/>
  <c r="HF35" i="68"/>
  <c r="HS35" i="68"/>
  <c r="HR35" i="68"/>
  <c r="EX36" i="68"/>
  <c r="FK36" i="68"/>
  <c r="FJ36" i="68"/>
  <c r="FV36" i="68"/>
  <c r="GI36" i="68"/>
  <c r="GH36" i="68"/>
  <c r="GU36" i="68"/>
  <c r="GT36" i="68"/>
  <c r="HG36" i="68"/>
  <c r="HF36" i="68"/>
  <c r="HS36" i="68"/>
  <c r="HR36" i="68"/>
  <c r="EY37" i="68"/>
  <c r="EX37" i="68"/>
  <c r="FK37" i="68"/>
  <c r="FJ37" i="68"/>
  <c r="FW37" i="68"/>
  <c r="FV37" i="68"/>
  <c r="GI37" i="68"/>
  <c r="GH37" i="68"/>
  <c r="GU37" i="68"/>
  <c r="GT37" i="68"/>
  <c r="HG37" i="68"/>
  <c r="HF37" i="68"/>
  <c r="HS37" i="68"/>
  <c r="HR37" i="68"/>
  <c r="EX38" i="68"/>
  <c r="FK38" i="68"/>
  <c r="FJ38" i="68"/>
  <c r="FW38" i="68"/>
  <c r="FV38" i="68"/>
  <c r="GI38" i="68"/>
  <c r="GH38" i="68"/>
  <c r="GU38" i="68"/>
  <c r="GT38" i="68"/>
  <c r="HG38" i="68"/>
  <c r="HF38" i="68"/>
  <c r="EY39" i="68"/>
  <c r="EX39" i="68"/>
  <c r="FW39" i="68"/>
  <c r="FV39" i="68"/>
  <c r="GU39" i="68"/>
  <c r="GT39" i="68"/>
  <c r="HS39" i="68"/>
  <c r="HR39" i="68"/>
  <c r="FK40" i="68"/>
  <c r="FJ40" i="68"/>
  <c r="GI40" i="68"/>
  <c r="GH40" i="68"/>
  <c r="HG40" i="68"/>
  <c r="HF40" i="68"/>
  <c r="HX40" i="68"/>
  <c r="HY40" i="68"/>
  <c r="FW41" i="68"/>
  <c r="FV41" i="68"/>
  <c r="GN41" i="68"/>
  <c r="GO41" i="68"/>
  <c r="HS41" i="68"/>
  <c r="HR41" i="68"/>
  <c r="FD42" i="68"/>
  <c r="GI42" i="68"/>
  <c r="GH42" i="68"/>
  <c r="GZ42" i="68"/>
  <c r="HA42" i="68"/>
  <c r="EY43" i="68"/>
  <c r="EX43" i="68"/>
  <c r="FQ43" i="68"/>
  <c r="GU43" i="68"/>
  <c r="GT43" i="68"/>
  <c r="HL43" i="68"/>
  <c r="HM43" i="68"/>
  <c r="FK44" i="68"/>
  <c r="FJ44" i="68"/>
  <c r="GC44" i="68"/>
  <c r="GB44" i="68"/>
  <c r="HG44" i="68"/>
  <c r="HF44" i="68"/>
  <c r="HX44" i="68"/>
  <c r="HY44" i="68"/>
  <c r="FW45" i="68"/>
  <c r="FV45" i="68"/>
  <c r="GN45" i="68"/>
  <c r="GO45" i="68"/>
  <c r="HS45" i="68"/>
  <c r="HR45" i="68"/>
  <c r="FD46" i="68"/>
  <c r="GI46" i="68"/>
  <c r="GH46" i="68"/>
  <c r="GZ46" i="68"/>
  <c r="HA46" i="68"/>
  <c r="EY47" i="68"/>
  <c r="EX47" i="68"/>
  <c r="FQ47" i="68"/>
  <c r="DB8" i="68"/>
  <c r="DC8" i="68" s="1"/>
  <c r="DB10" i="68"/>
  <c r="DC10" i="68" s="1"/>
  <c r="DB12" i="68"/>
  <c r="DB14" i="68"/>
  <c r="DC14" i="68" s="1"/>
  <c r="DN10" i="68"/>
  <c r="DO10" i="68" s="1"/>
  <c r="DN14" i="68"/>
  <c r="DO14" i="68" s="1"/>
  <c r="DZ9" i="68"/>
  <c r="EA9" i="68" s="1"/>
  <c r="EL8" i="68"/>
  <c r="EL12" i="68"/>
  <c r="EM12" i="68" s="1"/>
  <c r="EL14" i="68"/>
  <c r="EM14" i="68" s="1"/>
  <c r="EX7" i="68"/>
  <c r="EY7" i="68" s="1"/>
  <c r="FP7" i="68"/>
  <c r="FQ7" i="68" s="1"/>
  <c r="FV7" i="68"/>
  <c r="FW7" i="68" s="1"/>
  <c r="GC7" i="68"/>
  <c r="GN7" i="68"/>
  <c r="GO7" i="68" s="1"/>
  <c r="GT7" i="68"/>
  <c r="GU7" i="68" s="1"/>
  <c r="HA7" i="68"/>
  <c r="HL7" i="68"/>
  <c r="HM7" i="68" s="1"/>
  <c r="HR7" i="68"/>
  <c r="HY7" i="68"/>
  <c r="FJ8" i="68"/>
  <c r="FK8" i="68" s="1"/>
  <c r="FQ8" i="68"/>
  <c r="GB8" i="68"/>
  <c r="GC8" i="68" s="1"/>
  <c r="GH8" i="68"/>
  <c r="GI8" i="68" s="1"/>
  <c r="GO8" i="68"/>
  <c r="GZ8" i="68"/>
  <c r="HA8" i="68" s="1"/>
  <c r="HF8" i="68"/>
  <c r="HG8" i="68" s="1"/>
  <c r="HM8" i="68"/>
  <c r="HX8" i="68"/>
  <c r="HY8" i="68" s="1"/>
  <c r="EX9" i="68"/>
  <c r="FE9" i="68"/>
  <c r="FV9" i="68"/>
  <c r="FW9" i="68" s="1"/>
  <c r="GN9" i="68"/>
  <c r="GO9" i="68" s="1"/>
  <c r="GT9" i="68"/>
  <c r="GU9" i="68" s="1"/>
  <c r="HA9" i="68"/>
  <c r="HL9" i="68"/>
  <c r="HM9" i="68" s="1"/>
  <c r="HR9" i="68"/>
  <c r="HS9" i="68" s="1"/>
  <c r="HY9" i="68"/>
  <c r="FD10" i="68"/>
  <c r="FE10" i="68" s="1"/>
  <c r="FJ10" i="68"/>
  <c r="FQ10" i="68"/>
  <c r="GH10" i="68"/>
  <c r="GI10" i="68" s="1"/>
  <c r="GO10" i="68"/>
  <c r="GZ10" i="68"/>
  <c r="HA10" i="68" s="1"/>
  <c r="HF10" i="68"/>
  <c r="HG10" i="68" s="1"/>
  <c r="HM10" i="68"/>
  <c r="HX10" i="68"/>
  <c r="HY10" i="68" s="1"/>
  <c r="EX11" i="68"/>
  <c r="EY11" i="68" s="1"/>
  <c r="FP11" i="68"/>
  <c r="FQ11" i="68" s="1"/>
  <c r="FV11" i="68"/>
  <c r="GC11" i="68"/>
  <c r="GN11" i="68"/>
  <c r="GO11" i="68" s="1"/>
  <c r="GT11" i="68"/>
  <c r="GU11" i="68" s="1"/>
  <c r="HA11" i="68"/>
  <c r="HL11" i="68"/>
  <c r="HM11" i="68" s="1"/>
  <c r="HR11" i="68"/>
  <c r="HS11" i="68" s="1"/>
  <c r="HY11" i="68"/>
  <c r="FJ12" i="68"/>
  <c r="FK12" i="68" s="1"/>
  <c r="FQ12" i="68"/>
  <c r="GB12" i="68"/>
  <c r="GC12" i="68" s="1"/>
  <c r="GH12" i="68"/>
  <c r="GO12" i="68"/>
  <c r="GZ12" i="68"/>
  <c r="HA12" i="68" s="1"/>
  <c r="HF12" i="68"/>
  <c r="HG12" i="68" s="1"/>
  <c r="HM12" i="68"/>
  <c r="HX12" i="68"/>
  <c r="HY12" i="68" s="1"/>
  <c r="EX13" i="68"/>
  <c r="EY13" i="68" s="1"/>
  <c r="FV13" i="68"/>
  <c r="FW13" i="68" s="1"/>
  <c r="GN13" i="68"/>
  <c r="GO13" i="68" s="1"/>
  <c r="GT13" i="68"/>
  <c r="HA13" i="68"/>
  <c r="HL13" i="68"/>
  <c r="HM13" i="68" s="1"/>
  <c r="HR13" i="68"/>
  <c r="HS13" i="68" s="1"/>
  <c r="HY13" i="68"/>
  <c r="FD14" i="68"/>
  <c r="FE14" i="68" s="1"/>
  <c r="FQ14" i="68"/>
  <c r="GH14" i="68"/>
  <c r="GI14" i="68" s="1"/>
  <c r="GO14" i="68"/>
  <c r="GZ14" i="68"/>
  <c r="HA14" i="68" s="1"/>
  <c r="HF14" i="68"/>
  <c r="HM14" i="68"/>
  <c r="HX14" i="68"/>
  <c r="HY14" i="68" s="1"/>
  <c r="FE15" i="68"/>
  <c r="HA15" i="68"/>
  <c r="HY15" i="68"/>
  <c r="FQ16" i="68"/>
  <c r="GO16" i="68"/>
  <c r="HM16" i="68"/>
  <c r="GC17" i="68"/>
  <c r="HA17" i="68"/>
  <c r="HY17" i="68"/>
  <c r="FQ18" i="68"/>
  <c r="GO18" i="68"/>
  <c r="HM18" i="68"/>
  <c r="FE19" i="68"/>
  <c r="HA19" i="68"/>
  <c r="HY19" i="68"/>
  <c r="FQ20" i="68"/>
  <c r="GO20" i="68"/>
  <c r="HM20" i="68"/>
  <c r="GC21" i="68"/>
  <c r="HA21" i="68"/>
  <c r="HY21" i="68"/>
  <c r="FQ22" i="68"/>
  <c r="GO22" i="68"/>
  <c r="HM22" i="68"/>
  <c r="FE23" i="68"/>
  <c r="HA23" i="68"/>
  <c r="HY23" i="68"/>
  <c r="FQ24" i="68"/>
  <c r="GO24" i="68"/>
  <c r="HM24" i="68"/>
  <c r="GC25" i="68"/>
  <c r="HA25" i="68"/>
  <c r="HY25" i="68"/>
  <c r="FQ26" i="68"/>
  <c r="GO26" i="68"/>
  <c r="HM26" i="68"/>
  <c r="FE27" i="68"/>
  <c r="HA27" i="68"/>
  <c r="HY27" i="68"/>
  <c r="FQ28" i="68"/>
  <c r="GO28" i="68"/>
  <c r="HM28" i="68"/>
  <c r="HM38" i="68"/>
  <c r="FE39" i="68"/>
  <c r="HA39" i="68"/>
  <c r="HY39" i="68"/>
  <c r="FQ40" i="68"/>
  <c r="GO40" i="68"/>
  <c r="HM40" i="68"/>
  <c r="GU47" i="68"/>
  <c r="GT47" i="68"/>
  <c r="HS47" i="68"/>
  <c r="HR47" i="68"/>
  <c r="GI48" i="68"/>
  <c r="GH48" i="68"/>
  <c r="HG48" i="68"/>
  <c r="HF48" i="68"/>
  <c r="GU49" i="68"/>
  <c r="GT49" i="68"/>
  <c r="HS49" i="68"/>
  <c r="HR49" i="68"/>
  <c r="GI50" i="68"/>
  <c r="GH50" i="68"/>
  <c r="HG50" i="68"/>
  <c r="HF50" i="68"/>
  <c r="GU51" i="68"/>
  <c r="GT51" i="68"/>
  <c r="HS51" i="68"/>
  <c r="HR51" i="68"/>
  <c r="GI52" i="68"/>
  <c r="GH52" i="68"/>
  <c r="HG52" i="68"/>
  <c r="HF52" i="68"/>
  <c r="GU53" i="68"/>
  <c r="GT53" i="68"/>
  <c r="HS53" i="68"/>
  <c r="HR53" i="68"/>
  <c r="GI54" i="68"/>
  <c r="GH54" i="68"/>
  <c r="HG54" i="68"/>
  <c r="HF54" i="68"/>
  <c r="GU55" i="68"/>
  <c r="GT55" i="68"/>
  <c r="HS55" i="68"/>
  <c r="HR55" i="68"/>
  <c r="GI56" i="68"/>
  <c r="GH56" i="68"/>
  <c r="HG56" i="68"/>
  <c r="HF56" i="68"/>
  <c r="ID8" i="68"/>
  <c r="IE8" i="68" s="1"/>
  <c r="JB8" i="68"/>
  <c r="JC8" i="68" s="1"/>
  <c r="ID10" i="68"/>
  <c r="IE10" i="68" s="1"/>
  <c r="JB10" i="68"/>
  <c r="JC10" i="68" s="1"/>
  <c r="ID12" i="68"/>
  <c r="IE12" i="68" s="1"/>
  <c r="JB12" i="68"/>
  <c r="JC12" i="68" s="1"/>
  <c r="ID14" i="68"/>
  <c r="IE14" i="68" s="1"/>
  <c r="JB14" i="68"/>
  <c r="JC14" i="68" s="1"/>
  <c r="IE16" i="68"/>
  <c r="ID16" i="68"/>
  <c r="IQ16" i="68"/>
  <c r="IP16" i="68"/>
  <c r="JC16" i="68"/>
  <c r="JB16" i="68"/>
  <c r="IE18" i="68"/>
  <c r="ID18" i="68"/>
  <c r="IQ18" i="68"/>
  <c r="IP18" i="68"/>
  <c r="JC18" i="68"/>
  <c r="JB18" i="68"/>
  <c r="IE20" i="68"/>
  <c r="ID20" i="68"/>
  <c r="IQ20" i="68"/>
  <c r="IP20" i="68"/>
  <c r="JC20" i="68"/>
  <c r="JB20" i="68"/>
  <c r="IE22" i="68"/>
  <c r="ID22" i="68"/>
  <c r="IQ22" i="68"/>
  <c r="IP22" i="68"/>
  <c r="JC22" i="68"/>
  <c r="JB22" i="68"/>
  <c r="IE24" i="68"/>
  <c r="ID24" i="68"/>
  <c r="IQ24" i="68"/>
  <c r="IP24" i="68"/>
  <c r="JC24" i="68"/>
  <c r="JB24" i="68"/>
  <c r="IE26" i="68"/>
  <c r="ID26" i="68"/>
  <c r="IQ26" i="68"/>
  <c r="IP26" i="68"/>
  <c r="JC26" i="68"/>
  <c r="JB26" i="68"/>
  <c r="IE28" i="68"/>
  <c r="ID28" i="68"/>
  <c r="IQ28" i="68"/>
  <c r="IP28" i="68"/>
  <c r="JC28" i="68"/>
  <c r="JB28" i="68"/>
  <c r="IK31" i="68"/>
  <c r="IJ31" i="68"/>
  <c r="IW31" i="68"/>
  <c r="IV31" i="68"/>
  <c r="IK33" i="68"/>
  <c r="IJ33" i="68"/>
  <c r="IW33" i="68"/>
  <c r="IV33" i="68"/>
  <c r="IK35" i="68"/>
  <c r="IJ35" i="68"/>
  <c r="IW35" i="68"/>
  <c r="IV35" i="68"/>
  <c r="IK37" i="68"/>
  <c r="IJ37" i="68"/>
  <c r="IW37" i="68"/>
  <c r="IV37" i="68"/>
  <c r="IE40" i="68"/>
  <c r="ID40" i="68"/>
  <c r="IQ40" i="68"/>
  <c r="IP40" i="68"/>
  <c r="JC40" i="68"/>
  <c r="JB40" i="68"/>
  <c r="IE42" i="68"/>
  <c r="ID42" i="68"/>
  <c r="IQ42" i="68"/>
  <c r="IP42" i="68"/>
  <c r="JC42" i="68"/>
  <c r="JB42" i="68"/>
  <c r="IE44" i="68"/>
  <c r="ID44" i="68"/>
  <c r="IQ44" i="68"/>
  <c r="IP44" i="68"/>
  <c r="JC44" i="68"/>
  <c r="JB44" i="68"/>
  <c r="IE46" i="68"/>
  <c r="ID46" i="68"/>
  <c r="IQ46" i="68"/>
  <c r="IP46" i="68"/>
  <c r="JC46" i="68"/>
  <c r="JB46" i="68"/>
  <c r="IE48" i="68"/>
  <c r="ID48" i="68"/>
  <c r="IQ48" i="68"/>
  <c r="IP48" i="68"/>
  <c r="JC48" i="68"/>
  <c r="JB48" i="68"/>
  <c r="IE50" i="68"/>
  <c r="ID50" i="68"/>
  <c r="IQ50" i="68"/>
  <c r="IP50" i="68"/>
  <c r="JC50" i="68"/>
  <c r="JB50" i="68"/>
  <c r="IE52" i="68"/>
  <c r="ID52" i="68"/>
  <c r="IQ52" i="68"/>
  <c r="IP52" i="68"/>
  <c r="JC52" i="68"/>
  <c r="JB52" i="68"/>
  <c r="IE54" i="68"/>
  <c r="ID54" i="68"/>
  <c r="IQ54" i="68"/>
  <c r="IP54" i="68"/>
  <c r="JC54" i="68"/>
  <c r="JB54" i="68"/>
  <c r="IE56" i="68"/>
  <c r="ID56" i="68"/>
  <c r="IQ56" i="68"/>
  <c r="IP56" i="68"/>
  <c r="JC56" i="68"/>
  <c r="JB56" i="68"/>
  <c r="IP8" i="68"/>
  <c r="IJ9" i="68"/>
  <c r="IK9" i="68" s="1"/>
  <c r="IV9" i="68"/>
  <c r="IW9" i="68" s="1"/>
  <c r="IP10" i="68"/>
  <c r="IQ10" i="68" s="1"/>
  <c r="IJ11" i="68"/>
  <c r="IK11" i="68" s="1"/>
  <c r="IV11" i="68"/>
  <c r="IW11" i="68" s="1"/>
  <c r="IP12" i="68"/>
  <c r="IQ12" i="68" s="1"/>
  <c r="IJ13" i="68"/>
  <c r="IK13" i="68" s="1"/>
  <c r="IV13" i="68"/>
  <c r="IW13" i="68" s="1"/>
  <c r="IP14" i="68"/>
  <c r="IQ14" i="68" s="1"/>
  <c r="EX54" i="68"/>
  <c r="EX50" i="68"/>
  <c r="EX46" i="68"/>
  <c r="EX42" i="68"/>
  <c r="FD56" i="68"/>
  <c r="FD54" i="68"/>
  <c r="FD50" i="68"/>
  <c r="FD48" i="68"/>
  <c r="FJ56" i="68"/>
  <c r="FJ54" i="68"/>
  <c r="FJ52" i="68"/>
  <c r="FJ48" i="68"/>
  <c r="FV54" i="68"/>
  <c r="FV50" i="68"/>
  <c r="FV46" i="68"/>
  <c r="FV42" i="68"/>
  <c r="GB54" i="68"/>
  <c r="GB52" i="68"/>
  <c r="GB50" i="68"/>
  <c r="GI41" i="68"/>
  <c r="GH41" i="68"/>
  <c r="HG41" i="68"/>
  <c r="HF41" i="68"/>
  <c r="GU42" i="68"/>
  <c r="GT42" i="68"/>
  <c r="HS42" i="68"/>
  <c r="HR42" i="68"/>
  <c r="GI43" i="68"/>
  <c r="GH43" i="68"/>
  <c r="HG43" i="68"/>
  <c r="HF43" i="68"/>
  <c r="GU44" i="68"/>
  <c r="GT44" i="68"/>
  <c r="HS44" i="68"/>
  <c r="HR44" i="68"/>
  <c r="GI45" i="68"/>
  <c r="GH45" i="68"/>
  <c r="HG45" i="68"/>
  <c r="HF45" i="68"/>
  <c r="GU46" i="68"/>
  <c r="GT46" i="68"/>
  <c r="HS46" i="68"/>
  <c r="HR46" i="68"/>
  <c r="GI47" i="68"/>
  <c r="GH47" i="68"/>
  <c r="HG47" i="68"/>
  <c r="HF47" i="68"/>
  <c r="GU48" i="68"/>
  <c r="GT48" i="68"/>
  <c r="HS48" i="68"/>
  <c r="HR48" i="68"/>
  <c r="GI49" i="68"/>
  <c r="GH49" i="68"/>
  <c r="HG49" i="68"/>
  <c r="HF49" i="68"/>
  <c r="GU50" i="68"/>
  <c r="GT50" i="68"/>
  <c r="HS50" i="68"/>
  <c r="HR50" i="68"/>
  <c r="GI51" i="68"/>
  <c r="GH51" i="68"/>
  <c r="HG51" i="68"/>
  <c r="HF51" i="68"/>
  <c r="GU52" i="68"/>
  <c r="GT52" i="68"/>
  <c r="HS52" i="68"/>
  <c r="HR52" i="68"/>
  <c r="GI53" i="68"/>
  <c r="GH53" i="68"/>
  <c r="HG53" i="68"/>
  <c r="HF53" i="68"/>
  <c r="GU54" i="68"/>
  <c r="GT54" i="68"/>
  <c r="HS54" i="68"/>
  <c r="HR54" i="68"/>
  <c r="GI55" i="68"/>
  <c r="GH55" i="68"/>
  <c r="HG55" i="68"/>
  <c r="HF55" i="68"/>
  <c r="GU56" i="68"/>
  <c r="GT56" i="68"/>
  <c r="HS56" i="68"/>
  <c r="HR56" i="68"/>
  <c r="IP7" i="68"/>
  <c r="IQ7" i="68" s="1"/>
  <c r="JB7" i="68"/>
  <c r="JC7" i="68" s="1"/>
  <c r="ID9" i="68"/>
  <c r="IE9" i="68" s="1"/>
  <c r="IP9" i="68"/>
  <c r="IQ9" i="68" s="1"/>
  <c r="JB9" i="68"/>
  <c r="JC9" i="68" s="1"/>
  <c r="ID11" i="68"/>
  <c r="IE11" i="68" s="1"/>
  <c r="IP11" i="68"/>
  <c r="IQ11" i="68" s="1"/>
  <c r="JB11" i="68"/>
  <c r="JC11" i="68" s="1"/>
  <c r="ID13" i="68"/>
  <c r="IE13" i="68" s="1"/>
  <c r="IP13" i="68"/>
  <c r="IQ13" i="68" s="1"/>
  <c r="JB13" i="68"/>
  <c r="JC13" i="68" s="1"/>
  <c r="IE15" i="68"/>
  <c r="ID15" i="68"/>
  <c r="IQ15" i="68"/>
  <c r="IP15" i="68"/>
  <c r="JC15" i="68"/>
  <c r="JB15" i="68"/>
  <c r="IE17" i="68"/>
  <c r="ID17" i="68"/>
  <c r="IQ17" i="68"/>
  <c r="IP17" i="68"/>
  <c r="JC17" i="68"/>
  <c r="JB17" i="68"/>
  <c r="IE19" i="68"/>
  <c r="ID19" i="68"/>
  <c r="IQ19" i="68"/>
  <c r="IP19" i="68"/>
  <c r="JC19" i="68"/>
  <c r="JB19" i="68"/>
  <c r="IE21" i="68"/>
  <c r="ID21" i="68"/>
  <c r="IQ21" i="68"/>
  <c r="IP21" i="68"/>
  <c r="JC21" i="68"/>
  <c r="JB21" i="68"/>
  <c r="IE23" i="68"/>
  <c r="ID23" i="68"/>
  <c r="IQ23" i="68"/>
  <c r="IP23" i="68"/>
  <c r="JC23" i="68"/>
  <c r="JB23" i="68"/>
  <c r="IE25" i="68"/>
  <c r="ID25" i="68"/>
  <c r="IQ25" i="68"/>
  <c r="IP25" i="68"/>
  <c r="JC25" i="68"/>
  <c r="JB25" i="68"/>
  <c r="IE27" i="68"/>
  <c r="ID27" i="68"/>
  <c r="IQ27" i="68"/>
  <c r="IP27" i="68"/>
  <c r="JC27" i="68"/>
  <c r="JB27" i="68"/>
  <c r="IE29" i="68"/>
  <c r="ID29" i="68"/>
  <c r="IQ29" i="68"/>
  <c r="IP29" i="68"/>
  <c r="JC29" i="68"/>
  <c r="JB29" i="68"/>
  <c r="IK30" i="68"/>
  <c r="IJ30" i="68"/>
  <c r="IW30" i="68"/>
  <c r="IV30" i="68"/>
  <c r="IK32" i="68"/>
  <c r="IJ32" i="68"/>
  <c r="IW32" i="68"/>
  <c r="IV32" i="68"/>
  <c r="IK34" i="68"/>
  <c r="IJ34" i="68"/>
  <c r="IW34" i="68"/>
  <c r="IV34" i="68"/>
  <c r="IK36" i="68"/>
  <c r="IJ36" i="68"/>
  <c r="IW36" i="68"/>
  <c r="IV36" i="68"/>
  <c r="IK38" i="68"/>
  <c r="IJ38" i="68"/>
  <c r="IW38" i="68"/>
  <c r="IV38" i="68"/>
  <c r="IE39" i="68"/>
  <c r="ID39" i="68"/>
  <c r="IQ39" i="68"/>
  <c r="IP39" i="68"/>
  <c r="JC39" i="68"/>
  <c r="JB39" i="68"/>
  <c r="IE41" i="68"/>
  <c r="ID41" i="68"/>
  <c r="IQ41" i="68"/>
  <c r="IP41" i="68"/>
  <c r="JC41" i="68"/>
  <c r="JB41" i="68"/>
  <c r="IE43" i="68"/>
  <c r="ID43" i="68"/>
  <c r="IQ43" i="68"/>
  <c r="IP43" i="68"/>
  <c r="JC43" i="68"/>
  <c r="JB43" i="68"/>
  <c r="IE45" i="68"/>
  <c r="ID45" i="68"/>
  <c r="IQ45" i="68"/>
  <c r="IP45" i="68"/>
  <c r="JC45" i="68"/>
  <c r="JB45" i="68"/>
  <c r="IE47" i="68"/>
  <c r="ID47" i="68"/>
  <c r="IQ47" i="68"/>
  <c r="IP47" i="68"/>
  <c r="JC47" i="68"/>
  <c r="JB47" i="68"/>
  <c r="IE49" i="68"/>
  <c r="ID49" i="68"/>
  <c r="IQ49" i="68"/>
  <c r="IP49" i="68"/>
  <c r="JC49" i="68"/>
  <c r="JB49" i="68"/>
  <c r="IE51" i="68"/>
  <c r="ID51" i="68"/>
  <c r="IQ51" i="68"/>
  <c r="IP51" i="68"/>
  <c r="JC51" i="68"/>
  <c r="JB51" i="68"/>
  <c r="IE53" i="68"/>
  <c r="ID53" i="68"/>
  <c r="IQ53" i="68"/>
  <c r="IP53" i="68"/>
  <c r="JC53" i="68"/>
  <c r="JB53" i="68"/>
  <c r="IE55" i="68"/>
  <c r="ID55" i="68"/>
  <c r="IQ55" i="68"/>
  <c r="IP55" i="68"/>
  <c r="JC55" i="68"/>
  <c r="JB55" i="68"/>
  <c r="GO47" i="68"/>
  <c r="HM47" i="68"/>
  <c r="HA48" i="68"/>
  <c r="HY48" i="68"/>
  <c r="GO49" i="68"/>
  <c r="HM49" i="68"/>
  <c r="HA50" i="68"/>
  <c r="HY50" i="68"/>
  <c r="FQ51" i="68"/>
  <c r="GO51" i="68"/>
  <c r="HM51" i="68"/>
  <c r="HA52" i="68"/>
  <c r="HY52" i="68"/>
  <c r="GO53" i="68"/>
  <c r="HM53" i="68"/>
  <c r="HA54" i="68"/>
  <c r="HY54" i="68"/>
  <c r="FQ55" i="68"/>
  <c r="GO55" i="68"/>
  <c r="HM55" i="68"/>
  <c r="HA56" i="68"/>
  <c r="HY56" i="68"/>
  <c r="ID7" i="68"/>
  <c r="IE7" i="68" s="1"/>
  <c r="IJ8" i="68"/>
  <c r="IK8" i="68" s="1"/>
  <c r="IV8" i="68"/>
  <c r="IJ10" i="68"/>
  <c r="IK10" i="68" s="1"/>
  <c r="IV10" i="68"/>
  <c r="IW10" i="68" s="1"/>
  <c r="IJ12" i="68"/>
  <c r="IK12" i="68" s="1"/>
  <c r="IV12" i="68"/>
  <c r="IW12" i="68" s="1"/>
  <c r="IJ14" i="68"/>
  <c r="IK14" i="68" s="1"/>
  <c r="IV14" i="68"/>
  <c r="IW14" i="68" s="1"/>
  <c r="EX55" i="68"/>
  <c r="EX53" i="68"/>
  <c r="EX51" i="68"/>
  <c r="EX49" i="68"/>
  <c r="FJ55" i="68"/>
  <c r="FJ53" i="68"/>
  <c r="FJ51" i="68"/>
  <c r="FJ49" i="68"/>
  <c r="FJ47" i="68"/>
  <c r="FJ45" i="68"/>
  <c r="FJ43" i="68"/>
  <c r="FJ41" i="68"/>
  <c r="FV55" i="68"/>
  <c r="FV53" i="68"/>
  <c r="FV51" i="68"/>
  <c r="FV49" i="68"/>
  <c r="FV47" i="68"/>
  <c r="IQ8" i="68"/>
  <c r="ER8" i="68"/>
  <c r="ES8" i="68" s="1"/>
  <c r="ER10" i="68"/>
  <c r="ES10" i="68" s="1"/>
  <c r="ER12" i="68"/>
  <c r="ES12" i="68" s="1"/>
  <c r="ER14" i="68"/>
  <c r="ES14" i="68" s="1"/>
  <c r="ER7" i="68"/>
  <c r="ES7" i="68" s="1"/>
  <c r="ER11" i="68"/>
  <c r="ES11" i="68" s="1"/>
  <c r="EF14" i="68"/>
  <c r="EG14" i="68" s="1"/>
  <c r="EF12" i="68"/>
  <c r="EG12" i="68" s="1"/>
  <c r="EF10" i="68"/>
  <c r="EG10" i="68" s="1"/>
  <c r="EF8" i="68"/>
  <c r="EG8" i="68" s="1"/>
  <c r="EF13" i="68"/>
  <c r="EG13" i="68" s="1"/>
  <c r="DZ14" i="68"/>
  <c r="EA14" i="68" s="1"/>
  <c r="DZ10" i="68"/>
  <c r="EA10" i="68" s="1"/>
  <c r="DZ7" i="68"/>
  <c r="EA7" i="68" s="1"/>
  <c r="DZ13" i="68"/>
  <c r="EA13" i="68" s="1"/>
  <c r="DZ11" i="68"/>
  <c r="EA11" i="68" s="1"/>
  <c r="CP10" i="68"/>
  <c r="CQ10" i="68" s="1"/>
  <c r="CP14" i="68"/>
  <c r="CQ14" i="68" s="1"/>
  <c r="CP7" i="68"/>
  <c r="CQ7" i="68" s="1"/>
  <c r="CP13" i="68"/>
  <c r="CQ13" i="68" s="1"/>
  <c r="CP11" i="68"/>
  <c r="CQ11" i="68" s="1"/>
  <c r="CP9" i="68"/>
  <c r="CQ9" i="68" s="1"/>
  <c r="CJ10" i="68"/>
  <c r="CK10" i="68" s="1"/>
  <c r="CJ14" i="68"/>
  <c r="CK14" i="68" s="1"/>
  <c r="CJ13" i="68"/>
  <c r="CK13" i="68" s="1"/>
  <c r="CJ9" i="68"/>
  <c r="CK9" i="68" s="1"/>
  <c r="CD8" i="68"/>
  <c r="CE8" i="68" s="1"/>
  <c r="CD10" i="68"/>
  <c r="CE10" i="68" s="1"/>
  <c r="CD12" i="68"/>
  <c r="CD14" i="68"/>
  <c r="CE14" i="68" s="1"/>
  <c r="CD7" i="68"/>
  <c r="CE7" i="68" s="1"/>
  <c r="CD13" i="68"/>
  <c r="CE13" i="68" s="1"/>
  <c r="CD11" i="68"/>
  <c r="CE11" i="68" s="1"/>
  <c r="CD9" i="68"/>
  <c r="CE9" i="68" s="1"/>
  <c r="IW39" i="68"/>
  <c r="IK40" i="68"/>
  <c r="IW41" i="68"/>
  <c r="IK42" i="68"/>
  <c r="IW43" i="68"/>
  <c r="IK7" i="68"/>
  <c r="IW7" i="68"/>
  <c r="IW8" i="68"/>
  <c r="IK15" i="68"/>
  <c r="IW15" i="68"/>
  <c r="IK16" i="68"/>
  <c r="IW16" i="68"/>
  <c r="IK17" i="68"/>
  <c r="IW17" i="68"/>
  <c r="IK18" i="68"/>
  <c r="IW18" i="68"/>
  <c r="IK19" i="68"/>
  <c r="IW19" i="68"/>
  <c r="IK20" i="68"/>
  <c r="IW20" i="68"/>
  <c r="IK21" i="68"/>
  <c r="IW21" i="68"/>
  <c r="IK22" i="68"/>
  <c r="IW22" i="68"/>
  <c r="IK23" i="68"/>
  <c r="IW23" i="68"/>
  <c r="IK24" i="68"/>
  <c r="IW24" i="68"/>
  <c r="IK25" i="68"/>
  <c r="IW25" i="68"/>
  <c r="IK26" i="68"/>
  <c r="IW26" i="68"/>
  <c r="IK27" i="68"/>
  <c r="IW27" i="68"/>
  <c r="IK28" i="68"/>
  <c r="IW28" i="68"/>
  <c r="IK29" i="68"/>
  <c r="IW29" i="68"/>
  <c r="IK39" i="68"/>
  <c r="IW40" i="68"/>
  <c r="IK41" i="68"/>
  <c r="IW42" i="68"/>
  <c r="IK43" i="68"/>
  <c r="IE30" i="68"/>
  <c r="IQ30" i="68"/>
  <c r="JC30" i="68"/>
  <c r="IE31" i="68"/>
  <c r="IQ31" i="68"/>
  <c r="JC31" i="68"/>
  <c r="IE32" i="68"/>
  <c r="IQ32" i="68"/>
  <c r="JC32" i="68"/>
  <c r="IE33" i="68"/>
  <c r="IQ33" i="68"/>
  <c r="JC33" i="68"/>
  <c r="IE34" i="68"/>
  <c r="IQ34" i="68"/>
  <c r="JC34" i="68"/>
  <c r="IE35" i="68"/>
  <c r="IQ35" i="68"/>
  <c r="JC35" i="68"/>
  <c r="IE36" i="68"/>
  <c r="IQ36" i="68"/>
  <c r="JC36" i="68"/>
  <c r="IE37" i="68"/>
  <c r="IQ37" i="68"/>
  <c r="JC37" i="68"/>
  <c r="IE38" i="68"/>
  <c r="IQ38" i="68"/>
  <c r="JC38" i="68"/>
  <c r="IK44" i="68"/>
  <c r="IW44" i="68"/>
  <c r="IK45" i="68"/>
  <c r="IW45" i="68"/>
  <c r="IK46" i="68"/>
  <c r="IW46" i="68"/>
  <c r="IK47" i="68"/>
  <c r="IW47" i="68"/>
  <c r="IK48" i="68"/>
  <c r="IW48" i="68"/>
  <c r="IK49" i="68"/>
  <c r="IW49" i="68"/>
  <c r="IK50" i="68"/>
  <c r="IW50" i="68"/>
  <c r="IK51" i="68"/>
  <c r="IW51" i="68"/>
  <c r="IK52" i="68"/>
  <c r="IW52" i="68"/>
  <c r="IK53" i="68"/>
  <c r="IW53" i="68"/>
  <c r="IK54" i="68"/>
  <c r="IW54" i="68"/>
  <c r="IK55" i="68"/>
  <c r="IW55" i="68"/>
  <c r="IK56" i="68"/>
  <c r="IW56" i="68"/>
  <c r="FK7" i="68"/>
  <c r="HS7" i="68"/>
  <c r="FW8" i="68"/>
  <c r="EY9" i="68"/>
  <c r="GI9" i="68"/>
  <c r="FK10" i="68"/>
  <c r="GU10" i="68"/>
  <c r="FW11" i="68"/>
  <c r="HG11" i="68"/>
  <c r="GI12" i="68"/>
  <c r="HS12" i="68"/>
  <c r="GU13" i="68"/>
  <c r="HG14" i="68"/>
  <c r="GC29" i="68"/>
  <c r="GO29" i="68"/>
  <c r="HA29" i="68"/>
  <c r="HM29" i="68"/>
  <c r="HY29" i="68"/>
  <c r="FQ30" i="68"/>
  <c r="GO30" i="68"/>
  <c r="HA30" i="68"/>
  <c r="HM30" i="68"/>
  <c r="HY30" i="68"/>
  <c r="FE31" i="68"/>
  <c r="GC31" i="68"/>
  <c r="GO31" i="68"/>
  <c r="HA31" i="68"/>
  <c r="HM31" i="68"/>
  <c r="HY31" i="68"/>
  <c r="FQ32" i="68"/>
  <c r="GC32" i="68"/>
  <c r="GO32" i="68"/>
  <c r="HA32" i="68"/>
  <c r="HM32" i="68"/>
  <c r="HY32" i="68"/>
  <c r="FE33" i="68"/>
  <c r="GC33" i="68"/>
  <c r="GO33" i="68"/>
  <c r="HA33" i="68"/>
  <c r="HM33" i="68"/>
  <c r="HY33" i="68"/>
  <c r="FQ34" i="68"/>
  <c r="GO34" i="68"/>
  <c r="HA34" i="68"/>
  <c r="HM34" i="68"/>
  <c r="HY34" i="68"/>
  <c r="FE35" i="68"/>
  <c r="GC35" i="68"/>
  <c r="GO35" i="68"/>
  <c r="HA35" i="68"/>
  <c r="HM35" i="68"/>
  <c r="HY35" i="68"/>
  <c r="FQ36" i="68"/>
  <c r="GC36" i="68"/>
  <c r="GO36" i="68"/>
  <c r="HA36" i="68"/>
  <c r="HM36" i="68"/>
  <c r="HY36" i="68"/>
  <c r="FE37" i="68"/>
  <c r="GC37" i="68"/>
  <c r="GO37" i="68"/>
  <c r="HA37" i="68"/>
  <c r="HM37" i="68"/>
  <c r="HY37" i="68"/>
  <c r="FQ38" i="68"/>
  <c r="GO38" i="68"/>
  <c r="HA38" i="68"/>
  <c r="ES18" i="68"/>
  <c r="ES20" i="68"/>
  <c r="ES22" i="68"/>
  <c r="ES26" i="68"/>
  <c r="ES28" i="68"/>
  <c r="ES30" i="68"/>
  <c r="ES34" i="68"/>
  <c r="ES36" i="68"/>
  <c r="ES38" i="68"/>
  <c r="ES42" i="68"/>
  <c r="ES46" i="68"/>
  <c r="ES50" i="68"/>
  <c r="ES54" i="68"/>
  <c r="EM8" i="68"/>
  <c r="EM16" i="68"/>
  <c r="EM18" i="68"/>
  <c r="EM20" i="68"/>
  <c r="EM22" i="68"/>
  <c r="EM24" i="68"/>
  <c r="EM26" i="68"/>
  <c r="EM28" i="68"/>
  <c r="EM30" i="68"/>
  <c r="EM32" i="68"/>
  <c r="EM34" i="68"/>
  <c r="EM36" i="68"/>
  <c r="EM38" i="68"/>
  <c r="EM40" i="68"/>
  <c r="EM42" i="68"/>
  <c r="EM44" i="68"/>
  <c r="EM46" i="68"/>
  <c r="EM48" i="68"/>
  <c r="EM50" i="68"/>
  <c r="EM52" i="68"/>
  <c r="EM54" i="68"/>
  <c r="EM56" i="68"/>
  <c r="EG16" i="68"/>
  <c r="EG20" i="68"/>
  <c r="EG24" i="68"/>
  <c r="EG28" i="68"/>
  <c r="EG32" i="68"/>
  <c r="EG36" i="68"/>
  <c r="EG40" i="68"/>
  <c r="EG44" i="68"/>
  <c r="EG48" i="68"/>
  <c r="EG52" i="68"/>
  <c r="EG56" i="68"/>
  <c r="EA18" i="68"/>
  <c r="EA22" i="68"/>
  <c r="EA26" i="68"/>
  <c r="EA30" i="68"/>
  <c r="EA34" i="68"/>
  <c r="EA38" i="68"/>
  <c r="EA42" i="68"/>
  <c r="EA46" i="68"/>
  <c r="EA50" i="68"/>
  <c r="EA54" i="68"/>
  <c r="DU8" i="68"/>
  <c r="DU12" i="68"/>
  <c r="DU16" i="68"/>
  <c r="DU18" i="68"/>
  <c r="DU20" i="68"/>
  <c r="DU22" i="68"/>
  <c r="DU24" i="68"/>
  <c r="DU28" i="68"/>
  <c r="DU30" i="68"/>
  <c r="DU32" i="68"/>
  <c r="DU36" i="68"/>
  <c r="DU38" i="68"/>
  <c r="DU40" i="68"/>
  <c r="DU44" i="68"/>
  <c r="DU46" i="68"/>
  <c r="DU48" i="68"/>
  <c r="DU52" i="68"/>
  <c r="DU54" i="68"/>
  <c r="DU56" i="68"/>
  <c r="DO18" i="68"/>
  <c r="DO22" i="68"/>
  <c r="DO24" i="68"/>
  <c r="DO26" i="68"/>
  <c r="DO30" i="68"/>
  <c r="DO32" i="68"/>
  <c r="DO34" i="68"/>
  <c r="DO38" i="68"/>
  <c r="DO40" i="68"/>
  <c r="DO42" i="68"/>
  <c r="DO46" i="68"/>
  <c r="DO48" i="68"/>
  <c r="DO50" i="68"/>
  <c r="DO54" i="68"/>
  <c r="DO56" i="68"/>
  <c r="DI10" i="68"/>
  <c r="DI16" i="68"/>
  <c r="DI18" i="68"/>
  <c r="DI20" i="68"/>
  <c r="DI24" i="68"/>
  <c r="DI26" i="68"/>
  <c r="DI28" i="68"/>
  <c r="DI32" i="68"/>
  <c r="DI34" i="68"/>
  <c r="DI36" i="68"/>
  <c r="DI40" i="68"/>
  <c r="DI42" i="68"/>
  <c r="DI44" i="68"/>
  <c r="DI48" i="68"/>
  <c r="DI50" i="68"/>
  <c r="DI52" i="68"/>
  <c r="DI56" i="68"/>
  <c r="DC12" i="68"/>
  <c r="DC16" i="68"/>
  <c r="DC18" i="68"/>
  <c r="DC20" i="68"/>
  <c r="DC22" i="68"/>
  <c r="DC24" i="68"/>
  <c r="DC26" i="68"/>
  <c r="DC28" i="68"/>
  <c r="DC30" i="68"/>
  <c r="DC32" i="68"/>
  <c r="DC34" i="68"/>
  <c r="DC36" i="68"/>
  <c r="DC38" i="68"/>
  <c r="DC40" i="68"/>
  <c r="DC42" i="68"/>
  <c r="DC44" i="68"/>
  <c r="DC46" i="68"/>
  <c r="DC48" i="68"/>
  <c r="DC50" i="68"/>
  <c r="DC52" i="68"/>
  <c r="DC54" i="68"/>
  <c r="DC56" i="68"/>
  <c r="CW14" i="68"/>
  <c r="CW16" i="68"/>
  <c r="CW18" i="68"/>
  <c r="CW22" i="68"/>
  <c r="CW26" i="68"/>
  <c r="CW30" i="68"/>
  <c r="CW34" i="68"/>
  <c r="CW38" i="68"/>
  <c r="CW40" i="68"/>
  <c r="CW42" i="68"/>
  <c r="CW44" i="68"/>
  <c r="CW46" i="68"/>
  <c r="CW48" i="68"/>
  <c r="CW50" i="68"/>
  <c r="CW52" i="68"/>
  <c r="CW54" i="68"/>
  <c r="CW56" i="68"/>
  <c r="CQ16" i="68"/>
  <c r="CQ20" i="68"/>
  <c r="CQ24" i="68"/>
  <c r="CQ28" i="68"/>
  <c r="CQ32" i="68"/>
  <c r="CQ36" i="68"/>
  <c r="CQ40" i="68"/>
  <c r="CQ44" i="68"/>
  <c r="CQ48" i="68"/>
  <c r="CQ52" i="68"/>
  <c r="CQ56" i="68"/>
  <c r="CK18" i="68"/>
  <c r="CK20" i="68"/>
  <c r="CK22" i="68"/>
  <c r="CK24" i="68"/>
  <c r="CK26" i="68"/>
  <c r="CK28" i="68"/>
  <c r="CK30" i="68"/>
  <c r="CK32" i="68"/>
  <c r="CK34" i="68"/>
  <c r="CK36" i="68"/>
  <c r="CK38" i="68"/>
  <c r="CK42" i="68"/>
  <c r="CK46" i="68"/>
  <c r="CK50" i="68"/>
  <c r="CK54" i="68"/>
  <c r="CE12" i="68"/>
  <c r="CE16" i="68"/>
  <c r="CE18" i="68"/>
  <c r="CE20" i="68"/>
  <c r="CE22" i="68"/>
  <c r="CE26" i="68"/>
  <c r="CE28" i="68"/>
  <c r="CE30" i="68"/>
  <c r="CE34" i="68"/>
  <c r="CE36" i="68"/>
  <c r="CE38" i="68"/>
  <c r="CE42" i="68"/>
  <c r="CE44" i="68"/>
  <c r="CE46" i="68"/>
  <c r="CE50" i="68"/>
  <c r="CE52" i="68"/>
  <c r="CE54" i="68"/>
  <c r="BY14" i="68"/>
  <c r="BY16" i="68"/>
  <c r="BY20" i="68"/>
  <c r="BY22" i="68"/>
  <c r="BY24" i="68"/>
  <c r="BY28" i="68"/>
  <c r="BY30" i="68"/>
  <c r="BY32" i="68"/>
  <c r="BY36" i="68"/>
  <c r="BY38" i="68"/>
  <c r="BY40" i="68"/>
  <c r="BY44" i="68"/>
  <c r="BY46" i="68"/>
  <c r="BY48" i="68"/>
  <c r="BY52" i="68"/>
  <c r="BY54" i="68"/>
  <c r="BY56" i="68"/>
  <c r="J13" i="68"/>
  <c r="K13" i="68" s="1"/>
  <c r="J9" i="68"/>
  <c r="K9" i="68" s="1"/>
  <c r="AZ17" i="68"/>
  <c r="BA17" i="68" s="1"/>
  <c r="AZ19" i="68"/>
  <c r="AZ21" i="68"/>
  <c r="AZ23" i="68"/>
  <c r="AZ25" i="68"/>
  <c r="AZ27" i="68"/>
  <c r="AZ29" i="68"/>
  <c r="AZ31" i="68"/>
  <c r="AZ33" i="68"/>
  <c r="AZ35" i="68"/>
  <c r="AZ37" i="68"/>
  <c r="AZ39" i="68"/>
  <c r="AZ41" i="68"/>
  <c r="AZ43" i="68"/>
  <c r="AZ45" i="68"/>
  <c r="AZ47" i="68"/>
  <c r="AZ49" i="68"/>
  <c r="AZ51" i="68"/>
  <c r="AZ53" i="68"/>
  <c r="AZ55" i="68"/>
  <c r="K55" i="68"/>
  <c r="K53" i="68"/>
  <c r="K51" i="68"/>
  <c r="K49" i="68"/>
  <c r="K47" i="68"/>
  <c r="K45" i="68"/>
  <c r="K43" i="68"/>
  <c r="K41" i="68"/>
  <c r="K37" i="68"/>
  <c r="K35" i="68"/>
  <c r="K31" i="68"/>
  <c r="K29" i="68"/>
  <c r="K27" i="68"/>
  <c r="K19" i="68"/>
  <c r="K17" i="68"/>
  <c r="V10" i="68"/>
  <c r="W10" i="68" s="1"/>
  <c r="V14" i="68"/>
  <c r="W14" i="68" s="1"/>
  <c r="V11" i="68"/>
  <c r="W11" i="68" s="1"/>
  <c r="BL53" i="68"/>
  <c r="BL45" i="68"/>
  <c r="BL37" i="68"/>
  <c r="BL29" i="68"/>
  <c r="BL21" i="68"/>
  <c r="BL13" i="68"/>
  <c r="BM13" i="68" s="1"/>
  <c r="K10" i="68"/>
  <c r="K54" i="68"/>
  <c r="K50" i="68"/>
  <c r="K46" i="68"/>
  <c r="K38" i="68"/>
  <c r="K34" i="68"/>
  <c r="K30" i="68"/>
  <c r="K22" i="68"/>
  <c r="K18" i="68"/>
  <c r="J8" i="68"/>
  <c r="K8" i="68" s="1"/>
  <c r="V7" i="68"/>
  <c r="W7" i="68" s="1"/>
  <c r="V13" i="68"/>
  <c r="W13" i="68" s="1"/>
  <c r="BL51" i="68"/>
  <c r="BL43" i="68"/>
  <c r="BL35" i="68"/>
  <c r="BL27" i="68"/>
  <c r="BL19" i="68"/>
  <c r="BL11" i="68"/>
  <c r="BM11" i="68" s="1"/>
  <c r="P12" i="68"/>
  <c r="Q12" i="68" s="1"/>
  <c r="P8" i="68"/>
  <c r="Q8" i="68" s="1"/>
  <c r="AB10" i="68"/>
  <c r="AC10" i="68" s="1"/>
  <c r="AT7" i="68"/>
  <c r="AU7" i="68" s="1"/>
  <c r="AT55" i="68"/>
  <c r="AT53" i="68"/>
  <c r="AT51" i="68"/>
  <c r="AT49" i="68"/>
  <c r="AT47" i="68"/>
  <c r="AT45" i="68"/>
  <c r="AT43" i="68"/>
  <c r="AT41" i="68"/>
  <c r="AT39" i="68"/>
  <c r="AT37" i="68"/>
  <c r="AT35" i="68"/>
  <c r="AT33" i="68"/>
  <c r="AT31" i="68"/>
  <c r="AT29" i="68"/>
  <c r="AT27" i="68"/>
  <c r="AT25" i="68"/>
  <c r="AT23" i="68"/>
  <c r="AT21" i="68"/>
  <c r="AT19" i="68"/>
  <c r="AT17" i="68"/>
  <c r="AU17" i="68" s="1"/>
  <c r="AT15" i="68"/>
  <c r="AU15" i="68" s="1"/>
  <c r="AT13" i="68"/>
  <c r="AU13" i="68" s="1"/>
  <c r="AT11" i="68"/>
  <c r="AU11" i="68" s="1"/>
  <c r="AT9" i="68"/>
  <c r="AU9" i="68" s="1"/>
  <c r="AZ8" i="68"/>
  <c r="BA8" i="68" s="1"/>
  <c r="AZ10" i="68"/>
  <c r="AZ12" i="68"/>
  <c r="BA12" i="68" s="1"/>
  <c r="AZ14" i="68"/>
  <c r="BA14" i="68" s="1"/>
  <c r="BR7" i="68"/>
  <c r="BS7" i="68" s="1"/>
  <c r="BR55" i="68"/>
  <c r="BR53" i="68"/>
  <c r="BR51" i="68"/>
  <c r="BR49" i="68"/>
  <c r="BR47" i="68"/>
  <c r="BR45" i="68"/>
  <c r="BR43" i="68"/>
  <c r="BR41" i="68"/>
  <c r="BR39" i="68"/>
  <c r="BR37" i="68"/>
  <c r="BR35" i="68"/>
  <c r="BR33" i="68"/>
  <c r="BR31" i="68"/>
  <c r="BR29" i="68"/>
  <c r="BR27" i="68"/>
  <c r="BR25" i="68"/>
  <c r="BR23" i="68"/>
  <c r="BR21" i="68"/>
  <c r="BR19" i="68"/>
  <c r="BR17" i="68"/>
  <c r="BS17" i="68" s="1"/>
  <c r="BR15" i="68"/>
  <c r="BS15" i="68" s="1"/>
  <c r="BR13" i="68"/>
  <c r="BS13" i="68" s="1"/>
  <c r="BR11" i="68"/>
  <c r="BS11" i="68" s="1"/>
  <c r="BR9" i="68"/>
  <c r="BS9" i="68" s="1"/>
  <c r="BS18" i="68"/>
  <c r="BS22" i="68"/>
  <c r="BS24" i="68"/>
  <c r="BS26" i="68"/>
  <c r="BS30" i="68"/>
  <c r="BS32" i="68"/>
  <c r="BS34" i="68"/>
  <c r="BS38" i="68"/>
  <c r="BS40" i="68"/>
  <c r="BS42" i="68"/>
  <c r="BS46" i="68"/>
  <c r="BS48" i="68"/>
  <c r="BS50" i="68"/>
  <c r="BS54" i="68"/>
  <c r="BS56" i="68"/>
  <c r="BM10" i="68"/>
  <c r="BM18" i="68"/>
  <c r="BM20" i="68"/>
  <c r="BM24" i="68"/>
  <c r="BM26" i="68"/>
  <c r="BM28" i="68"/>
  <c r="BM32" i="68"/>
  <c r="BM34" i="68"/>
  <c r="BM36" i="68"/>
  <c r="BM40" i="68"/>
  <c r="BM42" i="68"/>
  <c r="BM44" i="68"/>
  <c r="BM48" i="68"/>
  <c r="BM50" i="68"/>
  <c r="BM52" i="68"/>
  <c r="BM56" i="68"/>
  <c r="BF9" i="68"/>
  <c r="BG9" i="68" s="1"/>
  <c r="BF14" i="68"/>
  <c r="BF12" i="68"/>
  <c r="BF10" i="68"/>
  <c r="BG10" i="68" s="1"/>
  <c r="BF8" i="68"/>
  <c r="BG8" i="68" s="1"/>
  <c r="BF7" i="68"/>
  <c r="BG7" i="68" s="1"/>
  <c r="BF13" i="68"/>
  <c r="BG13" i="68" s="1"/>
  <c r="BF11" i="68"/>
  <c r="BG11" i="68" s="1"/>
  <c r="BG12" i="68"/>
  <c r="BG14" i="68"/>
  <c r="BG16" i="68"/>
  <c r="BG18" i="68"/>
  <c r="BG20" i="68"/>
  <c r="BG22" i="68"/>
  <c r="BG26" i="68"/>
  <c r="BG28" i="68"/>
  <c r="BG30" i="68"/>
  <c r="BG34" i="68"/>
  <c r="BG36" i="68"/>
  <c r="BG38" i="68"/>
  <c r="BG42" i="68"/>
  <c r="BG44" i="68"/>
  <c r="BG46" i="68"/>
  <c r="BG50" i="68"/>
  <c r="BG52" i="68"/>
  <c r="BG54" i="68"/>
  <c r="AZ7" i="68"/>
  <c r="BA7" i="68" s="1"/>
  <c r="AZ11" i="68"/>
  <c r="BA11" i="68" s="1"/>
  <c r="BA10" i="68"/>
  <c r="BA16" i="68"/>
  <c r="BA18" i="68"/>
  <c r="BA22" i="68"/>
  <c r="BA26" i="68"/>
  <c r="BA30" i="68"/>
  <c r="BA34" i="68"/>
  <c r="BA38" i="68"/>
  <c r="BA40" i="68"/>
  <c r="BA42" i="68"/>
  <c r="BA44" i="68"/>
  <c r="BA46" i="68"/>
  <c r="BA48" i="68"/>
  <c r="BA50" i="68"/>
  <c r="BA52" i="68"/>
  <c r="BA54" i="68"/>
  <c r="BA56" i="68"/>
  <c r="AU16" i="68"/>
  <c r="AU20" i="68"/>
  <c r="AU24" i="68"/>
  <c r="AU28" i="68"/>
  <c r="AU32" i="68"/>
  <c r="AU36" i="68"/>
  <c r="AU40" i="68"/>
  <c r="AU44" i="68"/>
  <c r="AU48" i="68"/>
  <c r="AU52" i="68"/>
  <c r="AU56" i="68"/>
  <c r="AN53" i="68"/>
  <c r="AN49" i="68"/>
  <c r="AN45" i="68"/>
  <c r="AO45" i="68" s="1"/>
  <c r="AN41" i="68"/>
  <c r="AO41" i="68" s="1"/>
  <c r="AN37" i="68"/>
  <c r="AO37" i="68" s="1"/>
  <c r="AN33" i="68"/>
  <c r="AO33" i="68" s="1"/>
  <c r="AN29" i="68"/>
  <c r="AO29" i="68" s="1"/>
  <c r="AN25" i="68"/>
  <c r="AO25" i="68" s="1"/>
  <c r="AN21" i="68"/>
  <c r="AO21" i="68" s="1"/>
  <c r="AN17" i="68"/>
  <c r="AO17" i="68" s="1"/>
  <c r="AN8" i="68"/>
  <c r="AN10" i="68"/>
  <c r="AN12" i="68"/>
  <c r="AN7" i="68"/>
  <c r="AO7" i="68" s="1"/>
  <c r="AN11" i="68"/>
  <c r="AO11" i="68" s="1"/>
  <c r="AO8" i="68"/>
  <c r="AO10" i="68"/>
  <c r="AO12" i="68"/>
  <c r="AO16" i="68"/>
  <c r="AO18" i="68"/>
  <c r="AO20" i="68"/>
  <c r="AO24" i="68"/>
  <c r="AO26" i="68"/>
  <c r="AO28" i="68"/>
  <c r="AO32" i="68"/>
  <c r="AO34" i="68"/>
  <c r="AO36" i="68"/>
  <c r="AO40" i="68"/>
  <c r="AO42" i="68"/>
  <c r="AO44" i="68"/>
  <c r="AO48" i="68"/>
  <c r="AO50" i="68"/>
  <c r="AO52" i="68"/>
  <c r="AO56" i="68"/>
  <c r="AH8" i="68"/>
  <c r="AI8" i="68" s="1"/>
  <c r="AH10" i="68"/>
  <c r="AH12" i="68"/>
  <c r="AI12" i="68" s="1"/>
  <c r="AH14" i="68"/>
  <c r="AI14" i="68" s="1"/>
  <c r="AH7" i="68"/>
  <c r="AI7" i="68" s="1"/>
  <c r="AH13" i="68"/>
  <c r="AI13" i="68" s="1"/>
  <c r="AH11" i="68"/>
  <c r="AI11" i="68" s="1"/>
  <c r="AH9" i="68"/>
  <c r="AI9" i="68" s="1"/>
  <c r="AI10" i="68"/>
  <c r="AI16" i="68"/>
  <c r="AI20" i="68"/>
  <c r="AI22" i="68"/>
  <c r="AI28" i="68"/>
  <c r="AI30" i="68"/>
  <c r="AI36" i="68"/>
  <c r="AI38" i="68"/>
  <c r="AI44" i="68"/>
  <c r="AI46" i="68"/>
  <c r="AI48" i="68"/>
  <c r="AI50" i="68"/>
  <c r="AI52" i="68"/>
  <c r="AI54" i="68"/>
  <c r="AI56" i="68"/>
  <c r="AB12" i="68"/>
  <c r="AC12" i="68" s="1"/>
  <c r="AB8" i="68"/>
  <c r="AC8" i="68" s="1"/>
  <c r="AB7" i="68"/>
  <c r="AC7" i="68" s="1"/>
  <c r="AB14" i="68"/>
  <c r="AC14" i="68" s="1"/>
  <c r="AB13" i="68"/>
  <c r="AC13" i="68" s="1"/>
  <c r="AB9" i="68"/>
  <c r="AC9" i="68" s="1"/>
  <c r="AC16" i="68"/>
  <c r="AC32" i="68"/>
  <c r="AC36" i="68"/>
  <c r="AC40" i="68"/>
  <c r="AC44" i="68"/>
  <c r="AC48" i="68"/>
  <c r="AC52" i="68"/>
  <c r="AC56" i="68"/>
  <c r="Q10" i="68"/>
  <c r="W16" i="68"/>
  <c r="W18" i="68"/>
  <c r="W20" i="68"/>
  <c r="W22" i="68"/>
  <c r="W26" i="68"/>
  <c r="W30" i="68"/>
  <c r="W32" i="68"/>
  <c r="W34" i="68"/>
  <c r="W36" i="68"/>
  <c r="W38" i="68"/>
  <c r="W40" i="68"/>
  <c r="W44" i="68"/>
  <c r="W46" i="68"/>
  <c r="W48" i="68"/>
  <c r="W50" i="68"/>
  <c r="W52" i="68"/>
  <c r="W54" i="68"/>
  <c r="W56" i="68"/>
  <c r="AK6" i="69"/>
  <c r="AO6" i="69"/>
  <c r="AK7" i="69"/>
  <c r="AO9" i="69"/>
  <c r="AK10" i="69"/>
  <c r="AO10" i="69"/>
  <c r="AK11" i="69"/>
  <c r="AO13" i="69"/>
  <c r="AW16" i="69"/>
  <c r="AX16" i="69" s="1"/>
  <c r="AY16" i="69" s="1"/>
  <c r="AP19" i="69"/>
  <c r="AP23" i="69"/>
  <c r="AP27" i="69"/>
  <c r="AP31" i="69"/>
  <c r="AP35" i="69"/>
  <c r="AP39" i="69"/>
  <c r="AP43" i="69"/>
  <c r="AP47" i="69"/>
  <c r="AP51" i="69"/>
  <c r="AO7" i="69"/>
  <c r="AK8" i="69"/>
  <c r="AO8" i="69"/>
  <c r="AK9" i="69"/>
  <c r="AO11" i="69"/>
  <c r="AK12" i="69"/>
  <c r="AK13" i="69"/>
  <c r="AF2" i="66"/>
  <c r="AI55" i="66"/>
  <c r="AI54" i="66"/>
  <c r="AI53" i="66"/>
  <c r="AI52" i="66"/>
  <c r="AI51" i="66"/>
  <c r="AI50" i="66"/>
  <c r="AI49" i="66"/>
  <c r="AI48" i="66"/>
  <c r="AI47" i="66"/>
  <c r="AI46" i="66"/>
  <c r="AI45" i="66"/>
  <c r="AI44" i="66"/>
  <c r="AI43" i="66"/>
  <c r="AI40" i="66"/>
  <c r="AI36" i="66"/>
  <c r="AI32" i="66"/>
  <c r="AI28" i="66"/>
  <c r="AI24" i="66"/>
  <c r="AI20" i="66"/>
  <c r="AI16" i="66"/>
  <c r="AI12" i="66"/>
  <c r="P16" i="66"/>
  <c r="AD16" i="66"/>
  <c r="P20" i="66"/>
  <c r="AD20" i="66"/>
  <c r="P24" i="66"/>
  <c r="AD24" i="66"/>
  <c r="P28" i="66"/>
  <c r="AD28" i="66"/>
  <c r="P32" i="66"/>
  <c r="AD32" i="66"/>
  <c r="P36" i="66"/>
  <c r="AD36" i="66"/>
  <c r="P40" i="66"/>
  <c r="AD40" i="66"/>
  <c r="U15" i="66"/>
  <c r="AD15" i="66"/>
  <c r="K19" i="66"/>
  <c r="U19" i="66"/>
  <c r="AD19" i="66"/>
  <c r="K23" i="66"/>
  <c r="U23" i="66"/>
  <c r="AD23" i="66"/>
  <c r="K27" i="66"/>
  <c r="U27" i="66"/>
  <c r="AD27" i="66"/>
  <c r="K31" i="66"/>
  <c r="U31" i="66"/>
  <c r="AD31" i="66"/>
  <c r="K35" i="66"/>
  <c r="U35" i="66"/>
  <c r="AD35" i="66"/>
  <c r="K39" i="66"/>
  <c r="U39" i="66"/>
  <c r="AD39" i="66"/>
  <c r="J5" i="66"/>
  <c r="O5" i="66"/>
  <c r="T5" i="66"/>
  <c r="AC5" i="66"/>
  <c r="K13" i="66"/>
  <c r="U13" i="66"/>
  <c r="AD13" i="66"/>
  <c r="P14" i="66"/>
  <c r="AD14" i="66"/>
  <c r="K17" i="66"/>
  <c r="U17" i="66"/>
  <c r="AD17" i="66"/>
  <c r="P18" i="66"/>
  <c r="AD18" i="66"/>
  <c r="K21" i="66"/>
  <c r="U21" i="66"/>
  <c r="AD21" i="66"/>
  <c r="P22" i="66"/>
  <c r="AD22" i="66"/>
  <c r="K25" i="66"/>
  <c r="U25" i="66"/>
  <c r="AD25" i="66"/>
  <c r="P26" i="66"/>
  <c r="AD26" i="66"/>
  <c r="K29" i="66"/>
  <c r="U29" i="66"/>
  <c r="AD29" i="66"/>
  <c r="P30" i="66"/>
  <c r="AD30" i="66"/>
  <c r="K33" i="66"/>
  <c r="U33" i="66"/>
  <c r="AD33" i="66"/>
  <c r="P34" i="66"/>
  <c r="AD34" i="66"/>
  <c r="K37" i="66"/>
  <c r="U37" i="66"/>
  <c r="AD37" i="66"/>
  <c r="P38" i="66"/>
  <c r="AD38" i="66"/>
  <c r="K41" i="66"/>
  <c r="P41" i="66"/>
  <c r="U41" i="66"/>
  <c r="AD41" i="66"/>
  <c r="K42" i="66"/>
  <c r="P42" i="66"/>
  <c r="U42" i="66"/>
  <c r="AD42" i="66"/>
  <c r="K43" i="66"/>
  <c r="P43" i="66"/>
  <c r="U43" i="66"/>
  <c r="AD43" i="66"/>
  <c r="K44" i="66"/>
  <c r="P44" i="66"/>
  <c r="U44" i="66"/>
  <c r="AD44" i="66"/>
  <c r="K45" i="66"/>
  <c r="P45" i="66"/>
  <c r="U45" i="66"/>
  <c r="AD45" i="66"/>
  <c r="K46" i="66"/>
  <c r="P46" i="66"/>
  <c r="U46" i="66"/>
  <c r="AD46" i="66"/>
  <c r="P47" i="66"/>
  <c r="U47" i="66"/>
  <c r="AD47" i="66"/>
  <c r="K48" i="66"/>
  <c r="P48" i="66"/>
  <c r="U48" i="66"/>
  <c r="AD48" i="66"/>
  <c r="K49" i="66"/>
  <c r="P49" i="66"/>
  <c r="U49" i="66"/>
  <c r="AD49" i="66"/>
  <c r="K50" i="66"/>
  <c r="P50" i="66"/>
  <c r="U50" i="66"/>
  <c r="AD50" i="66"/>
  <c r="K51" i="66"/>
  <c r="P51" i="66"/>
  <c r="U51" i="66"/>
  <c r="AD51" i="66"/>
  <c r="K52" i="66"/>
  <c r="P52" i="66"/>
  <c r="U52" i="66"/>
  <c r="AD52" i="66"/>
  <c r="K53" i="66"/>
  <c r="P53" i="66"/>
  <c r="U53" i="66"/>
  <c r="AD53" i="66"/>
  <c r="K54" i="66"/>
  <c r="P54" i="66"/>
  <c r="U54" i="66"/>
  <c r="AD54" i="66"/>
  <c r="K55" i="66"/>
  <c r="P55" i="66"/>
  <c r="U55" i="66"/>
  <c r="AD55" i="66"/>
  <c r="K15" i="66"/>
  <c r="K47" i="66"/>
  <c r="P11" i="66"/>
  <c r="P13" i="66"/>
  <c r="U14" i="66"/>
  <c r="P15" i="66"/>
  <c r="U16" i="66"/>
  <c r="P17" i="66"/>
  <c r="U18" i="66"/>
  <c r="P19" i="66"/>
  <c r="U20" i="66"/>
  <c r="P21" i="66"/>
  <c r="U22" i="66"/>
  <c r="P23" i="66"/>
  <c r="U24" i="66"/>
  <c r="P25" i="66"/>
  <c r="U26" i="66"/>
  <c r="P27" i="66"/>
  <c r="U28" i="66"/>
  <c r="P29" i="66"/>
  <c r="U30" i="66"/>
  <c r="P31" i="66"/>
  <c r="U32" i="66"/>
  <c r="P33" i="66"/>
  <c r="U34" i="66"/>
  <c r="P35" i="66"/>
  <c r="U36" i="66"/>
  <c r="P37" i="66"/>
  <c r="U38" i="66"/>
  <c r="P39" i="66"/>
  <c r="U40" i="66"/>
  <c r="AB19" i="56" l="1"/>
  <c r="AB23" i="56"/>
  <c r="JQ33" i="68"/>
  <c r="JQ27" i="68"/>
  <c r="JQ21" i="68"/>
  <c r="JQ20" i="68"/>
  <c r="JQ35" i="68"/>
  <c r="JQ29" i="68"/>
  <c r="JQ17" i="68"/>
  <c r="JQ13" i="68"/>
  <c r="JQ12" i="68"/>
  <c r="JQ15" i="68"/>
  <c r="JQ31" i="68"/>
  <c r="JQ8" i="68"/>
  <c r="JQ7" i="68"/>
  <c r="JQ9" i="68"/>
  <c r="JQ36" i="68"/>
  <c r="JQ18" i="68"/>
  <c r="JQ10" i="68"/>
  <c r="JQ11" i="68"/>
  <c r="JQ41" i="68"/>
  <c r="JQ39" i="68"/>
  <c r="JQ25" i="68"/>
  <c r="JQ19" i="68"/>
  <c r="AX42" i="69"/>
  <c r="AY42" i="69" s="1"/>
  <c r="AX32" i="69"/>
  <c r="AY32" i="69" s="1"/>
  <c r="AB40" i="56"/>
  <c r="AX26" i="69"/>
  <c r="AY26" i="69" s="1"/>
  <c r="AX18" i="69"/>
  <c r="AY18" i="69" s="1"/>
  <c r="AX28" i="69"/>
  <c r="AY28" i="69" s="1"/>
  <c r="AX30" i="69"/>
  <c r="AY30" i="69" s="1"/>
  <c r="AX38" i="69"/>
  <c r="AY38" i="69" s="1"/>
  <c r="AX52" i="69"/>
  <c r="AY52" i="69" s="1"/>
  <c r="AX21" i="69"/>
  <c r="AY21" i="69" s="1"/>
  <c r="AX50" i="69"/>
  <c r="AY50" i="69" s="1"/>
  <c r="AT12" i="69"/>
  <c r="AW12" i="69" s="1"/>
  <c r="AT7" i="69"/>
  <c r="AW7" i="69" s="1"/>
  <c r="AT6" i="69"/>
  <c r="AW6" i="69" s="1"/>
  <c r="AT10" i="69"/>
  <c r="AW10" i="69" s="1"/>
  <c r="AJ22" i="66"/>
  <c r="AB24" i="56"/>
  <c r="AX36" i="69"/>
  <c r="AY36" i="69" s="1"/>
  <c r="AX40" i="69"/>
  <c r="AY40" i="69" s="1"/>
  <c r="AX48" i="69"/>
  <c r="AY48" i="69" s="1"/>
  <c r="AX22" i="69"/>
  <c r="AY22" i="69" s="1"/>
  <c r="K40" i="68"/>
  <c r="K42" i="68"/>
  <c r="K20" i="68"/>
  <c r="K24" i="68"/>
  <c r="K25" i="68"/>
  <c r="K28" i="68"/>
  <c r="AB21" i="56"/>
  <c r="AB27" i="56"/>
  <c r="AB44" i="56"/>
  <c r="AB16" i="56"/>
  <c r="AB31" i="56"/>
  <c r="AP12" i="69"/>
  <c r="AB25" i="56"/>
  <c r="AX24" i="69"/>
  <c r="AY24" i="69" s="1"/>
  <c r="AX34" i="69"/>
  <c r="AY34" i="69" s="1"/>
  <c r="AX20" i="69"/>
  <c r="AY20" i="69" s="1"/>
  <c r="AB17" i="56"/>
  <c r="AX44" i="69"/>
  <c r="AY44" i="69" s="1"/>
  <c r="X6" i="65"/>
  <c r="AX46" i="69"/>
  <c r="AY46" i="69" s="1"/>
  <c r="AX53" i="69"/>
  <c r="AY53" i="69" s="1"/>
  <c r="AX37" i="69"/>
  <c r="AY37" i="69" s="1"/>
  <c r="JD16" i="68"/>
  <c r="AB17" i="63" s="1"/>
  <c r="AB35" i="56"/>
  <c r="AB41" i="56"/>
  <c r="JD20" i="68"/>
  <c r="AB21" i="63" s="1"/>
  <c r="JD39" i="68"/>
  <c r="AB40" i="63" s="1"/>
  <c r="JD21" i="68"/>
  <c r="AB22" i="63" s="1"/>
  <c r="AJ11" i="66"/>
  <c r="AB13" i="56"/>
  <c r="JD28" i="68"/>
  <c r="AB29" i="63" s="1"/>
  <c r="JD15" i="68"/>
  <c r="AB16" i="63" s="1"/>
  <c r="JD19" i="68"/>
  <c r="AB20" i="63" s="1"/>
  <c r="JD8" i="68"/>
  <c r="AB9" i="63" s="1"/>
  <c r="JD9" i="68"/>
  <c r="AB10" i="63" s="1"/>
  <c r="JD36" i="68"/>
  <c r="AB37" i="63" s="1"/>
  <c r="JD18" i="68"/>
  <c r="AB19" i="63" s="1"/>
  <c r="JD23" i="68"/>
  <c r="AB24" i="63" s="1"/>
  <c r="AB29" i="56"/>
  <c r="JQ6" i="68"/>
  <c r="JD6" i="68" s="1"/>
  <c r="AB7" i="63" s="1"/>
  <c r="JD25" i="68"/>
  <c r="AB26" i="63" s="1"/>
  <c r="JD17" i="68"/>
  <c r="AB18" i="63" s="1"/>
  <c r="JD29" i="68"/>
  <c r="AB30" i="63" s="1"/>
  <c r="JD27" i="68"/>
  <c r="AB28" i="63" s="1"/>
  <c r="JD44" i="68"/>
  <c r="AB45" i="63" s="1"/>
  <c r="JD14" i="68"/>
  <c r="AB15" i="63" s="1"/>
  <c r="JD45" i="68"/>
  <c r="AB46" i="63" s="1"/>
  <c r="JD31" i="68"/>
  <c r="AB32" i="63" s="1"/>
  <c r="AX45" i="69"/>
  <c r="AY45" i="69" s="1"/>
  <c r="AX29" i="69"/>
  <c r="AY29" i="69" s="1"/>
  <c r="JD43" i="68"/>
  <c r="AB44" i="63" s="1"/>
  <c r="JD33" i="68"/>
  <c r="AB34" i="63" s="1"/>
  <c r="JD41" i="68"/>
  <c r="AB42" i="63" s="1"/>
  <c r="JD37" i="68"/>
  <c r="AB38" i="63" s="1"/>
  <c r="JD35" i="68"/>
  <c r="AB36" i="63" s="1"/>
  <c r="AI8" i="66"/>
  <c r="AJ8" i="66" s="1"/>
  <c r="AI6" i="66"/>
  <c r="AJ6" i="66" s="1"/>
  <c r="AB12" i="56"/>
  <c r="AB20" i="56"/>
  <c r="AB33" i="56"/>
  <c r="AB37" i="56"/>
  <c r="AX47" i="69"/>
  <c r="AY47" i="69" s="1"/>
  <c r="AT8" i="69"/>
  <c r="AW8" i="69" s="1"/>
  <c r="AT11" i="69"/>
  <c r="AW11" i="69" s="1"/>
  <c r="AT9" i="69"/>
  <c r="AW9" i="69" s="1"/>
  <c r="AI9" i="66"/>
  <c r="AJ9" i="66" s="1"/>
  <c r="AI7" i="66"/>
  <c r="U12" i="66"/>
  <c r="V12" i="66" s="1"/>
  <c r="X9" i="65"/>
  <c r="Y9" i="65"/>
  <c r="Y12" i="65"/>
  <c r="X12" i="65"/>
  <c r="Y8" i="65"/>
  <c r="X8" i="65"/>
  <c r="AD11" i="66"/>
  <c r="AE11" i="66" s="1"/>
  <c r="U9" i="66"/>
  <c r="Z11" i="56" s="1"/>
  <c r="K9" i="66"/>
  <c r="L9" i="66" s="1"/>
  <c r="U7" i="66"/>
  <c r="Z9" i="56" s="1"/>
  <c r="P12" i="66"/>
  <c r="Q12" i="66" s="1"/>
  <c r="U10" i="66"/>
  <c r="Z12" i="56" s="1"/>
  <c r="K10" i="66"/>
  <c r="L10" i="66" s="1"/>
  <c r="U8" i="66"/>
  <c r="Z10" i="56" s="1"/>
  <c r="U6" i="66"/>
  <c r="X11" i="65"/>
  <c r="Y11" i="65"/>
  <c r="X7" i="65"/>
  <c r="Y7" i="65"/>
  <c r="Y10" i="65"/>
  <c r="X10" i="65"/>
  <c r="U11" i="66"/>
  <c r="V11" i="66" s="1"/>
  <c r="AD9" i="66"/>
  <c r="AE9" i="66" s="1"/>
  <c r="P9" i="66"/>
  <c r="Q9" i="66" s="1"/>
  <c r="AD7" i="66"/>
  <c r="AA9" i="56" s="1"/>
  <c r="P7" i="66"/>
  <c r="Q7" i="66" s="1"/>
  <c r="AD12" i="66"/>
  <c r="AE12" i="66" s="1"/>
  <c r="AD10" i="66"/>
  <c r="AE10" i="66" s="1"/>
  <c r="P10" i="66"/>
  <c r="Q10" i="66" s="1"/>
  <c r="AD8" i="66"/>
  <c r="AE8" i="66" s="1"/>
  <c r="P8" i="66"/>
  <c r="Q8" i="66" s="1"/>
  <c r="AD6" i="66"/>
  <c r="AE6" i="66" s="1"/>
  <c r="P6" i="66"/>
  <c r="Q6" i="66" s="1"/>
  <c r="H6" i="71"/>
  <c r="AE6" i="56"/>
  <c r="JD13" i="68"/>
  <c r="AB14" i="63" s="1"/>
  <c r="H57" i="71"/>
  <c r="H55" i="71"/>
  <c r="H53" i="71"/>
  <c r="H51" i="71"/>
  <c r="H49" i="71"/>
  <c r="H47" i="71"/>
  <c r="H56" i="71"/>
  <c r="H54" i="71"/>
  <c r="H52" i="71"/>
  <c r="H50" i="71"/>
  <c r="H48" i="71"/>
  <c r="AE57" i="56"/>
  <c r="AE55" i="56"/>
  <c r="AE53" i="56"/>
  <c r="AE51" i="56"/>
  <c r="AE49" i="56"/>
  <c r="AE47" i="56"/>
  <c r="AE56" i="56"/>
  <c r="AE54" i="56"/>
  <c r="AE52" i="56"/>
  <c r="AE50" i="56"/>
  <c r="AE48" i="56"/>
  <c r="JD10" i="68"/>
  <c r="AB11" i="63" s="1"/>
  <c r="JD11" i="68"/>
  <c r="AB12" i="63" s="1"/>
  <c r="JD7" i="68"/>
  <c r="AB8" i="63" s="1"/>
  <c r="AX12" i="69"/>
  <c r="AP9" i="69"/>
  <c r="AB32" i="56"/>
  <c r="AB28" i="56"/>
  <c r="AB36" i="56"/>
  <c r="AB15" i="56"/>
  <c r="AB39" i="56"/>
  <c r="AB43" i="56"/>
  <c r="AP13" i="69"/>
  <c r="AX13" i="69" s="1"/>
  <c r="AX43" i="69"/>
  <c r="AY43" i="69" s="1"/>
  <c r="AX27" i="69"/>
  <c r="AY27" i="69" s="1"/>
  <c r="AX31" i="69"/>
  <c r="AY31" i="69" s="1"/>
  <c r="JE8" i="68"/>
  <c r="JF8" i="68" s="1"/>
  <c r="JG8" i="68" s="1"/>
  <c r="AG9" i="56" s="1"/>
  <c r="K11" i="66"/>
  <c r="L11" i="66" s="1"/>
  <c r="K7" i="66"/>
  <c r="X9" i="56" s="1"/>
  <c r="K8" i="66"/>
  <c r="L8" i="66" s="1"/>
  <c r="AX39" i="69"/>
  <c r="AY39" i="69" s="1"/>
  <c r="AX23" i="69"/>
  <c r="AY23" i="69" s="1"/>
  <c r="AX55" i="69"/>
  <c r="AY55" i="69" s="1"/>
  <c r="AX49" i="69"/>
  <c r="AY49" i="69" s="1"/>
  <c r="AX41" i="69"/>
  <c r="AY41" i="69" s="1"/>
  <c r="AX33" i="69"/>
  <c r="AY33" i="69" s="1"/>
  <c r="AX25" i="69"/>
  <c r="AY25" i="69" s="1"/>
  <c r="AX17" i="69"/>
  <c r="AY17" i="69" s="1"/>
  <c r="AL38" i="66"/>
  <c r="AC40" i="56" s="1"/>
  <c r="AL30" i="66"/>
  <c r="AC32" i="56" s="1"/>
  <c r="AL22" i="66"/>
  <c r="AC24" i="56" s="1"/>
  <c r="AL14" i="66"/>
  <c r="AC16" i="56" s="1"/>
  <c r="AX51" i="69"/>
  <c r="AY51" i="69" s="1"/>
  <c r="AX35" i="69"/>
  <c r="AY35" i="69" s="1"/>
  <c r="AX19" i="69"/>
  <c r="AY19" i="69" s="1"/>
  <c r="AC54" i="68"/>
  <c r="AC50" i="68"/>
  <c r="AC46" i="68"/>
  <c r="AC42" i="68"/>
  <c r="AC38" i="68"/>
  <c r="AC34" i="68"/>
  <c r="AC30" i="68"/>
  <c r="AC26" i="68"/>
  <c r="AC22" i="68"/>
  <c r="AC18" i="68"/>
  <c r="AI32" i="68"/>
  <c r="AI24" i="68"/>
  <c r="AO54" i="68"/>
  <c r="AO46" i="68"/>
  <c r="AO38" i="68"/>
  <c r="AO30" i="68"/>
  <c r="AO22" i="68"/>
  <c r="AO14" i="68"/>
  <c r="AN19" i="68"/>
  <c r="AO19" i="68" s="1"/>
  <c r="AN23" i="68"/>
  <c r="AO23" i="68" s="1"/>
  <c r="AN27" i="68"/>
  <c r="AO27" i="68" s="1"/>
  <c r="AN31" i="68"/>
  <c r="AO31" i="68" s="1"/>
  <c r="AN35" i="68"/>
  <c r="AO35" i="68" s="1"/>
  <c r="AN39" i="68"/>
  <c r="AO39" i="68" s="1"/>
  <c r="AN43" i="68"/>
  <c r="AO43" i="68" s="1"/>
  <c r="AN47" i="68"/>
  <c r="AN51" i="68"/>
  <c r="AN55" i="68"/>
  <c r="AU54" i="68"/>
  <c r="AU50" i="68"/>
  <c r="AU46" i="68"/>
  <c r="AU42" i="68"/>
  <c r="AU38" i="68"/>
  <c r="AU34" i="68"/>
  <c r="AU30" i="68"/>
  <c r="AU26" i="68"/>
  <c r="AU22" i="68"/>
  <c r="AU18" i="68"/>
  <c r="AU12" i="68"/>
  <c r="BA36" i="68"/>
  <c r="BA32" i="68"/>
  <c r="BA28" i="68"/>
  <c r="BA24" i="68"/>
  <c r="BA20" i="68"/>
  <c r="BG56" i="68"/>
  <c r="BG48" i="68"/>
  <c r="BG40" i="68"/>
  <c r="BG32" i="68"/>
  <c r="BG24" i="68"/>
  <c r="BM54" i="68"/>
  <c r="BM46" i="68"/>
  <c r="BM38" i="68"/>
  <c r="BM30" i="68"/>
  <c r="BM22" i="68"/>
  <c r="BM14" i="68"/>
  <c r="BS52" i="68"/>
  <c r="BS44" i="68"/>
  <c r="BS36" i="68"/>
  <c r="BS28" i="68"/>
  <c r="BS20" i="68"/>
  <c r="BS16" i="68"/>
  <c r="BL23" i="68"/>
  <c r="BL31" i="68"/>
  <c r="BL39" i="68"/>
  <c r="BL47" i="68"/>
  <c r="BL55" i="68"/>
  <c r="K12" i="68"/>
  <c r="BL9" i="68"/>
  <c r="BM9" i="68" s="1"/>
  <c r="BL17" i="68"/>
  <c r="BM17" i="68" s="1"/>
  <c r="BL25" i="68"/>
  <c r="BL33" i="68"/>
  <c r="BL41" i="68"/>
  <c r="BL49" i="68"/>
  <c r="BY50" i="68"/>
  <c r="BY42" i="68"/>
  <c r="BY34" i="68"/>
  <c r="BY26" i="68"/>
  <c r="BY18" i="68"/>
  <c r="CE56" i="68"/>
  <c r="CE48" i="68"/>
  <c r="CE40" i="68"/>
  <c r="CE32" i="68"/>
  <c r="CE24" i="68"/>
  <c r="CK56" i="68"/>
  <c r="CK52" i="68"/>
  <c r="CK48" i="68"/>
  <c r="CK44" i="68"/>
  <c r="CK40" i="68"/>
  <c r="CK16" i="68"/>
  <c r="CQ54" i="68"/>
  <c r="CQ50" i="68"/>
  <c r="CQ46" i="68"/>
  <c r="CQ42" i="68"/>
  <c r="CQ38" i="68"/>
  <c r="CQ34" i="68"/>
  <c r="CQ30" i="68"/>
  <c r="CQ26" i="68"/>
  <c r="CQ22" i="68"/>
  <c r="CQ18" i="68"/>
  <c r="CW36" i="68"/>
  <c r="CW32" i="68"/>
  <c r="CW28" i="68"/>
  <c r="CW24" i="68"/>
  <c r="CW20" i="68"/>
  <c r="DI54" i="68"/>
  <c r="DI46" i="68"/>
  <c r="DI38" i="68"/>
  <c r="DI30" i="68"/>
  <c r="DI22" i="68"/>
  <c r="DI14" i="68"/>
  <c r="DO52" i="68"/>
  <c r="DO44" i="68"/>
  <c r="DO36" i="68"/>
  <c r="DO28" i="68"/>
  <c r="DO20" i="68"/>
  <c r="DO16" i="68"/>
  <c r="DU50" i="68"/>
  <c r="DU42" i="68"/>
  <c r="DU34" i="68"/>
  <c r="DU26" i="68"/>
  <c r="EA56" i="68"/>
  <c r="EA52" i="68"/>
  <c r="EA48" i="68"/>
  <c r="EA44" i="68"/>
  <c r="EA40" i="68"/>
  <c r="EA36" i="68"/>
  <c r="EA32" i="68"/>
  <c r="EA28" i="68"/>
  <c r="EA24" i="68"/>
  <c r="EA20" i="68"/>
  <c r="EA16" i="68"/>
  <c r="EG54" i="68"/>
  <c r="EG50" i="68"/>
  <c r="EG46" i="68"/>
  <c r="EG42" i="68"/>
  <c r="EG38" i="68"/>
  <c r="EG34" i="68"/>
  <c r="EG30" i="68"/>
  <c r="EG26" i="68"/>
  <c r="EG22" i="68"/>
  <c r="EG18" i="68"/>
  <c r="ES56" i="68"/>
  <c r="ES52" i="68"/>
  <c r="ES48" i="68"/>
  <c r="ES44" i="68"/>
  <c r="ES40" i="68"/>
  <c r="ES32" i="68"/>
  <c r="ES24" i="68"/>
  <c r="ES16" i="68"/>
  <c r="GC38" i="68"/>
  <c r="FE38" i="68"/>
  <c r="FQ37" i="68"/>
  <c r="FE36" i="68"/>
  <c r="FQ35" i="68"/>
  <c r="GC34" i="68"/>
  <c r="FE34" i="68"/>
  <c r="FQ33" i="68"/>
  <c r="FE32" i="68"/>
  <c r="FQ31" i="68"/>
  <c r="GC30" i="68"/>
  <c r="FE30" i="68"/>
  <c r="FQ29" i="68"/>
  <c r="FE29" i="68"/>
  <c r="FQ53" i="68"/>
  <c r="FQ49" i="68"/>
  <c r="GB48" i="68"/>
  <c r="GB56" i="68"/>
  <c r="FV44" i="68"/>
  <c r="FV48" i="68"/>
  <c r="FV52" i="68"/>
  <c r="FV56" i="68"/>
  <c r="FJ50" i="68"/>
  <c r="FD52" i="68"/>
  <c r="EX44" i="68"/>
  <c r="EX48" i="68"/>
  <c r="EX52" i="68"/>
  <c r="EX56" i="68"/>
  <c r="GC39" i="68"/>
  <c r="GC27" i="68"/>
  <c r="FE25" i="68"/>
  <c r="GC23" i="68"/>
  <c r="FE21" i="68"/>
  <c r="GC19" i="68"/>
  <c r="FE17" i="68"/>
  <c r="GC15" i="68"/>
  <c r="GC13" i="68"/>
  <c r="JE13" i="68" s="1"/>
  <c r="FE11" i="68"/>
  <c r="GC9" i="68"/>
  <c r="FE7" i="68"/>
  <c r="JE7" i="68" s="1"/>
  <c r="EG53" i="68"/>
  <c r="EG49" i="68"/>
  <c r="EG45" i="68"/>
  <c r="EG41" i="68"/>
  <c r="EG37" i="68"/>
  <c r="EG33" i="68"/>
  <c r="EG29" i="68"/>
  <c r="EG25" i="68"/>
  <c r="EG21" i="68"/>
  <c r="BX10" i="68"/>
  <c r="BY10" i="68" s="1"/>
  <c r="JE10" i="68" s="1"/>
  <c r="AB19" i="68"/>
  <c r="AC19" i="68" s="1"/>
  <c r="JE19" i="68" s="1"/>
  <c r="AB27" i="68"/>
  <c r="AC27" i="68" s="1"/>
  <c r="AB35" i="68"/>
  <c r="AC35" i="68" s="1"/>
  <c r="AB43" i="68"/>
  <c r="AC43" i="68" s="1"/>
  <c r="AB51" i="68"/>
  <c r="Q18" i="68"/>
  <c r="Q20" i="68"/>
  <c r="Q22" i="68"/>
  <c r="Q24" i="68"/>
  <c r="Q26" i="68"/>
  <c r="Q28" i="68"/>
  <c r="Q30" i="68"/>
  <c r="Q32" i="68"/>
  <c r="Q34" i="68"/>
  <c r="Q36" i="68"/>
  <c r="JE36" i="68" s="1"/>
  <c r="Q38" i="68"/>
  <c r="Q40" i="68"/>
  <c r="Q42" i="68"/>
  <c r="Q44" i="68"/>
  <c r="Q46" i="68"/>
  <c r="Q48" i="68"/>
  <c r="Q50" i="68"/>
  <c r="Q52" i="68"/>
  <c r="Q54" i="68"/>
  <c r="Q56" i="68"/>
  <c r="AB21" i="68"/>
  <c r="AC21" i="68" s="1"/>
  <c r="AB37" i="68"/>
  <c r="AC37" i="68" s="1"/>
  <c r="AB53" i="68"/>
  <c r="GC53" i="68"/>
  <c r="FE51" i="68"/>
  <c r="GC45" i="68"/>
  <c r="FE43" i="68"/>
  <c r="GC26" i="68"/>
  <c r="FQ25" i="68"/>
  <c r="FE24" i="68"/>
  <c r="GC18" i="68"/>
  <c r="FQ17" i="68"/>
  <c r="FE16" i="68"/>
  <c r="EF9" i="68"/>
  <c r="EG9" i="68" s="1"/>
  <c r="AB33" i="68"/>
  <c r="AC33" i="68" s="1"/>
  <c r="AB49" i="68"/>
  <c r="FE41" i="68"/>
  <c r="GC55" i="68"/>
  <c r="FE53" i="68"/>
  <c r="FQ27" i="68"/>
  <c r="FE18" i="68"/>
  <c r="FE45" i="68"/>
  <c r="FQ23" i="68"/>
  <c r="FQ15" i="68"/>
  <c r="FE49" i="68"/>
  <c r="JO54" i="68"/>
  <c r="JO50" i="68"/>
  <c r="JO46" i="68"/>
  <c r="JO42" i="68"/>
  <c r="JO38" i="68"/>
  <c r="JQ38" i="68" s="1"/>
  <c r="JO34" i="68"/>
  <c r="JO30" i="68"/>
  <c r="JO26" i="68"/>
  <c r="JO22" i="68"/>
  <c r="JN56" i="68"/>
  <c r="JN48" i="68"/>
  <c r="JN40" i="68"/>
  <c r="JQ40" i="68" s="1"/>
  <c r="JN32" i="68"/>
  <c r="JQ32" i="68" s="1"/>
  <c r="JN24" i="68"/>
  <c r="JQ24" i="68" s="1"/>
  <c r="FQ39" i="68"/>
  <c r="JF47" i="68"/>
  <c r="JG47" i="68" s="1"/>
  <c r="AG48" i="56" s="1"/>
  <c r="JF51" i="68"/>
  <c r="JG51" i="68" s="1"/>
  <c r="AG52" i="56" s="1"/>
  <c r="JF55" i="68"/>
  <c r="JG55" i="68" s="1"/>
  <c r="AG56" i="56" s="1"/>
  <c r="JD12" i="68"/>
  <c r="AB13" i="63" s="1"/>
  <c r="AC13" i="63" s="1"/>
  <c r="AX15" i="69"/>
  <c r="AY15" i="69" s="1"/>
  <c r="JF48" i="68"/>
  <c r="JG48" i="68" s="1"/>
  <c r="AG49" i="56" s="1"/>
  <c r="JF52" i="68"/>
  <c r="JG52" i="68" s="1"/>
  <c r="AG53" i="56" s="1"/>
  <c r="JF56" i="68"/>
  <c r="JG56" i="68" s="1"/>
  <c r="AG57" i="56" s="1"/>
  <c r="JF50" i="68"/>
  <c r="JG50" i="68" s="1"/>
  <c r="AG51" i="56" s="1"/>
  <c r="JF46" i="68"/>
  <c r="JG46" i="68" s="1"/>
  <c r="AG47" i="56" s="1"/>
  <c r="JF54" i="68"/>
  <c r="JG54" i="68" s="1"/>
  <c r="AG55" i="56" s="1"/>
  <c r="JF49" i="68"/>
  <c r="JG49" i="68" s="1"/>
  <c r="AG50" i="56" s="1"/>
  <c r="JF53" i="68"/>
  <c r="JG53" i="68" s="1"/>
  <c r="AG54" i="56" s="1"/>
  <c r="AP8" i="69"/>
  <c r="AP11" i="69"/>
  <c r="AP10" i="69"/>
  <c r="AP7" i="69"/>
  <c r="AP6" i="69"/>
  <c r="AL36" i="66"/>
  <c r="AC38" i="56" s="1"/>
  <c r="AL28" i="66"/>
  <c r="AC30" i="56" s="1"/>
  <c r="AL20" i="66"/>
  <c r="AC22" i="56" s="1"/>
  <c r="AL33" i="66"/>
  <c r="AC35" i="56" s="1"/>
  <c r="AL17" i="66"/>
  <c r="AC19" i="56" s="1"/>
  <c r="AL31" i="66"/>
  <c r="AC33" i="56" s="1"/>
  <c r="AL15" i="66"/>
  <c r="AC17" i="56" s="1"/>
  <c r="AL29" i="66"/>
  <c r="AC31" i="56" s="1"/>
  <c r="AL13" i="66"/>
  <c r="AC15" i="56" s="1"/>
  <c r="AL27" i="66"/>
  <c r="AC29" i="56" s="1"/>
  <c r="K6" i="66"/>
  <c r="X8" i="56" s="1"/>
  <c r="L55" i="66"/>
  <c r="X57" i="56"/>
  <c r="L53" i="66"/>
  <c r="X55" i="56"/>
  <c r="L51" i="66"/>
  <c r="X53" i="56"/>
  <c r="V38" i="66"/>
  <c r="Z40" i="56"/>
  <c r="Q37" i="66"/>
  <c r="Y39" i="56"/>
  <c r="V34" i="66"/>
  <c r="Z36" i="56"/>
  <c r="Q33" i="66"/>
  <c r="Y35" i="56"/>
  <c r="V30" i="66"/>
  <c r="Z32" i="56"/>
  <c r="Q29" i="66"/>
  <c r="Y31" i="56"/>
  <c r="V26" i="66"/>
  <c r="Z28" i="56"/>
  <c r="Q25" i="66"/>
  <c r="Y27" i="56"/>
  <c r="V22" i="66"/>
  <c r="Z24" i="56"/>
  <c r="Q21" i="66"/>
  <c r="Y23" i="56"/>
  <c r="V18" i="66"/>
  <c r="Z20" i="56"/>
  <c r="Q17" i="66"/>
  <c r="Y19" i="56"/>
  <c r="V14" i="66"/>
  <c r="Z16" i="56"/>
  <c r="Q13" i="66"/>
  <c r="Y15" i="56"/>
  <c r="L39" i="66"/>
  <c r="X41" i="56"/>
  <c r="L31" i="66"/>
  <c r="X33" i="56"/>
  <c r="L23" i="66"/>
  <c r="X25" i="56"/>
  <c r="L15" i="66"/>
  <c r="X17" i="56"/>
  <c r="L33" i="66"/>
  <c r="X35" i="56"/>
  <c r="L25" i="66"/>
  <c r="X27" i="56"/>
  <c r="L17" i="66"/>
  <c r="X19" i="56"/>
  <c r="V55" i="66"/>
  <c r="Z57" i="56"/>
  <c r="V54" i="66"/>
  <c r="Z56" i="56"/>
  <c r="V53" i="66"/>
  <c r="Z55" i="56"/>
  <c r="V52" i="66"/>
  <c r="Z54" i="56"/>
  <c r="V51" i="66"/>
  <c r="Z53" i="56"/>
  <c r="V50" i="66"/>
  <c r="Z52" i="56"/>
  <c r="V49" i="66"/>
  <c r="Z51" i="56"/>
  <c r="V48" i="66"/>
  <c r="Z50" i="56"/>
  <c r="V47" i="66"/>
  <c r="Z49" i="56"/>
  <c r="V46" i="66"/>
  <c r="Z48" i="56"/>
  <c r="V45" i="66"/>
  <c r="Z47" i="56"/>
  <c r="V44" i="66"/>
  <c r="Z46" i="56"/>
  <c r="V43" i="66"/>
  <c r="Z45" i="56"/>
  <c r="V42" i="66"/>
  <c r="Z44" i="56"/>
  <c r="V41" i="66"/>
  <c r="Z43" i="56"/>
  <c r="Q38" i="66"/>
  <c r="Y40" i="56"/>
  <c r="V37" i="66"/>
  <c r="Z39" i="56"/>
  <c r="AE34" i="66"/>
  <c r="AA36" i="56"/>
  <c r="AE33" i="66"/>
  <c r="AA35" i="56"/>
  <c r="Q30" i="66"/>
  <c r="Y32" i="56"/>
  <c r="V29" i="66"/>
  <c r="Z31" i="56"/>
  <c r="AE26" i="66"/>
  <c r="AA28" i="56"/>
  <c r="AE25" i="66"/>
  <c r="AA27" i="56"/>
  <c r="Q22" i="66"/>
  <c r="Y24" i="56"/>
  <c r="V21" i="66"/>
  <c r="Z23" i="56"/>
  <c r="AE18" i="66"/>
  <c r="AA20" i="56"/>
  <c r="AE17" i="66"/>
  <c r="AA19" i="56"/>
  <c r="Q14" i="66"/>
  <c r="Y16" i="56"/>
  <c r="V13" i="66"/>
  <c r="Z15" i="56"/>
  <c r="AE39" i="66"/>
  <c r="AA41" i="56"/>
  <c r="V35" i="66"/>
  <c r="Z37" i="56"/>
  <c r="AE31" i="66"/>
  <c r="AA33" i="56"/>
  <c r="V27" i="66"/>
  <c r="Z29" i="56"/>
  <c r="AE23" i="66"/>
  <c r="AA25" i="56"/>
  <c r="V19" i="66"/>
  <c r="Z21" i="56"/>
  <c r="AE15" i="66"/>
  <c r="AA17" i="56"/>
  <c r="AE40" i="66"/>
  <c r="AA42" i="56"/>
  <c r="AE36" i="66"/>
  <c r="AA38" i="56"/>
  <c r="AE32" i="66"/>
  <c r="AA34" i="56"/>
  <c r="AE28" i="66"/>
  <c r="AA30" i="56"/>
  <c r="AE24" i="66"/>
  <c r="AA26" i="56"/>
  <c r="AE20" i="66"/>
  <c r="AA22" i="56"/>
  <c r="AE16" i="66"/>
  <c r="AA18" i="56"/>
  <c r="AJ16" i="66"/>
  <c r="AB18" i="56"/>
  <c r="AJ24" i="66"/>
  <c r="AB26" i="56"/>
  <c r="AJ32" i="66"/>
  <c r="AB34" i="56"/>
  <c r="AJ40" i="66"/>
  <c r="AB42" i="56"/>
  <c r="AJ44" i="66"/>
  <c r="AB46" i="56"/>
  <c r="AJ46" i="66"/>
  <c r="AB48" i="56"/>
  <c r="AJ48" i="66"/>
  <c r="AB50" i="56"/>
  <c r="AJ50" i="66"/>
  <c r="AB52" i="56"/>
  <c r="AJ52" i="66"/>
  <c r="AB54" i="56"/>
  <c r="AJ54" i="66"/>
  <c r="AB56" i="56"/>
  <c r="L54" i="66"/>
  <c r="X56" i="56"/>
  <c r="L52" i="66"/>
  <c r="X54" i="56"/>
  <c r="L50" i="66"/>
  <c r="X52" i="56"/>
  <c r="L48" i="66"/>
  <c r="X50" i="56"/>
  <c r="L46" i="66"/>
  <c r="X48" i="56"/>
  <c r="L44" i="66"/>
  <c r="X46" i="56"/>
  <c r="L42" i="66"/>
  <c r="X44" i="56"/>
  <c r="V40" i="66"/>
  <c r="Z42" i="56"/>
  <c r="Q39" i="66"/>
  <c r="Y41" i="56"/>
  <c r="V36" i="66"/>
  <c r="Z38" i="56"/>
  <c r="Q35" i="66"/>
  <c r="Y37" i="56"/>
  <c r="V32" i="66"/>
  <c r="Z34" i="56"/>
  <c r="Q31" i="66"/>
  <c r="Y33" i="56"/>
  <c r="V28" i="66"/>
  <c r="Z30" i="56"/>
  <c r="Q27" i="66"/>
  <c r="Y29" i="56"/>
  <c r="V24" i="66"/>
  <c r="Z26" i="56"/>
  <c r="Q23" i="66"/>
  <c r="Y25" i="56"/>
  <c r="V20" i="66"/>
  <c r="Z22" i="56"/>
  <c r="Q19" i="66"/>
  <c r="Y21" i="56"/>
  <c r="V16" i="66"/>
  <c r="Z18" i="56"/>
  <c r="Q15" i="66"/>
  <c r="Y17" i="56"/>
  <c r="Q11" i="66"/>
  <c r="Y13" i="56"/>
  <c r="L49" i="66"/>
  <c r="X51" i="56"/>
  <c r="L47" i="66"/>
  <c r="X49" i="56"/>
  <c r="L45" i="66"/>
  <c r="X47" i="56"/>
  <c r="L43" i="66"/>
  <c r="X45" i="56"/>
  <c r="L41" i="66"/>
  <c r="X43" i="56"/>
  <c r="L35" i="66"/>
  <c r="X37" i="56"/>
  <c r="L27" i="66"/>
  <c r="X29" i="56"/>
  <c r="L19" i="66"/>
  <c r="X21" i="56"/>
  <c r="L37" i="66"/>
  <c r="X39" i="56"/>
  <c r="L29" i="66"/>
  <c r="X31" i="56"/>
  <c r="L21" i="66"/>
  <c r="X23" i="56"/>
  <c r="L13" i="66"/>
  <c r="X15" i="56"/>
  <c r="AE55" i="66"/>
  <c r="AA57" i="56"/>
  <c r="Q55" i="66"/>
  <c r="Y57" i="56"/>
  <c r="AE54" i="66"/>
  <c r="AA56" i="56"/>
  <c r="Q54" i="66"/>
  <c r="Y56" i="56"/>
  <c r="AE53" i="66"/>
  <c r="AA55" i="56"/>
  <c r="Q53" i="66"/>
  <c r="Y55" i="56"/>
  <c r="AE52" i="66"/>
  <c r="AA54" i="56"/>
  <c r="Q52" i="66"/>
  <c r="Y54" i="56"/>
  <c r="AE51" i="66"/>
  <c r="AA53" i="56"/>
  <c r="Q51" i="66"/>
  <c r="Y53" i="56"/>
  <c r="AE50" i="66"/>
  <c r="AA52" i="56"/>
  <c r="Q50" i="66"/>
  <c r="Y52" i="56"/>
  <c r="AE49" i="66"/>
  <c r="AA51" i="56"/>
  <c r="Q49" i="66"/>
  <c r="Y51" i="56"/>
  <c r="AE48" i="66"/>
  <c r="AA50" i="56"/>
  <c r="Q48" i="66"/>
  <c r="Y50" i="56"/>
  <c r="AE47" i="66"/>
  <c r="AA49" i="56"/>
  <c r="Q47" i="66"/>
  <c r="Y49" i="56"/>
  <c r="AE46" i="66"/>
  <c r="AA48" i="56"/>
  <c r="Q46" i="66"/>
  <c r="Y48" i="56"/>
  <c r="AE45" i="66"/>
  <c r="AA47" i="56"/>
  <c r="Q45" i="66"/>
  <c r="Y47" i="56"/>
  <c r="AE44" i="66"/>
  <c r="AA46" i="56"/>
  <c r="Q44" i="66"/>
  <c r="Y46" i="56"/>
  <c r="AE43" i="66"/>
  <c r="AA45" i="56"/>
  <c r="Q43" i="66"/>
  <c r="Y45" i="56"/>
  <c r="AE42" i="66"/>
  <c r="AA44" i="56"/>
  <c r="Q42" i="66"/>
  <c r="Y44" i="56"/>
  <c r="AE41" i="66"/>
  <c r="AA43" i="56"/>
  <c r="Q41" i="66"/>
  <c r="Y43" i="56"/>
  <c r="AE38" i="66"/>
  <c r="AA40" i="56"/>
  <c r="AE37" i="66"/>
  <c r="AA39" i="56"/>
  <c r="Q34" i="66"/>
  <c r="Y36" i="56"/>
  <c r="V33" i="66"/>
  <c r="Z35" i="56"/>
  <c r="AE30" i="66"/>
  <c r="AA32" i="56"/>
  <c r="AE29" i="66"/>
  <c r="AA31" i="56"/>
  <c r="Q26" i="66"/>
  <c r="Y28" i="56"/>
  <c r="V25" i="66"/>
  <c r="Z27" i="56"/>
  <c r="AE22" i="66"/>
  <c r="AA24" i="56"/>
  <c r="AE21" i="66"/>
  <c r="AA23" i="56"/>
  <c r="Q18" i="66"/>
  <c r="Y20" i="56"/>
  <c r="V17" i="66"/>
  <c r="Z19" i="56"/>
  <c r="AE14" i="66"/>
  <c r="AA16" i="56"/>
  <c r="AE13" i="66"/>
  <c r="AA15" i="56"/>
  <c r="V39" i="66"/>
  <c r="Z41" i="56"/>
  <c r="AE35" i="66"/>
  <c r="AA37" i="56"/>
  <c r="V31" i="66"/>
  <c r="Z33" i="56"/>
  <c r="AE27" i="66"/>
  <c r="AA29" i="56"/>
  <c r="V23" i="66"/>
  <c r="Z25" i="56"/>
  <c r="AE19" i="66"/>
  <c r="AA21" i="56"/>
  <c r="V15" i="66"/>
  <c r="Z17" i="56"/>
  <c r="Q40" i="66"/>
  <c r="Y42" i="56"/>
  <c r="Q36" i="66"/>
  <c r="Y38" i="56"/>
  <c r="Q32" i="66"/>
  <c r="Y34" i="56"/>
  <c r="Q28" i="66"/>
  <c r="Y30" i="56"/>
  <c r="Q24" i="66"/>
  <c r="Y26" i="56"/>
  <c r="Q20" i="66"/>
  <c r="Y22" i="56"/>
  <c r="Q16" i="66"/>
  <c r="Y18" i="56"/>
  <c r="V6" i="66"/>
  <c r="Z8" i="56"/>
  <c r="AJ12" i="66"/>
  <c r="AB14" i="56"/>
  <c r="AJ20" i="66"/>
  <c r="AB22" i="56"/>
  <c r="AJ28" i="66"/>
  <c r="AB30" i="56"/>
  <c r="AJ36" i="66"/>
  <c r="AB38" i="56"/>
  <c r="AJ43" i="66"/>
  <c r="AB45" i="56"/>
  <c r="AJ45" i="66"/>
  <c r="AB47" i="56"/>
  <c r="AJ47" i="66"/>
  <c r="AB49" i="56"/>
  <c r="AJ49" i="66"/>
  <c r="AB51" i="56"/>
  <c r="AJ51" i="66"/>
  <c r="AB53" i="56"/>
  <c r="AJ53" i="66"/>
  <c r="AB55" i="56"/>
  <c r="AJ55" i="66"/>
  <c r="AB57" i="56"/>
  <c r="AK5" i="66"/>
  <c r="K40" i="66"/>
  <c r="K36" i="66"/>
  <c r="K32" i="66"/>
  <c r="K28" i="66"/>
  <c r="K24" i="66"/>
  <c r="K20" i="66"/>
  <c r="K16" i="66"/>
  <c r="K12" i="66"/>
  <c r="K38" i="66"/>
  <c r="K34" i="66"/>
  <c r="K30" i="66"/>
  <c r="K26" i="66"/>
  <c r="K22" i="66"/>
  <c r="K18" i="66"/>
  <c r="K14" i="66"/>
  <c r="AP7" i="63"/>
  <c r="L7" i="71" s="1"/>
  <c r="AN6" i="63"/>
  <c r="AO57" i="63"/>
  <c r="AO56" i="63"/>
  <c r="AO55" i="63"/>
  <c r="AO54" i="63"/>
  <c r="AO53" i="63"/>
  <c r="AO52" i="63"/>
  <c r="AO51" i="63"/>
  <c r="AO50" i="63"/>
  <c r="AO49" i="63"/>
  <c r="AO48" i="63"/>
  <c r="AO47" i="63"/>
  <c r="AL7" i="63"/>
  <c r="AG7" i="63"/>
  <c r="E74" i="52"/>
  <c r="H74" i="52"/>
  <c r="K74" i="52"/>
  <c r="K7" i="60"/>
  <c r="X6" i="61"/>
  <c r="Y6" i="61"/>
  <c r="Z6" i="61"/>
  <c r="AA6" i="61"/>
  <c r="AB6" i="61"/>
  <c r="AC6" i="61"/>
  <c r="AD6" i="61"/>
  <c r="AE6" i="61"/>
  <c r="AF6" i="61"/>
  <c r="AG6" i="61"/>
  <c r="AD7" i="63"/>
  <c r="E7" i="56" s="1"/>
  <c r="E27" i="46"/>
  <c r="N19" i="60"/>
  <c r="K22" i="60"/>
  <c r="K21" i="60"/>
  <c r="F41" i="57"/>
  <c r="F40" i="57"/>
  <c r="B4" i="46" s="1"/>
  <c r="AV2" i="47"/>
  <c r="BH2" i="47"/>
  <c r="JE39" i="68" l="1"/>
  <c r="JE29" i="68"/>
  <c r="AA10" i="56"/>
  <c r="AE7" i="66"/>
  <c r="AX8" i="69"/>
  <c r="AY8" i="69" s="1"/>
  <c r="AX10" i="69"/>
  <c r="Y12" i="56"/>
  <c r="AX6" i="69"/>
  <c r="AY6" i="69" s="1"/>
  <c r="Y8" i="56"/>
  <c r="JD40" i="68"/>
  <c r="AB41" i="63" s="1"/>
  <c r="AC41" i="63" s="1"/>
  <c r="AD41" i="63" s="1"/>
  <c r="E41" i="56" s="1"/>
  <c r="JQ22" i="68"/>
  <c r="JD22" i="68" s="1"/>
  <c r="AB23" i="63" s="1"/>
  <c r="AC23" i="63" s="1"/>
  <c r="X11" i="56"/>
  <c r="JE40" i="68"/>
  <c r="AE41" i="56" s="1"/>
  <c r="JQ42" i="68"/>
  <c r="JD42" i="68" s="1"/>
  <c r="AB43" i="63" s="1"/>
  <c r="AC43" i="63" s="1"/>
  <c r="AD43" i="63" s="1"/>
  <c r="E43" i="56" s="1"/>
  <c r="JQ30" i="68"/>
  <c r="JD30" i="68" s="1"/>
  <c r="AB31" i="63" s="1"/>
  <c r="AC31" i="63" s="1"/>
  <c r="JD24" i="68"/>
  <c r="AB25" i="63" s="1"/>
  <c r="AC25" i="63" s="1"/>
  <c r="JQ34" i="68"/>
  <c r="JD34" i="68" s="1"/>
  <c r="AB35" i="63" s="1"/>
  <c r="AC35" i="63" s="1"/>
  <c r="JD32" i="68"/>
  <c r="AB33" i="63" s="1"/>
  <c r="AC33" i="63" s="1"/>
  <c r="JD38" i="68"/>
  <c r="AB39" i="63" s="1"/>
  <c r="AC39" i="63" s="1"/>
  <c r="JQ26" i="68"/>
  <c r="JD26" i="68" s="1"/>
  <c r="AB27" i="63" s="1"/>
  <c r="AC27" i="63" s="1"/>
  <c r="V10" i="66"/>
  <c r="AX7" i="69"/>
  <c r="AY7" i="69" s="1"/>
  <c r="AC8" i="63"/>
  <c r="AD8" i="63" s="1"/>
  <c r="E8" i="56" s="1"/>
  <c r="AC44" i="63"/>
  <c r="AC45" i="63"/>
  <c r="AD45" i="63" s="1"/>
  <c r="E45" i="56" s="1"/>
  <c r="AD13" i="63"/>
  <c r="E13" i="56" s="1"/>
  <c r="AC37" i="63"/>
  <c r="AD44" i="63"/>
  <c r="E44" i="56" s="1"/>
  <c r="JE34" i="68"/>
  <c r="H35" i="71" s="1"/>
  <c r="JE30" i="68"/>
  <c r="JF30" i="68" s="1"/>
  <c r="JG30" i="68" s="1"/>
  <c r="AG31" i="56" s="1"/>
  <c r="JE44" i="68"/>
  <c r="JF44" i="68" s="1"/>
  <c r="JG44" i="68" s="1"/>
  <c r="AG45" i="56" s="1"/>
  <c r="JE26" i="68"/>
  <c r="AE27" i="56" s="1"/>
  <c r="JE41" i="68"/>
  <c r="JF41" i="68" s="1"/>
  <c r="JE45" i="68"/>
  <c r="H46" i="71" s="1"/>
  <c r="JE23" i="68"/>
  <c r="AE24" i="56" s="1"/>
  <c r="JE38" i="68"/>
  <c r="JF38" i="68" s="1"/>
  <c r="JG38" i="68" s="1"/>
  <c r="AG39" i="56" s="1"/>
  <c r="JE31" i="68"/>
  <c r="AE32" i="56" s="1"/>
  <c r="H40" i="71"/>
  <c r="AE40" i="56"/>
  <c r="JF39" i="68"/>
  <c r="JG39" i="68" s="1"/>
  <c r="AG40" i="56" s="1"/>
  <c r="AE20" i="56"/>
  <c r="JF19" i="68"/>
  <c r="JG19" i="68" s="1"/>
  <c r="AG20" i="56" s="1"/>
  <c r="H20" i="71"/>
  <c r="H30" i="71"/>
  <c r="AE30" i="56"/>
  <c r="JF29" i="68"/>
  <c r="JG29" i="68" s="1"/>
  <c r="AG30" i="56" s="1"/>
  <c r="JE18" i="68"/>
  <c r="JF18" i="68" s="1"/>
  <c r="JG18" i="68" s="1"/>
  <c r="AG19" i="56" s="1"/>
  <c r="JE43" i="68"/>
  <c r="H44" i="71" s="1"/>
  <c r="JE17" i="68"/>
  <c r="JF17" i="68" s="1"/>
  <c r="JG17" i="68" s="1"/>
  <c r="AG18" i="56" s="1"/>
  <c r="JE32" i="68"/>
  <c r="H33" i="71" s="1"/>
  <c r="AO7" i="63"/>
  <c r="JE25" i="68"/>
  <c r="AE26" i="56" s="1"/>
  <c r="JE24" i="68"/>
  <c r="JF24" i="68" s="1"/>
  <c r="JG24" i="68" s="1"/>
  <c r="AG25" i="56" s="1"/>
  <c r="AC16" i="63"/>
  <c r="JE27" i="68"/>
  <c r="H28" i="71" s="1"/>
  <c r="JE22" i="68"/>
  <c r="AE23" i="56" s="1"/>
  <c r="JE21" i="68"/>
  <c r="JF21" i="68" s="1"/>
  <c r="JG21" i="68" s="1"/>
  <c r="AG22" i="56" s="1"/>
  <c r="JE33" i="68"/>
  <c r="JE37" i="68"/>
  <c r="JE35" i="68"/>
  <c r="AC15" i="63"/>
  <c r="AC34" i="63"/>
  <c r="AC28" i="63"/>
  <c r="AC29" i="63"/>
  <c r="AC14" i="63"/>
  <c r="AC17" i="63"/>
  <c r="AC36" i="63"/>
  <c r="AC18" i="63"/>
  <c r="AC22" i="63"/>
  <c r="AC12" i="63"/>
  <c r="AC11" i="63"/>
  <c r="AC42" i="63"/>
  <c r="AC46" i="63"/>
  <c r="AC21" i="63"/>
  <c r="AC9" i="63"/>
  <c r="AC20" i="63"/>
  <c r="JF36" i="68"/>
  <c r="JG36" i="68" s="1"/>
  <c r="AG37" i="56" s="1"/>
  <c r="H37" i="71"/>
  <c r="AE37" i="56"/>
  <c r="AC38" i="63"/>
  <c r="AC32" i="63"/>
  <c r="AC26" i="63"/>
  <c r="AC40" i="63"/>
  <c r="JE28" i="68"/>
  <c r="H29" i="71" s="1"/>
  <c r="JE20" i="68"/>
  <c r="JF20" i="68" s="1"/>
  <c r="JE42" i="68"/>
  <c r="JF42" i="68" s="1"/>
  <c r="AC30" i="63"/>
  <c r="AC24" i="63"/>
  <c r="AC19" i="63"/>
  <c r="Y14" i="56"/>
  <c r="AA14" i="56"/>
  <c r="L7" i="66"/>
  <c r="AB10" i="56"/>
  <c r="AA12" i="56"/>
  <c r="AA11" i="56"/>
  <c r="AA13" i="56"/>
  <c r="V8" i="66"/>
  <c r="Z13" i="56"/>
  <c r="Y10" i="56"/>
  <c r="X12" i="56"/>
  <c r="AA8" i="56"/>
  <c r="AC10" i="63"/>
  <c r="Y9" i="56"/>
  <c r="V7" i="66"/>
  <c r="V9" i="66"/>
  <c r="Y11" i="56"/>
  <c r="L6" i="66"/>
  <c r="Z14" i="56"/>
  <c r="AB8" i="56"/>
  <c r="AX9" i="69"/>
  <c r="AY9" i="69" s="1"/>
  <c r="AJ7" i="66"/>
  <c r="AB9" i="56"/>
  <c r="X13" i="56"/>
  <c r="AX11" i="69"/>
  <c r="AY11" i="69" s="1"/>
  <c r="AB11" i="56"/>
  <c r="AL19" i="66"/>
  <c r="AC21" i="56" s="1"/>
  <c r="AL35" i="66"/>
  <c r="AC37" i="56" s="1"/>
  <c r="AL21" i="66"/>
  <c r="AC23" i="56" s="1"/>
  <c r="AL37" i="66"/>
  <c r="AC39" i="56" s="1"/>
  <c r="AL23" i="66"/>
  <c r="AC25" i="56" s="1"/>
  <c r="AL39" i="66"/>
  <c r="AC41" i="56" s="1"/>
  <c r="AL25" i="66"/>
  <c r="AC27" i="56" s="1"/>
  <c r="AL41" i="66"/>
  <c r="AC43" i="56" s="1"/>
  <c r="AL43" i="66"/>
  <c r="AC45" i="56" s="1"/>
  <c r="AL45" i="66"/>
  <c r="AC47" i="56" s="1"/>
  <c r="AL47" i="66"/>
  <c r="AC49" i="56" s="1"/>
  <c r="AL49" i="66"/>
  <c r="AC51" i="56" s="1"/>
  <c r="AL51" i="66"/>
  <c r="AC53" i="56" s="1"/>
  <c r="AL53" i="66"/>
  <c r="AC55" i="56" s="1"/>
  <c r="AL55" i="66"/>
  <c r="AC57" i="56" s="1"/>
  <c r="AL16" i="66"/>
  <c r="AC18" i="56" s="1"/>
  <c r="AL24" i="66"/>
  <c r="AC26" i="56" s="1"/>
  <c r="AL32" i="66"/>
  <c r="AC34" i="56" s="1"/>
  <c r="AL40" i="66"/>
  <c r="AC42" i="56" s="1"/>
  <c r="AL18" i="66"/>
  <c r="AC20" i="56" s="1"/>
  <c r="AL26" i="66"/>
  <c r="AC28" i="56" s="1"/>
  <c r="AL34" i="66"/>
  <c r="AC36" i="56" s="1"/>
  <c r="AL6" i="66"/>
  <c r="AN6" i="66" s="1"/>
  <c r="AD8" i="56" s="1"/>
  <c r="AM27" i="66"/>
  <c r="AN27" i="66"/>
  <c r="AD29" i="56" s="1"/>
  <c r="AM13" i="66"/>
  <c r="AN13" i="66"/>
  <c r="AD15" i="56" s="1"/>
  <c r="AM29" i="66"/>
  <c r="AN29" i="66"/>
  <c r="AD31" i="56" s="1"/>
  <c r="AM15" i="66"/>
  <c r="AN15" i="66"/>
  <c r="AD17" i="56" s="1"/>
  <c r="AM31" i="66"/>
  <c r="AN31" i="66"/>
  <c r="AD33" i="56" s="1"/>
  <c r="AM17" i="66"/>
  <c r="AN17" i="66"/>
  <c r="AD19" i="56" s="1"/>
  <c r="AM33" i="66"/>
  <c r="AN33" i="66"/>
  <c r="AD35" i="56" s="1"/>
  <c r="AL42" i="66"/>
  <c r="AC44" i="56" s="1"/>
  <c r="AL44" i="66"/>
  <c r="AC46" i="56" s="1"/>
  <c r="AL46" i="66"/>
  <c r="AC48" i="56" s="1"/>
  <c r="AL48" i="66"/>
  <c r="AC50" i="56" s="1"/>
  <c r="AL50" i="66"/>
  <c r="AC52" i="56" s="1"/>
  <c r="AL52" i="66"/>
  <c r="AC54" i="56" s="1"/>
  <c r="AL54" i="66"/>
  <c r="AC56" i="56" s="1"/>
  <c r="AN20" i="66"/>
  <c r="AD22" i="56" s="1"/>
  <c r="AM20" i="66"/>
  <c r="AN28" i="66"/>
  <c r="AD30" i="56" s="1"/>
  <c r="AM28" i="66"/>
  <c r="AN36" i="66"/>
  <c r="AD38" i="56" s="1"/>
  <c r="AM36" i="66"/>
  <c r="AN14" i="66"/>
  <c r="AD16" i="56" s="1"/>
  <c r="AM14" i="66"/>
  <c r="AN22" i="66"/>
  <c r="AD24" i="56" s="1"/>
  <c r="AM22" i="66"/>
  <c r="AN30" i="66"/>
  <c r="AD32" i="56" s="1"/>
  <c r="AM30" i="66"/>
  <c r="AN38" i="66"/>
  <c r="AD40" i="56" s="1"/>
  <c r="AM38" i="66"/>
  <c r="AL8" i="66"/>
  <c r="AC10" i="56" s="1"/>
  <c r="AL9" i="66"/>
  <c r="AC11" i="56" s="1"/>
  <c r="AL7" i="66"/>
  <c r="AC9" i="56" s="1"/>
  <c r="AL10" i="66"/>
  <c r="AC12" i="56" s="1"/>
  <c r="AL11" i="66"/>
  <c r="AC13" i="56" s="1"/>
  <c r="AL12" i="66"/>
  <c r="AC14" i="56" s="1"/>
  <c r="I50" i="71"/>
  <c r="I55" i="71"/>
  <c r="I57" i="71"/>
  <c r="I49" i="71"/>
  <c r="I52" i="71"/>
  <c r="H14" i="71"/>
  <c r="I54" i="71"/>
  <c r="I47" i="71"/>
  <c r="I51" i="71"/>
  <c r="I53" i="71"/>
  <c r="I56" i="71"/>
  <c r="I48" i="71"/>
  <c r="I9" i="71"/>
  <c r="H11" i="71"/>
  <c r="H8" i="71"/>
  <c r="H9" i="71"/>
  <c r="AE11" i="56"/>
  <c r="AE9" i="56"/>
  <c r="JF7" i="68"/>
  <c r="JG7" i="68" s="1"/>
  <c r="AG8" i="56" s="1"/>
  <c r="AE8" i="56"/>
  <c r="JF13" i="68"/>
  <c r="JG13" i="68" s="1"/>
  <c r="AG14" i="56" s="1"/>
  <c r="AE14" i="56"/>
  <c r="X10" i="56"/>
  <c r="AM7" i="63"/>
  <c r="G7" i="56"/>
  <c r="JE15" i="68"/>
  <c r="JF15" i="68" s="1"/>
  <c r="JG15" i="68" s="1"/>
  <c r="AG16" i="56" s="1"/>
  <c r="JE16" i="68"/>
  <c r="JF16" i="68" s="1"/>
  <c r="JG16" i="68" s="1"/>
  <c r="AG17" i="56" s="1"/>
  <c r="JE9" i="68"/>
  <c r="AF50" i="56"/>
  <c r="AF55" i="56"/>
  <c r="AF57" i="56"/>
  <c r="AF49" i="56"/>
  <c r="AF56" i="56"/>
  <c r="AF48" i="56"/>
  <c r="AF9" i="56"/>
  <c r="AF54" i="56"/>
  <c r="AF47" i="56"/>
  <c r="AF51" i="56"/>
  <c r="AF53" i="56"/>
  <c r="AF52" i="56"/>
  <c r="JE12" i="68"/>
  <c r="JE14" i="68"/>
  <c r="JE11" i="68"/>
  <c r="JF10" i="68"/>
  <c r="JG10" i="68" s="1"/>
  <c r="AG11" i="56" s="1"/>
  <c r="AR3" i="63"/>
  <c r="AY2" i="69"/>
  <c r="AY10" i="69"/>
  <c r="AY12" i="69"/>
  <c r="AY13" i="69"/>
  <c r="L14" i="66"/>
  <c r="X16" i="56"/>
  <c r="L18" i="66"/>
  <c r="X20" i="56"/>
  <c r="L22" i="66"/>
  <c r="X24" i="56"/>
  <c r="L26" i="66"/>
  <c r="X28" i="56"/>
  <c r="L30" i="66"/>
  <c r="X32" i="56"/>
  <c r="L34" i="66"/>
  <c r="X36" i="56"/>
  <c r="L38" i="66"/>
  <c r="X40" i="56"/>
  <c r="L12" i="66"/>
  <c r="X14" i="56"/>
  <c r="L16" i="66"/>
  <c r="X18" i="56"/>
  <c r="L20" i="66"/>
  <c r="X22" i="56"/>
  <c r="L24" i="66"/>
  <c r="X26" i="56"/>
  <c r="L28" i="66"/>
  <c r="X30" i="56"/>
  <c r="L32" i="66"/>
  <c r="X34" i="56"/>
  <c r="L36" i="66"/>
  <c r="X38" i="56"/>
  <c r="L40" i="66"/>
  <c r="X42" i="56"/>
  <c r="AI7" i="63"/>
  <c r="K7" i="71" s="1"/>
  <c r="AV6" i="47"/>
  <c r="AX6" i="47" s="1"/>
  <c r="AW6" i="47"/>
  <c r="AV7" i="47"/>
  <c r="AX7" i="47" s="1"/>
  <c r="AW7" i="47"/>
  <c r="AV8" i="47"/>
  <c r="AX8" i="47" s="1"/>
  <c r="AW8" i="47"/>
  <c r="AV9" i="47"/>
  <c r="AX9" i="47" s="1"/>
  <c r="AW9" i="47"/>
  <c r="AV10" i="47"/>
  <c r="AX10" i="47" s="1"/>
  <c r="AW10" i="47"/>
  <c r="AV11" i="47"/>
  <c r="AX11" i="47" s="1"/>
  <c r="AW11" i="47"/>
  <c r="AV12" i="47"/>
  <c r="AX12" i="47" s="1"/>
  <c r="AW12" i="47"/>
  <c r="AV13" i="47"/>
  <c r="AX13" i="47" s="1"/>
  <c r="AW13" i="47"/>
  <c r="AV14" i="47"/>
  <c r="AX14" i="47" s="1"/>
  <c r="AW14" i="47"/>
  <c r="AV15" i="47"/>
  <c r="AX15" i="47" s="1"/>
  <c r="AW15" i="47"/>
  <c r="AV16" i="47"/>
  <c r="AX16" i="47" s="1"/>
  <c r="AW16" i="47"/>
  <c r="AV17" i="47"/>
  <c r="AX17" i="47" s="1"/>
  <c r="AW17" i="47"/>
  <c r="AV18" i="47"/>
  <c r="AX18" i="47" s="1"/>
  <c r="AW18" i="47"/>
  <c r="AV19" i="47"/>
  <c r="AX19" i="47" s="1"/>
  <c r="AW19" i="47"/>
  <c r="AV20" i="47"/>
  <c r="AX20" i="47" s="1"/>
  <c r="AW20" i="47"/>
  <c r="AV21" i="47"/>
  <c r="AX21" i="47" s="1"/>
  <c r="AW21" i="47"/>
  <c r="AV22" i="47"/>
  <c r="AX22" i="47" s="1"/>
  <c r="AW22" i="47"/>
  <c r="AV23" i="47"/>
  <c r="AX23" i="47" s="1"/>
  <c r="AW23" i="47"/>
  <c r="AV24" i="47"/>
  <c r="AX24" i="47" s="1"/>
  <c r="AW24" i="47"/>
  <c r="AV25" i="47"/>
  <c r="AX25" i="47" s="1"/>
  <c r="AW25" i="47"/>
  <c r="AV26" i="47"/>
  <c r="AX26" i="47" s="1"/>
  <c r="AW26" i="47"/>
  <c r="AV27" i="47"/>
  <c r="AX27" i="47" s="1"/>
  <c r="AW27" i="47"/>
  <c r="AV28" i="47"/>
  <c r="AX28" i="47" s="1"/>
  <c r="AW28" i="47"/>
  <c r="AV29" i="47"/>
  <c r="AX29" i="47" s="1"/>
  <c r="AW29" i="47"/>
  <c r="AV30" i="47"/>
  <c r="AX30" i="47" s="1"/>
  <c r="AW30" i="47"/>
  <c r="AV31" i="47"/>
  <c r="AX31" i="47" s="1"/>
  <c r="AW31" i="47"/>
  <c r="AV32" i="47"/>
  <c r="AX32" i="47" s="1"/>
  <c r="AW32" i="47"/>
  <c r="AV33" i="47"/>
  <c r="AX33" i="47" s="1"/>
  <c r="AW33" i="47"/>
  <c r="AV34" i="47"/>
  <c r="AX34" i="47" s="1"/>
  <c r="AW34" i="47"/>
  <c r="AV35" i="47"/>
  <c r="AX35" i="47" s="1"/>
  <c r="AW35" i="47"/>
  <c r="AV36" i="47"/>
  <c r="AX36" i="47" s="1"/>
  <c r="AW36" i="47"/>
  <c r="AV37" i="47"/>
  <c r="AX37" i="47" s="1"/>
  <c r="AW37" i="47"/>
  <c r="AV38" i="47"/>
  <c r="AX38" i="47" s="1"/>
  <c r="AW38" i="47"/>
  <c r="AV39" i="47"/>
  <c r="AX39" i="47" s="1"/>
  <c r="AW39" i="47"/>
  <c r="AV40" i="47"/>
  <c r="AX40" i="47" s="1"/>
  <c r="AW40" i="47"/>
  <c r="AV41" i="47"/>
  <c r="AX41" i="47" s="1"/>
  <c r="AW41" i="47"/>
  <c r="AV42" i="47"/>
  <c r="AX42" i="47" s="1"/>
  <c r="AW42" i="47"/>
  <c r="AV43" i="47"/>
  <c r="AX43" i="47" s="1"/>
  <c r="AW43" i="47"/>
  <c r="AV44" i="47"/>
  <c r="AX44" i="47" s="1"/>
  <c r="AW44" i="47"/>
  <c r="AV45" i="47"/>
  <c r="AX45" i="47" s="1"/>
  <c r="AW45" i="47"/>
  <c r="AV46" i="47"/>
  <c r="AX46" i="47" s="1"/>
  <c r="AW46" i="47"/>
  <c r="AV47" i="47"/>
  <c r="AX47" i="47" s="1"/>
  <c r="AW47" i="47"/>
  <c r="AV48" i="47"/>
  <c r="AX48" i="47" s="1"/>
  <c r="AW48" i="47"/>
  <c r="AV49" i="47"/>
  <c r="AX49" i="47" s="1"/>
  <c r="AW49" i="47"/>
  <c r="AV50" i="47"/>
  <c r="AX50" i="47" s="1"/>
  <c r="AW50" i="47"/>
  <c r="AV51" i="47"/>
  <c r="AX51" i="47" s="1"/>
  <c r="AW51" i="47"/>
  <c r="AV52" i="47"/>
  <c r="AX52" i="47" s="1"/>
  <c r="AW52" i="47"/>
  <c r="AV53" i="47"/>
  <c r="AX53" i="47" s="1"/>
  <c r="AW53" i="47"/>
  <c r="AV54" i="47"/>
  <c r="AX54" i="47" s="1"/>
  <c r="AW54" i="47"/>
  <c r="AV55" i="47"/>
  <c r="AX55" i="47" s="1"/>
  <c r="AW55" i="47"/>
  <c r="AW5" i="47"/>
  <c r="AV5" i="47"/>
  <c r="AQ6" i="47"/>
  <c r="AR6" i="47"/>
  <c r="AQ7" i="47"/>
  <c r="AR7" i="47"/>
  <c r="AQ8" i="47"/>
  <c r="AR8" i="47"/>
  <c r="AQ9" i="47"/>
  <c r="AR9" i="47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R40" i="47"/>
  <c r="AQ41" i="47"/>
  <c r="AR41" i="47"/>
  <c r="AQ42" i="47"/>
  <c r="AR42" i="47"/>
  <c r="AQ43" i="47"/>
  <c r="AR43" i="47"/>
  <c r="AQ44" i="47"/>
  <c r="AR44" i="47"/>
  <c r="AQ45" i="47"/>
  <c r="AS45" i="47" s="1"/>
  <c r="AR45" i="47"/>
  <c r="AQ46" i="47"/>
  <c r="AS46" i="47" s="1"/>
  <c r="AR46" i="47"/>
  <c r="AQ47" i="47"/>
  <c r="AS47" i="47" s="1"/>
  <c r="AR47" i="47"/>
  <c r="AQ48" i="47"/>
  <c r="AS48" i="47" s="1"/>
  <c r="AR48" i="47"/>
  <c r="AQ49" i="47"/>
  <c r="AS49" i="47" s="1"/>
  <c r="AR49" i="47"/>
  <c r="AQ50" i="47"/>
  <c r="AS50" i="47" s="1"/>
  <c r="AR50" i="47"/>
  <c r="AQ51" i="47"/>
  <c r="AS51" i="47" s="1"/>
  <c r="AR51" i="47"/>
  <c r="AQ52" i="47"/>
  <c r="AS52" i="47" s="1"/>
  <c r="AR52" i="47"/>
  <c r="AQ53" i="47"/>
  <c r="AS53" i="47" s="1"/>
  <c r="AR53" i="47"/>
  <c r="AQ54" i="47"/>
  <c r="AS54" i="47" s="1"/>
  <c r="AR54" i="47"/>
  <c r="AQ55" i="47"/>
  <c r="AS55" i="47" s="1"/>
  <c r="AR55" i="47"/>
  <c r="AR5" i="47"/>
  <c r="AQ5" i="47"/>
  <c r="C48" i="56"/>
  <c r="D48" i="56"/>
  <c r="C49" i="56"/>
  <c r="D49" i="56"/>
  <c r="C50" i="56"/>
  <c r="D50" i="56"/>
  <c r="C51" i="56"/>
  <c r="D51" i="56"/>
  <c r="C52" i="56"/>
  <c r="D52" i="56"/>
  <c r="C53" i="56"/>
  <c r="D53" i="56"/>
  <c r="C54" i="56"/>
  <c r="D54" i="56"/>
  <c r="C55" i="56"/>
  <c r="D55" i="56"/>
  <c r="C56" i="56"/>
  <c r="D56" i="56"/>
  <c r="C57" i="56"/>
  <c r="D57" i="56"/>
  <c r="Y47" i="50"/>
  <c r="AM47" i="50"/>
  <c r="Y48" i="50"/>
  <c r="AM48" i="50"/>
  <c r="Y49" i="50"/>
  <c r="AM49" i="50"/>
  <c r="Y50" i="50"/>
  <c r="AM50" i="50"/>
  <c r="Y51" i="50"/>
  <c r="AM51" i="50"/>
  <c r="Y52" i="50"/>
  <c r="AM52" i="50"/>
  <c r="Y53" i="50"/>
  <c r="AM53" i="50"/>
  <c r="Y54" i="50"/>
  <c r="AM54" i="50"/>
  <c r="Y55" i="50"/>
  <c r="AM55" i="50"/>
  <c r="Y56" i="50"/>
  <c r="AM56" i="50"/>
  <c r="D47" i="50"/>
  <c r="D48" i="50"/>
  <c r="D49" i="50"/>
  <c r="D50" i="50"/>
  <c r="D51" i="50"/>
  <c r="D52" i="50"/>
  <c r="D53" i="50"/>
  <c r="D54" i="50"/>
  <c r="D55" i="50"/>
  <c r="D56" i="50"/>
  <c r="C47" i="50"/>
  <c r="C48" i="50"/>
  <c r="C49" i="50"/>
  <c r="C50" i="50"/>
  <c r="C51" i="50"/>
  <c r="C52" i="50"/>
  <c r="C53" i="50"/>
  <c r="C54" i="50"/>
  <c r="C55" i="50"/>
  <c r="C56" i="50"/>
  <c r="J49" i="56"/>
  <c r="J51" i="56"/>
  <c r="J53" i="56"/>
  <c r="J55" i="56"/>
  <c r="J57" i="56"/>
  <c r="D47" i="49"/>
  <c r="D48" i="49"/>
  <c r="D49" i="49"/>
  <c r="D50" i="49"/>
  <c r="D51" i="49"/>
  <c r="D52" i="49"/>
  <c r="D53" i="49"/>
  <c r="D54" i="49"/>
  <c r="D55" i="49"/>
  <c r="D56" i="49"/>
  <c r="C47" i="49"/>
  <c r="C48" i="49"/>
  <c r="C49" i="49"/>
  <c r="C50" i="49"/>
  <c r="C51" i="49"/>
  <c r="C52" i="49"/>
  <c r="C53" i="49"/>
  <c r="C54" i="49"/>
  <c r="C55" i="49"/>
  <c r="C56" i="49"/>
  <c r="F46" i="47"/>
  <c r="J46" i="47" s="1"/>
  <c r="G46" i="47"/>
  <c r="H46" i="47"/>
  <c r="I46" i="47"/>
  <c r="M46" i="47"/>
  <c r="O46" i="47" s="1"/>
  <c r="N46" i="47"/>
  <c r="R46" i="47"/>
  <c r="V46" i="47"/>
  <c r="X46" i="47" s="1"/>
  <c r="W46" i="47"/>
  <c r="AA46" i="47"/>
  <c r="AC46" i="47" s="1"/>
  <c r="AB46" i="47"/>
  <c r="AF46" i="47"/>
  <c r="AH46" i="47" s="1"/>
  <c r="AG46" i="47"/>
  <c r="AK46" i="47"/>
  <c r="AN46" i="47" s="1"/>
  <c r="AL46" i="47"/>
  <c r="AM46" i="47"/>
  <c r="BA46" i="47"/>
  <c r="BC46" i="47" s="1"/>
  <c r="BB46" i="47"/>
  <c r="BJ46" i="47"/>
  <c r="F47" i="47"/>
  <c r="J47" i="47" s="1"/>
  <c r="G47" i="47"/>
  <c r="H47" i="47"/>
  <c r="I47" i="47"/>
  <c r="M47" i="47"/>
  <c r="O47" i="47" s="1"/>
  <c r="N47" i="47"/>
  <c r="R47" i="47"/>
  <c r="V47" i="47"/>
  <c r="X47" i="47" s="1"/>
  <c r="W47" i="47"/>
  <c r="AA47" i="47"/>
  <c r="AC47" i="47" s="1"/>
  <c r="AB47" i="47"/>
  <c r="AF47" i="47"/>
  <c r="AH47" i="47" s="1"/>
  <c r="AG47" i="47"/>
  <c r="AK47" i="47"/>
  <c r="AN47" i="47" s="1"/>
  <c r="AL47" i="47"/>
  <c r="AM47" i="47"/>
  <c r="BA47" i="47"/>
  <c r="BC47" i="47" s="1"/>
  <c r="BB47" i="47"/>
  <c r="BJ47" i="47"/>
  <c r="F48" i="47"/>
  <c r="J48" i="47" s="1"/>
  <c r="G48" i="47"/>
  <c r="H48" i="47"/>
  <c r="I48" i="47"/>
  <c r="M48" i="47"/>
  <c r="O48" i="47" s="1"/>
  <c r="N48" i="47"/>
  <c r="R48" i="47"/>
  <c r="V48" i="47"/>
  <c r="X48" i="47" s="1"/>
  <c r="W48" i="47"/>
  <c r="AA48" i="47"/>
  <c r="AC48" i="47" s="1"/>
  <c r="AB48" i="47"/>
  <c r="AF48" i="47"/>
  <c r="AH48" i="47" s="1"/>
  <c r="AG48" i="47"/>
  <c r="AK48" i="47"/>
  <c r="AN48" i="47" s="1"/>
  <c r="AL48" i="47"/>
  <c r="AM48" i="47"/>
  <c r="BA48" i="47"/>
  <c r="BC48" i="47" s="1"/>
  <c r="BB48" i="47"/>
  <c r="BJ48" i="47"/>
  <c r="F49" i="47"/>
  <c r="J49" i="47" s="1"/>
  <c r="G49" i="47"/>
  <c r="H49" i="47"/>
  <c r="I49" i="47"/>
  <c r="M49" i="47"/>
  <c r="O49" i="47" s="1"/>
  <c r="N49" i="47"/>
  <c r="R49" i="47"/>
  <c r="V49" i="47"/>
  <c r="X49" i="47" s="1"/>
  <c r="W49" i="47"/>
  <c r="AA49" i="47"/>
  <c r="AC49" i="47" s="1"/>
  <c r="AB49" i="47"/>
  <c r="AF49" i="47"/>
  <c r="AH49" i="47" s="1"/>
  <c r="AG49" i="47"/>
  <c r="AK49" i="47"/>
  <c r="AN49" i="47" s="1"/>
  <c r="AL49" i="47"/>
  <c r="AM49" i="47"/>
  <c r="BA49" i="47"/>
  <c r="BC49" i="47" s="1"/>
  <c r="BB49" i="47"/>
  <c r="BJ49" i="47"/>
  <c r="F50" i="47"/>
  <c r="J50" i="47" s="1"/>
  <c r="G50" i="47"/>
  <c r="H50" i="47"/>
  <c r="I50" i="47"/>
  <c r="M50" i="47"/>
  <c r="O50" i="47" s="1"/>
  <c r="N50" i="47"/>
  <c r="R50" i="47"/>
  <c r="V50" i="47"/>
  <c r="X50" i="47" s="1"/>
  <c r="W50" i="47"/>
  <c r="AA50" i="47"/>
  <c r="AC50" i="47" s="1"/>
  <c r="AB50" i="47"/>
  <c r="AF50" i="47"/>
  <c r="AH50" i="47" s="1"/>
  <c r="AG50" i="47"/>
  <c r="AK50" i="47"/>
  <c r="AN50" i="47" s="1"/>
  <c r="AL50" i="47"/>
  <c r="AM50" i="47"/>
  <c r="BA50" i="47"/>
  <c r="BC50" i="47" s="1"/>
  <c r="BB50" i="47"/>
  <c r="BJ50" i="47"/>
  <c r="F51" i="47"/>
  <c r="J51" i="47" s="1"/>
  <c r="G51" i="47"/>
  <c r="H51" i="47"/>
  <c r="I51" i="47"/>
  <c r="M51" i="47"/>
  <c r="O51" i="47" s="1"/>
  <c r="N51" i="47"/>
  <c r="R51" i="47"/>
  <c r="V51" i="47"/>
  <c r="X51" i="47" s="1"/>
  <c r="W51" i="47"/>
  <c r="AA51" i="47"/>
  <c r="AC51" i="47" s="1"/>
  <c r="AB51" i="47"/>
  <c r="AF51" i="47"/>
  <c r="AH51" i="47" s="1"/>
  <c r="AG51" i="47"/>
  <c r="AK51" i="47"/>
  <c r="AN51" i="47" s="1"/>
  <c r="AL51" i="47"/>
  <c r="AM51" i="47"/>
  <c r="BA51" i="47"/>
  <c r="BC51" i="47" s="1"/>
  <c r="BB51" i="47"/>
  <c r="BJ51" i="47"/>
  <c r="F52" i="47"/>
  <c r="J52" i="47" s="1"/>
  <c r="G52" i="47"/>
  <c r="H52" i="47"/>
  <c r="I52" i="47"/>
  <c r="M52" i="47"/>
  <c r="O52" i="47" s="1"/>
  <c r="N52" i="47"/>
  <c r="R52" i="47"/>
  <c r="V52" i="47"/>
  <c r="X52" i="47" s="1"/>
  <c r="W52" i="47"/>
  <c r="AA52" i="47"/>
  <c r="AC52" i="47" s="1"/>
  <c r="AB52" i="47"/>
  <c r="AF52" i="47"/>
  <c r="AH52" i="47" s="1"/>
  <c r="AG52" i="47"/>
  <c r="AK52" i="47"/>
  <c r="AN52" i="47" s="1"/>
  <c r="AL52" i="47"/>
  <c r="AM52" i="47"/>
  <c r="BA52" i="47"/>
  <c r="BC52" i="47" s="1"/>
  <c r="BB52" i="47"/>
  <c r="BJ52" i="47"/>
  <c r="F53" i="47"/>
  <c r="J53" i="47" s="1"/>
  <c r="G53" i="47"/>
  <c r="H53" i="47"/>
  <c r="I53" i="47"/>
  <c r="M53" i="47"/>
  <c r="O53" i="47" s="1"/>
  <c r="N53" i="47"/>
  <c r="R53" i="47"/>
  <c r="V53" i="47"/>
  <c r="X53" i="47" s="1"/>
  <c r="W53" i="47"/>
  <c r="AA53" i="47"/>
  <c r="AC53" i="47" s="1"/>
  <c r="AB53" i="47"/>
  <c r="AF53" i="47"/>
  <c r="AH53" i="47" s="1"/>
  <c r="AG53" i="47"/>
  <c r="AK53" i="47"/>
  <c r="AN53" i="47" s="1"/>
  <c r="AL53" i="47"/>
  <c r="AM53" i="47"/>
  <c r="BA53" i="47"/>
  <c r="BC53" i="47" s="1"/>
  <c r="BB53" i="47"/>
  <c r="BJ53" i="47"/>
  <c r="F54" i="47"/>
  <c r="J54" i="47" s="1"/>
  <c r="G54" i="47"/>
  <c r="H54" i="47"/>
  <c r="I54" i="47"/>
  <c r="M54" i="47"/>
  <c r="O54" i="47" s="1"/>
  <c r="N54" i="47"/>
  <c r="R54" i="47"/>
  <c r="V54" i="47"/>
  <c r="X54" i="47" s="1"/>
  <c r="W54" i="47"/>
  <c r="AA54" i="47"/>
  <c r="AC54" i="47" s="1"/>
  <c r="AB54" i="47"/>
  <c r="AF54" i="47"/>
  <c r="AH54" i="47" s="1"/>
  <c r="AG54" i="47"/>
  <c r="AK54" i="47"/>
  <c r="AN54" i="47" s="1"/>
  <c r="AL54" i="47"/>
  <c r="AM54" i="47"/>
  <c r="BA54" i="47"/>
  <c r="BC54" i="47" s="1"/>
  <c r="BB54" i="47"/>
  <c r="BJ54" i="47"/>
  <c r="F55" i="47"/>
  <c r="J55" i="47" s="1"/>
  <c r="G55" i="47"/>
  <c r="H55" i="47"/>
  <c r="I55" i="47"/>
  <c r="M55" i="47"/>
  <c r="O55" i="47" s="1"/>
  <c r="N55" i="47"/>
  <c r="R55" i="47"/>
  <c r="V55" i="47"/>
  <c r="X55" i="47" s="1"/>
  <c r="W55" i="47"/>
  <c r="AA55" i="47"/>
  <c r="AC55" i="47" s="1"/>
  <c r="AB55" i="47"/>
  <c r="AF55" i="47"/>
  <c r="AH55" i="47" s="1"/>
  <c r="AG55" i="47"/>
  <c r="AK55" i="47"/>
  <c r="AN55" i="47" s="1"/>
  <c r="AL55" i="47"/>
  <c r="AM55" i="47"/>
  <c r="BA55" i="47"/>
  <c r="BC55" i="47" s="1"/>
  <c r="BB55" i="47"/>
  <c r="BJ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AC46" i="48"/>
  <c r="V48" i="56" s="1"/>
  <c r="AC47" i="48"/>
  <c r="V49" i="56" s="1"/>
  <c r="AC48" i="48"/>
  <c r="V50" i="56" s="1"/>
  <c r="AC49" i="48"/>
  <c r="V51" i="56" s="1"/>
  <c r="AC50" i="48"/>
  <c r="V52" i="56" s="1"/>
  <c r="AC51" i="48"/>
  <c r="V53" i="56" s="1"/>
  <c r="AC52" i="48"/>
  <c r="V54" i="56" s="1"/>
  <c r="AC53" i="48"/>
  <c r="V55" i="56" s="1"/>
  <c r="AC54" i="48"/>
  <c r="V56" i="56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T48" i="63"/>
  <c r="D49" i="63"/>
  <c r="AT49" i="63" s="1"/>
  <c r="D50" i="63"/>
  <c r="AT50" i="63" s="1"/>
  <c r="D51" i="63"/>
  <c r="AT51" i="63" s="1"/>
  <c r="D52" i="63"/>
  <c r="AT52" i="63" s="1"/>
  <c r="D53" i="63"/>
  <c r="AT53" i="63" s="1"/>
  <c r="D54" i="63"/>
  <c r="AT54" i="63" s="1"/>
  <c r="D55" i="63"/>
  <c r="AT55" i="63" s="1"/>
  <c r="D56" i="63"/>
  <c r="AT56" i="63" s="1"/>
  <c r="D57" i="63"/>
  <c r="AT57" i="63" s="1"/>
  <c r="C48" i="63"/>
  <c r="C49" i="63"/>
  <c r="C50" i="63"/>
  <c r="C51" i="63"/>
  <c r="C52" i="63"/>
  <c r="C53" i="63"/>
  <c r="C54" i="63"/>
  <c r="C55" i="63"/>
  <c r="C56" i="63"/>
  <c r="C57" i="63"/>
  <c r="J11" i="46"/>
  <c r="J12" i="46"/>
  <c r="C47" i="43"/>
  <c r="D47" i="43"/>
  <c r="E47" i="43"/>
  <c r="FL47" i="43" s="1"/>
  <c r="F47" i="43"/>
  <c r="FM47" i="43"/>
  <c r="FN47" i="43"/>
  <c r="FO47" i="43"/>
  <c r="C48" i="43"/>
  <c r="D48" i="43"/>
  <c r="E48" i="43"/>
  <c r="FL48" i="43" s="1"/>
  <c r="F48" i="43"/>
  <c r="FM48" i="43"/>
  <c r="FN48" i="43"/>
  <c r="FO48" i="43"/>
  <c r="C49" i="43"/>
  <c r="D49" i="43"/>
  <c r="E49" i="43"/>
  <c r="FL49" i="43" s="1"/>
  <c r="F49" i="43"/>
  <c r="FM49" i="43"/>
  <c r="FN49" i="43"/>
  <c r="FO49" i="43"/>
  <c r="C50" i="43"/>
  <c r="D50" i="43"/>
  <c r="E50" i="43"/>
  <c r="FL50" i="43" s="1"/>
  <c r="F50" i="43"/>
  <c r="FM50" i="43"/>
  <c r="FN50" i="43"/>
  <c r="FO50" i="43"/>
  <c r="C51" i="43"/>
  <c r="D51" i="43"/>
  <c r="E51" i="43"/>
  <c r="FL51" i="43" s="1"/>
  <c r="F51" i="43"/>
  <c r="FM51" i="43"/>
  <c r="FN51" i="43"/>
  <c r="FO51" i="43"/>
  <c r="C52" i="43"/>
  <c r="D52" i="43"/>
  <c r="E52" i="43"/>
  <c r="FL52" i="43" s="1"/>
  <c r="F52" i="43"/>
  <c r="FM52" i="43"/>
  <c r="FN52" i="43"/>
  <c r="FO52" i="43"/>
  <c r="C53" i="43"/>
  <c r="D53" i="43"/>
  <c r="E53" i="43"/>
  <c r="FL53" i="43" s="1"/>
  <c r="F53" i="43"/>
  <c r="FM53" i="43"/>
  <c r="FN53" i="43"/>
  <c r="FO53" i="43"/>
  <c r="C54" i="43"/>
  <c r="D54" i="43"/>
  <c r="E54" i="43"/>
  <c r="FL54" i="43" s="1"/>
  <c r="F54" i="43"/>
  <c r="FM54" i="43"/>
  <c r="FN54" i="43"/>
  <c r="FO54" i="43"/>
  <c r="C55" i="43"/>
  <c r="D55" i="43"/>
  <c r="E55" i="43"/>
  <c r="FL55" i="43" s="1"/>
  <c r="F55" i="43"/>
  <c r="FM55" i="43"/>
  <c r="FN55" i="43"/>
  <c r="FO55" i="43"/>
  <c r="C56" i="43"/>
  <c r="D56" i="43"/>
  <c r="E56" i="43"/>
  <c r="FL56" i="43" s="1"/>
  <c r="F56" i="43"/>
  <c r="FM56" i="43"/>
  <c r="FN56" i="43"/>
  <c r="FO56" i="43"/>
  <c r="U7" i="61"/>
  <c r="R16" i="46"/>
  <c r="W7" i="61" s="1"/>
  <c r="Q16" i="46"/>
  <c r="JF34" i="68" l="1"/>
  <c r="JG34" i="68" s="1"/>
  <c r="AG35" i="56" s="1"/>
  <c r="H27" i="71"/>
  <c r="I40" i="71"/>
  <c r="AF40" i="56"/>
  <c r="AE35" i="56"/>
  <c r="AE45" i="56"/>
  <c r="H31" i="71"/>
  <c r="AF30" i="56"/>
  <c r="AE31" i="56"/>
  <c r="I30" i="71"/>
  <c r="JF40" i="68"/>
  <c r="JG40" i="68" s="1"/>
  <c r="AG41" i="56" s="1"/>
  <c r="H26" i="71"/>
  <c r="H24" i="71"/>
  <c r="I22" i="71"/>
  <c r="AE39" i="56"/>
  <c r="JF26" i="68"/>
  <c r="JG26" i="68" s="1"/>
  <c r="AG27" i="56" s="1"/>
  <c r="AF37" i="56"/>
  <c r="H18" i="71"/>
  <c r="H19" i="71"/>
  <c r="AE18" i="56"/>
  <c r="AE19" i="56"/>
  <c r="H41" i="71"/>
  <c r="JF23" i="68"/>
  <c r="JG23" i="68" s="1"/>
  <c r="AG24" i="56" s="1"/>
  <c r="AE42" i="56"/>
  <c r="AS44" i="47"/>
  <c r="AS43" i="47"/>
  <c r="AS42" i="47"/>
  <c r="AS41" i="47"/>
  <c r="AS40" i="47"/>
  <c r="AS39" i="47"/>
  <c r="AS38" i="47"/>
  <c r="AS37" i="47"/>
  <c r="AS36" i="47"/>
  <c r="AS35" i="47"/>
  <c r="AS34" i="47"/>
  <c r="AS33" i="47"/>
  <c r="AS32" i="47"/>
  <c r="AS31" i="47"/>
  <c r="AS30" i="47"/>
  <c r="AS29" i="47"/>
  <c r="AS28" i="47"/>
  <c r="AS27" i="47"/>
  <c r="AS26" i="47"/>
  <c r="AS25" i="47"/>
  <c r="AS24" i="47"/>
  <c r="AS23" i="47"/>
  <c r="AS22" i="47"/>
  <c r="AS21" i="47"/>
  <c r="AS20" i="47"/>
  <c r="AS19" i="47"/>
  <c r="AS18" i="47"/>
  <c r="AS17" i="47"/>
  <c r="AS16" i="47"/>
  <c r="AS15" i="47"/>
  <c r="AS14" i="47"/>
  <c r="AS13" i="47"/>
  <c r="AS12" i="47"/>
  <c r="AS11" i="47"/>
  <c r="AS10" i="47"/>
  <c r="AS9" i="47"/>
  <c r="AS8" i="47"/>
  <c r="AS7" i="47"/>
  <c r="AS6" i="47"/>
  <c r="H45" i="71"/>
  <c r="H42" i="71"/>
  <c r="AD10" i="63"/>
  <c r="E10" i="56" s="1"/>
  <c r="AD24" i="63"/>
  <c r="E24" i="56" s="1"/>
  <c r="AD30" i="63"/>
  <c r="E30" i="56" s="1"/>
  <c r="AD40" i="63"/>
  <c r="E40" i="56" s="1"/>
  <c r="AD32" i="63"/>
  <c r="E32" i="56" s="1"/>
  <c r="AD20" i="63"/>
  <c r="E20" i="56" s="1"/>
  <c r="AD33" i="63"/>
  <c r="E33" i="56" s="1"/>
  <c r="AD21" i="63"/>
  <c r="E21" i="56" s="1"/>
  <c r="AD42" i="63"/>
  <c r="E42" i="56" s="1"/>
  <c r="AD35" i="63"/>
  <c r="E35" i="56" s="1"/>
  <c r="AD12" i="63"/>
  <c r="E12" i="56" s="1"/>
  <c r="AD22" i="63"/>
  <c r="E22" i="56" s="1"/>
  <c r="AD36" i="63"/>
  <c r="E36" i="56" s="1"/>
  <c r="AD17" i="63"/>
  <c r="E17" i="56" s="1"/>
  <c r="AD23" i="63"/>
  <c r="E23" i="56" s="1"/>
  <c r="AD28" i="63"/>
  <c r="E28" i="56" s="1"/>
  <c r="AD15" i="63"/>
  <c r="E15" i="56" s="1"/>
  <c r="AD37" i="63"/>
  <c r="E37" i="56" s="1"/>
  <c r="AD19" i="63"/>
  <c r="E19" i="56" s="1"/>
  <c r="AD26" i="63"/>
  <c r="E26" i="56" s="1"/>
  <c r="AD38" i="63"/>
  <c r="E38" i="56" s="1"/>
  <c r="AD39" i="63"/>
  <c r="E39" i="56" s="1"/>
  <c r="AD9" i="63"/>
  <c r="E9" i="56" s="1"/>
  <c r="AD46" i="63"/>
  <c r="E46" i="56" s="1"/>
  <c r="AD11" i="63"/>
  <c r="E11" i="56" s="1"/>
  <c r="AD25" i="63"/>
  <c r="E25" i="56" s="1"/>
  <c r="AD31" i="63"/>
  <c r="E31" i="56" s="1"/>
  <c r="AD18" i="63"/>
  <c r="E18" i="56" s="1"/>
  <c r="AD27" i="63"/>
  <c r="E27" i="56" s="1"/>
  <c r="AD14" i="63"/>
  <c r="E14" i="56" s="1"/>
  <c r="AD29" i="63"/>
  <c r="E29" i="56" s="1"/>
  <c r="AD34" i="63"/>
  <c r="E34" i="56" s="1"/>
  <c r="AD16" i="63"/>
  <c r="E16" i="56" s="1"/>
  <c r="JF25" i="68"/>
  <c r="JG25" i="68" s="1"/>
  <c r="AG26" i="56" s="1"/>
  <c r="AE33" i="56"/>
  <c r="JF27" i="68"/>
  <c r="I28" i="71" s="1"/>
  <c r="JF31" i="68"/>
  <c r="AF32" i="56" s="1"/>
  <c r="H32" i="71"/>
  <c r="JG41" i="68"/>
  <c r="AG42" i="56" s="1"/>
  <c r="I42" i="71"/>
  <c r="AF42" i="56"/>
  <c r="H39" i="71"/>
  <c r="JF32" i="68"/>
  <c r="AE46" i="56"/>
  <c r="JF43" i="68"/>
  <c r="JF45" i="68"/>
  <c r="I20" i="71"/>
  <c r="AE44" i="56"/>
  <c r="AF20" i="56"/>
  <c r="AE28" i="56"/>
  <c r="S54" i="47"/>
  <c r="T54" i="47" s="1"/>
  <c r="S52" i="47"/>
  <c r="T52" i="47" s="1"/>
  <c r="S50" i="47"/>
  <c r="T50" i="47" s="1"/>
  <c r="S48" i="47"/>
  <c r="T48" i="47" s="1"/>
  <c r="S46" i="47"/>
  <c r="T46" i="47" s="1"/>
  <c r="S55" i="47"/>
  <c r="T55" i="47" s="1"/>
  <c r="S53" i="47"/>
  <c r="T53" i="47" s="1"/>
  <c r="S51" i="47"/>
  <c r="T51" i="47" s="1"/>
  <c r="S49" i="47"/>
  <c r="T49" i="47" s="1"/>
  <c r="S47" i="47"/>
  <c r="T47" i="47" s="1"/>
  <c r="AO45" i="63"/>
  <c r="AO43" i="63"/>
  <c r="AO41" i="63"/>
  <c r="AO39" i="63"/>
  <c r="AO37" i="63"/>
  <c r="AO35" i="63"/>
  <c r="AO33" i="63"/>
  <c r="AO31" i="63"/>
  <c r="AO29" i="63"/>
  <c r="AO27" i="63"/>
  <c r="AO25" i="63"/>
  <c r="AO23" i="63"/>
  <c r="AO21" i="63"/>
  <c r="AO19" i="63"/>
  <c r="AO17" i="63"/>
  <c r="AO15" i="63"/>
  <c r="AO13" i="63"/>
  <c r="AO11" i="63"/>
  <c r="AO9" i="63"/>
  <c r="AO46" i="63"/>
  <c r="AO42" i="63"/>
  <c r="AO38" i="63"/>
  <c r="AO36" i="63"/>
  <c r="AO32" i="63"/>
  <c r="AO28" i="63"/>
  <c r="AO24" i="63"/>
  <c r="AO20" i="63"/>
  <c r="AO16" i="63"/>
  <c r="AO12" i="63"/>
  <c r="AO8" i="63"/>
  <c r="AO44" i="63"/>
  <c r="AO40" i="63"/>
  <c r="AO34" i="63"/>
  <c r="AO30" i="63"/>
  <c r="AO26" i="63"/>
  <c r="AO22" i="63"/>
  <c r="AO18" i="63"/>
  <c r="AO14" i="63"/>
  <c r="AO10" i="63"/>
  <c r="AE25" i="56"/>
  <c r="H23" i="71"/>
  <c r="H25" i="71"/>
  <c r="AE22" i="56"/>
  <c r="I31" i="71"/>
  <c r="JF22" i="68"/>
  <c r="JG22" i="68" s="1"/>
  <c r="AG23" i="56" s="1"/>
  <c r="AF22" i="56"/>
  <c r="AF45" i="56"/>
  <c r="H22" i="71"/>
  <c r="AF35" i="56"/>
  <c r="H21" i="71"/>
  <c r="AE36" i="56"/>
  <c r="H36" i="71"/>
  <c r="JF35" i="68"/>
  <c r="H38" i="71"/>
  <c r="JF37" i="68"/>
  <c r="AE38" i="56"/>
  <c r="AE34" i="56"/>
  <c r="H34" i="71"/>
  <c r="JF33" i="68"/>
  <c r="I25" i="71"/>
  <c r="JG20" i="68"/>
  <c r="AG21" i="56" s="1"/>
  <c r="AF21" i="56"/>
  <c r="I21" i="71"/>
  <c r="H43" i="71"/>
  <c r="I39" i="71"/>
  <c r="AE43" i="56"/>
  <c r="AF31" i="56"/>
  <c r="AF19" i="56"/>
  <c r="I37" i="71"/>
  <c r="AE21" i="56"/>
  <c r="AF39" i="56"/>
  <c r="I45" i="71"/>
  <c r="JG42" i="68"/>
  <c r="AG43" i="56" s="1"/>
  <c r="AF43" i="56"/>
  <c r="I43" i="71"/>
  <c r="JF28" i="68"/>
  <c r="AE29" i="56"/>
  <c r="AF25" i="56"/>
  <c r="I19" i="71"/>
  <c r="AF8" i="56"/>
  <c r="AM6" i="66"/>
  <c r="AC8" i="56"/>
  <c r="E57" i="71"/>
  <c r="FP56" i="43"/>
  <c r="F57" i="71" s="1"/>
  <c r="AH57" i="56" s="1"/>
  <c r="E52" i="71"/>
  <c r="FP51" i="43"/>
  <c r="F52" i="71" s="1"/>
  <c r="AH52" i="56" s="1"/>
  <c r="AD51" i="48"/>
  <c r="AE51" i="48"/>
  <c r="W53" i="56" s="1"/>
  <c r="AD47" i="48"/>
  <c r="AE47" i="48"/>
  <c r="W49" i="56" s="1"/>
  <c r="AE50" i="48"/>
  <c r="W52" i="56" s="1"/>
  <c r="AD50" i="48"/>
  <c r="AD49" i="48"/>
  <c r="AE49" i="48"/>
  <c r="W51" i="56" s="1"/>
  <c r="AE48" i="48"/>
  <c r="AD48" i="48"/>
  <c r="AE54" i="48"/>
  <c r="W56" i="56" s="1"/>
  <c r="AD54" i="48"/>
  <c r="AE46" i="48"/>
  <c r="W48" i="56" s="1"/>
  <c r="AD46" i="48"/>
  <c r="E55" i="71"/>
  <c r="FP54" i="43"/>
  <c r="F55" i="71" s="1"/>
  <c r="AH55" i="56" s="1"/>
  <c r="E53" i="71"/>
  <c r="FP52" i="43"/>
  <c r="F53" i="71" s="1"/>
  <c r="AH53" i="56" s="1"/>
  <c r="E51" i="71"/>
  <c r="FP50" i="43"/>
  <c r="F51" i="71" s="1"/>
  <c r="AH51" i="56" s="1"/>
  <c r="E48" i="71"/>
  <c r="FP47" i="43"/>
  <c r="F48" i="71" s="1"/>
  <c r="AH48" i="56" s="1"/>
  <c r="AD53" i="48"/>
  <c r="AE53" i="48"/>
  <c r="W55" i="56" s="1"/>
  <c r="E56" i="71"/>
  <c r="FP55" i="43"/>
  <c r="F56" i="71" s="1"/>
  <c r="AH56" i="56" s="1"/>
  <c r="E54" i="71"/>
  <c r="FP53" i="43"/>
  <c r="F54" i="71" s="1"/>
  <c r="AH54" i="56" s="1"/>
  <c r="E50" i="71"/>
  <c r="FP49" i="43"/>
  <c r="F50" i="71" s="1"/>
  <c r="AH50" i="56" s="1"/>
  <c r="E49" i="71"/>
  <c r="FP48" i="43"/>
  <c r="F49" i="71" s="1"/>
  <c r="AH49" i="56" s="1"/>
  <c r="AE52" i="48"/>
  <c r="W54" i="56" s="1"/>
  <c r="AD52" i="48"/>
  <c r="AN54" i="66"/>
  <c r="AD56" i="56" s="1"/>
  <c r="AM54" i="66"/>
  <c r="AN52" i="66"/>
  <c r="AD54" i="56" s="1"/>
  <c r="AM52" i="66"/>
  <c r="AN50" i="66"/>
  <c r="AD52" i="56" s="1"/>
  <c r="AM50" i="66"/>
  <c r="AN48" i="66"/>
  <c r="AD50" i="56" s="1"/>
  <c r="AM48" i="66"/>
  <c r="AN46" i="66"/>
  <c r="AD48" i="56" s="1"/>
  <c r="AM46" i="66"/>
  <c r="AN44" i="66"/>
  <c r="AD46" i="56" s="1"/>
  <c r="AM44" i="66"/>
  <c r="AN42" i="66"/>
  <c r="AD44" i="56" s="1"/>
  <c r="AM42" i="66"/>
  <c r="AN34" i="66"/>
  <c r="AM34" i="66"/>
  <c r="AN26" i="66"/>
  <c r="AM26" i="66"/>
  <c r="AN18" i="66"/>
  <c r="AM18" i="66"/>
  <c r="AN40" i="66"/>
  <c r="AM40" i="66"/>
  <c r="AN32" i="66"/>
  <c r="AM32" i="66"/>
  <c r="AN24" i="66"/>
  <c r="AM24" i="66"/>
  <c r="AN16" i="66"/>
  <c r="AM16" i="66"/>
  <c r="AM55" i="66"/>
  <c r="AN55" i="66"/>
  <c r="AD57" i="56" s="1"/>
  <c r="AM53" i="66"/>
  <c r="AN53" i="66"/>
  <c r="AM51" i="66"/>
  <c r="AN51" i="66"/>
  <c r="AD53" i="56" s="1"/>
  <c r="AM49" i="66"/>
  <c r="AN49" i="66"/>
  <c r="AM47" i="66"/>
  <c r="AN47" i="66"/>
  <c r="AD49" i="56" s="1"/>
  <c r="AM45" i="66"/>
  <c r="AN45" i="66"/>
  <c r="AM43" i="66"/>
  <c r="AN43" i="66"/>
  <c r="AD45" i="56" s="1"/>
  <c r="AM41" i="66"/>
  <c r="AN41" i="66"/>
  <c r="AM25" i="66"/>
  <c r="AN25" i="66"/>
  <c r="AM39" i="66"/>
  <c r="AN39" i="66"/>
  <c r="AM23" i="66"/>
  <c r="AN23" i="66"/>
  <c r="AM37" i="66"/>
  <c r="AN37" i="66"/>
  <c r="AM21" i="66"/>
  <c r="AN21" i="66"/>
  <c r="AM35" i="66"/>
  <c r="AN35" i="66"/>
  <c r="AM19" i="66"/>
  <c r="AN19" i="66"/>
  <c r="AN12" i="66"/>
  <c r="AM12" i="66"/>
  <c r="AN10" i="66"/>
  <c r="AD12" i="56" s="1"/>
  <c r="AM10" i="66"/>
  <c r="AN8" i="66"/>
  <c r="AD10" i="56" s="1"/>
  <c r="AM8" i="66"/>
  <c r="AM11" i="66"/>
  <c r="AN11" i="66"/>
  <c r="AM7" i="66"/>
  <c r="AN7" i="66"/>
  <c r="AM9" i="66"/>
  <c r="AN9" i="66"/>
  <c r="AD11" i="56" s="1"/>
  <c r="AF14" i="56"/>
  <c r="AF18" i="56"/>
  <c r="H12" i="71"/>
  <c r="I16" i="71"/>
  <c r="H10" i="71"/>
  <c r="H16" i="71"/>
  <c r="I14" i="71"/>
  <c r="I18" i="71"/>
  <c r="I8" i="71"/>
  <c r="I11" i="71"/>
  <c r="I17" i="71"/>
  <c r="H15" i="71"/>
  <c r="H13" i="71"/>
  <c r="J14" i="71"/>
  <c r="J20" i="71"/>
  <c r="J52" i="71"/>
  <c r="J22" i="71"/>
  <c r="J37" i="71"/>
  <c r="J45" i="71"/>
  <c r="J53" i="71"/>
  <c r="J51" i="71"/>
  <c r="J31" i="71"/>
  <c r="J47" i="71"/>
  <c r="J54" i="71"/>
  <c r="J18" i="71"/>
  <c r="J8" i="71"/>
  <c r="J9" i="71"/>
  <c r="J40" i="71"/>
  <c r="J48" i="71"/>
  <c r="J56" i="71"/>
  <c r="J30" i="71"/>
  <c r="J25" i="71"/>
  <c r="J49" i="71"/>
  <c r="J57" i="71"/>
  <c r="J19" i="71"/>
  <c r="J39" i="71"/>
  <c r="J55" i="71"/>
  <c r="J50" i="71"/>
  <c r="H17" i="71"/>
  <c r="Q35" i="71"/>
  <c r="Q19" i="71"/>
  <c r="Q38" i="71"/>
  <c r="Q30" i="71"/>
  <c r="Q22" i="71"/>
  <c r="Q40" i="71"/>
  <c r="Q32" i="71"/>
  <c r="Q24" i="71"/>
  <c r="Q16" i="71"/>
  <c r="Q33" i="71"/>
  <c r="Q17" i="71"/>
  <c r="Q31" i="71"/>
  <c r="AE16" i="56"/>
  <c r="Q29" i="71"/>
  <c r="Q8" i="71"/>
  <c r="AE17" i="56"/>
  <c r="JF12" i="68"/>
  <c r="JG12" i="68" s="1"/>
  <c r="AG13" i="56" s="1"/>
  <c r="AE13" i="56"/>
  <c r="JF11" i="68"/>
  <c r="JG11" i="68" s="1"/>
  <c r="AG12" i="56" s="1"/>
  <c r="AE12" i="56"/>
  <c r="JF9" i="68"/>
  <c r="JG9" i="68" s="1"/>
  <c r="AG10" i="56" s="1"/>
  <c r="AE10" i="56"/>
  <c r="JF14" i="68"/>
  <c r="JG14" i="68" s="1"/>
  <c r="AG15" i="56" s="1"/>
  <c r="AE15" i="56"/>
  <c r="P52" i="47"/>
  <c r="M54" i="56" s="1"/>
  <c r="AI49" i="47"/>
  <c r="Q51" i="56" s="1"/>
  <c r="P48" i="47"/>
  <c r="M50" i="56" s="1"/>
  <c r="AI47" i="47"/>
  <c r="Q49" i="56" s="1"/>
  <c r="P46" i="47"/>
  <c r="Q46" i="47" s="1"/>
  <c r="AY49" i="47"/>
  <c r="T51" i="56" s="1"/>
  <c r="AY30" i="47"/>
  <c r="T32" i="56" s="1"/>
  <c r="AY22" i="47"/>
  <c r="T24" i="56" s="1"/>
  <c r="AP57" i="63"/>
  <c r="AI57" i="63"/>
  <c r="K57" i="71" s="1"/>
  <c r="AQ57" i="63"/>
  <c r="H57" i="56" s="1"/>
  <c r="AP55" i="63"/>
  <c r="AI55" i="63"/>
  <c r="K55" i="71" s="1"/>
  <c r="AQ55" i="63"/>
  <c r="H55" i="56" s="1"/>
  <c r="AP53" i="63"/>
  <c r="AI53" i="63"/>
  <c r="K53" i="71" s="1"/>
  <c r="AQ53" i="63"/>
  <c r="H53" i="56" s="1"/>
  <c r="AP51" i="63"/>
  <c r="AI51" i="63"/>
  <c r="K51" i="71" s="1"/>
  <c r="AQ51" i="63"/>
  <c r="H51" i="56" s="1"/>
  <c r="AP49" i="63"/>
  <c r="AI49" i="63"/>
  <c r="K49" i="71" s="1"/>
  <c r="AQ49" i="63"/>
  <c r="H49" i="56" s="1"/>
  <c r="AQ56" i="63"/>
  <c r="H56" i="56" s="1"/>
  <c r="AP56" i="63"/>
  <c r="AI56" i="63"/>
  <c r="K56" i="71" s="1"/>
  <c r="AQ54" i="63"/>
  <c r="H54" i="56" s="1"/>
  <c r="AP54" i="63"/>
  <c r="AI54" i="63"/>
  <c r="K54" i="71" s="1"/>
  <c r="AQ52" i="63"/>
  <c r="H52" i="56" s="1"/>
  <c r="AP52" i="63"/>
  <c r="AI52" i="63"/>
  <c r="K52" i="71" s="1"/>
  <c r="AQ50" i="63"/>
  <c r="H50" i="56" s="1"/>
  <c r="AP50" i="63"/>
  <c r="AI50" i="63"/>
  <c r="K50" i="71" s="1"/>
  <c r="AQ48" i="63"/>
  <c r="H48" i="56" s="1"/>
  <c r="AP48" i="63"/>
  <c r="AI48" i="63"/>
  <c r="K48" i="71" s="1"/>
  <c r="AY14" i="47"/>
  <c r="T16" i="56" s="1"/>
  <c r="AY6" i="47"/>
  <c r="T8" i="56" s="1"/>
  <c r="K56" i="50"/>
  <c r="AP56" i="50"/>
  <c r="K55" i="50"/>
  <c r="AP55" i="50"/>
  <c r="K54" i="50"/>
  <c r="AP54" i="50"/>
  <c r="K53" i="50"/>
  <c r="AP53" i="50"/>
  <c r="K52" i="50"/>
  <c r="AP52" i="50"/>
  <c r="K51" i="50"/>
  <c r="AP51" i="50"/>
  <c r="K50" i="50"/>
  <c r="AP50" i="50"/>
  <c r="K49" i="50"/>
  <c r="AP49" i="50"/>
  <c r="K48" i="50"/>
  <c r="AP48" i="50"/>
  <c r="K47" i="50"/>
  <c r="AP47" i="50"/>
  <c r="AQ7" i="63"/>
  <c r="AF11" i="56"/>
  <c r="AF17" i="56"/>
  <c r="AF16" i="56"/>
  <c r="AM57" i="63"/>
  <c r="AH57" i="63"/>
  <c r="F57" i="56" s="1"/>
  <c r="AM55" i="63"/>
  <c r="AH55" i="63"/>
  <c r="F55" i="56" s="1"/>
  <c r="AM53" i="63"/>
  <c r="AH53" i="63"/>
  <c r="F53" i="56" s="1"/>
  <c r="AM51" i="63"/>
  <c r="AH51" i="63"/>
  <c r="F51" i="56" s="1"/>
  <c r="AM49" i="63"/>
  <c r="AH49" i="63"/>
  <c r="F49" i="56" s="1"/>
  <c r="AH56" i="63"/>
  <c r="F56" i="56" s="1"/>
  <c r="AM56" i="63"/>
  <c r="AH54" i="63"/>
  <c r="F54" i="56" s="1"/>
  <c r="AM54" i="63"/>
  <c r="AH52" i="63"/>
  <c r="F52" i="56" s="1"/>
  <c r="AM52" i="63"/>
  <c r="AH50" i="63"/>
  <c r="F50" i="56" s="1"/>
  <c r="AM50" i="63"/>
  <c r="AH48" i="63"/>
  <c r="F48" i="56" s="1"/>
  <c r="AM48" i="63"/>
  <c r="K55" i="47"/>
  <c r="AT52" i="47"/>
  <c r="S54" i="56" s="1"/>
  <c r="AT50" i="47"/>
  <c r="S52" i="56" s="1"/>
  <c r="AT48" i="47"/>
  <c r="S50" i="56" s="1"/>
  <c r="AT46" i="47"/>
  <c r="S48" i="56" s="1"/>
  <c r="AX5" i="47"/>
  <c r="AY55" i="47"/>
  <c r="T57" i="56" s="1"/>
  <c r="AY53" i="47"/>
  <c r="T55" i="56" s="1"/>
  <c r="AY47" i="47"/>
  <c r="T49" i="56" s="1"/>
  <c r="AY45" i="47"/>
  <c r="T47" i="56" s="1"/>
  <c r="AY43" i="47"/>
  <c r="T45" i="56" s="1"/>
  <c r="AY41" i="47"/>
  <c r="T43" i="56" s="1"/>
  <c r="AY40" i="47"/>
  <c r="T42" i="56" s="1"/>
  <c r="AY39" i="47"/>
  <c r="T41" i="56" s="1"/>
  <c r="AY37" i="47"/>
  <c r="T39" i="56" s="1"/>
  <c r="AY36" i="47"/>
  <c r="T38" i="56" s="1"/>
  <c r="AY35" i="47"/>
  <c r="T37" i="56" s="1"/>
  <c r="AY33" i="47"/>
  <c r="T35" i="56" s="1"/>
  <c r="AY32" i="47"/>
  <c r="T34" i="56" s="1"/>
  <c r="AY31" i="47"/>
  <c r="T33" i="56" s="1"/>
  <c r="AY29" i="47"/>
  <c r="T31" i="56" s="1"/>
  <c r="AY28" i="47"/>
  <c r="T30" i="56" s="1"/>
  <c r="AY27" i="47"/>
  <c r="T29" i="56" s="1"/>
  <c r="AY25" i="47"/>
  <c r="T27" i="56" s="1"/>
  <c r="AY24" i="47"/>
  <c r="T26" i="56" s="1"/>
  <c r="AY23" i="47"/>
  <c r="T25" i="56" s="1"/>
  <c r="AY21" i="47"/>
  <c r="T23" i="56" s="1"/>
  <c r="AY20" i="47"/>
  <c r="T22" i="56" s="1"/>
  <c r="AY19" i="47"/>
  <c r="T21" i="56" s="1"/>
  <c r="AY12" i="47"/>
  <c r="T14" i="56" s="1"/>
  <c r="Y55" i="47"/>
  <c r="O57" i="56" s="1"/>
  <c r="BD54" i="47"/>
  <c r="U56" i="56" s="1"/>
  <c r="AI53" i="47"/>
  <c r="Q55" i="56" s="1"/>
  <c r="Y53" i="47"/>
  <c r="O55" i="56" s="1"/>
  <c r="BD52" i="47"/>
  <c r="U54" i="56" s="1"/>
  <c r="AO47" i="47"/>
  <c r="AP47" i="47" s="1"/>
  <c r="AI55" i="47"/>
  <c r="Q57" i="56" s="1"/>
  <c r="AD55" i="47"/>
  <c r="AE55" i="47" s="1"/>
  <c r="P55" i="47"/>
  <c r="Q55" i="47" s="1"/>
  <c r="AI54" i="47"/>
  <c r="AJ54" i="47" s="1"/>
  <c r="AD54" i="47"/>
  <c r="AE54" i="47" s="1"/>
  <c r="Y51" i="47"/>
  <c r="O53" i="56" s="1"/>
  <c r="BD50" i="47"/>
  <c r="U52" i="56" s="1"/>
  <c r="P50" i="47"/>
  <c r="M52" i="56" s="1"/>
  <c r="AD48" i="47"/>
  <c r="P50" i="56" s="1"/>
  <c r="Y48" i="47"/>
  <c r="O50" i="56" s="1"/>
  <c r="BD47" i="47"/>
  <c r="BE47" i="47" s="1"/>
  <c r="AD46" i="47"/>
  <c r="AE46" i="47" s="1"/>
  <c r="Y46" i="47"/>
  <c r="Z46" i="47" s="1"/>
  <c r="K51" i="47"/>
  <c r="AY17" i="47"/>
  <c r="T19" i="56" s="1"/>
  <c r="AY15" i="47"/>
  <c r="T17" i="56" s="1"/>
  <c r="AY11" i="47"/>
  <c r="T13" i="56" s="1"/>
  <c r="AY7" i="47"/>
  <c r="T9" i="56" s="1"/>
  <c r="K49" i="47"/>
  <c r="P54" i="47"/>
  <c r="M56" i="56" s="1"/>
  <c r="K53" i="47"/>
  <c r="AI51" i="47"/>
  <c r="Q53" i="56" s="1"/>
  <c r="AD51" i="47"/>
  <c r="P53" i="56" s="1"/>
  <c r="P51" i="47"/>
  <c r="Q51" i="47" s="1"/>
  <c r="AI50" i="47"/>
  <c r="Q52" i="56" s="1"/>
  <c r="AD50" i="47"/>
  <c r="AE50" i="47" s="1"/>
  <c r="Y49" i="47"/>
  <c r="O51" i="56" s="1"/>
  <c r="BD48" i="47"/>
  <c r="U50" i="56" s="1"/>
  <c r="AS5" i="47"/>
  <c r="AT55" i="47"/>
  <c r="S57" i="56" s="1"/>
  <c r="AT54" i="47"/>
  <c r="S56" i="56" s="1"/>
  <c r="AT51" i="47"/>
  <c r="S53" i="56" s="1"/>
  <c r="AT49" i="47"/>
  <c r="S51" i="56" s="1"/>
  <c r="AT47" i="47"/>
  <c r="S49" i="56" s="1"/>
  <c r="AT43" i="47"/>
  <c r="S45" i="56" s="1"/>
  <c r="AY54" i="47"/>
  <c r="T56" i="56" s="1"/>
  <c r="AY52" i="47"/>
  <c r="T54" i="56" s="1"/>
  <c r="AY50" i="47"/>
  <c r="T52" i="56" s="1"/>
  <c r="AY48" i="47"/>
  <c r="T50" i="56" s="1"/>
  <c r="AY44" i="47"/>
  <c r="T46" i="56" s="1"/>
  <c r="AO53" i="47"/>
  <c r="R55" i="56" s="1"/>
  <c r="AD53" i="47"/>
  <c r="AE53" i="47" s="1"/>
  <c r="P53" i="47"/>
  <c r="M55" i="56" s="1"/>
  <c r="AI52" i="47"/>
  <c r="Q54" i="56" s="1"/>
  <c r="AD52" i="47"/>
  <c r="AE52" i="47" s="1"/>
  <c r="AO49" i="47"/>
  <c r="R51" i="56" s="1"/>
  <c r="AD49" i="47"/>
  <c r="AE49" i="47" s="1"/>
  <c r="P49" i="47"/>
  <c r="M51" i="56" s="1"/>
  <c r="AI48" i="47"/>
  <c r="AJ48" i="47" s="1"/>
  <c r="Y47" i="47"/>
  <c r="Z47" i="47" s="1"/>
  <c r="BD46" i="47"/>
  <c r="BE46" i="47" s="1"/>
  <c r="AO55" i="47"/>
  <c r="R57" i="56" s="1"/>
  <c r="AO51" i="47"/>
  <c r="R53" i="56" s="1"/>
  <c r="K47" i="47"/>
  <c r="L47" i="47" s="1"/>
  <c r="J56" i="56"/>
  <c r="J52" i="56"/>
  <c r="J48" i="56"/>
  <c r="J54" i="56"/>
  <c r="J50" i="56"/>
  <c r="AN54" i="50"/>
  <c r="BD55" i="47"/>
  <c r="U57" i="56" s="1"/>
  <c r="Y54" i="47"/>
  <c r="Z54" i="47" s="1"/>
  <c r="BD53" i="47"/>
  <c r="BE53" i="47" s="1"/>
  <c r="Y52" i="47"/>
  <c r="O54" i="56" s="1"/>
  <c r="BD51" i="47"/>
  <c r="U53" i="56" s="1"/>
  <c r="Y50" i="47"/>
  <c r="Z50" i="47" s="1"/>
  <c r="BD49" i="47"/>
  <c r="BE49" i="47" s="1"/>
  <c r="K48" i="47"/>
  <c r="AD47" i="47"/>
  <c r="AE47" i="47" s="1"/>
  <c r="P47" i="47"/>
  <c r="Q47" i="47" s="1"/>
  <c r="AI46" i="47"/>
  <c r="AJ46" i="47" s="1"/>
  <c r="K46" i="47"/>
  <c r="AN50" i="50"/>
  <c r="AO46" i="47"/>
  <c r="AP46" i="47" s="1"/>
  <c r="AO54" i="47"/>
  <c r="AO52" i="47"/>
  <c r="AO50" i="47"/>
  <c r="AO48" i="47"/>
  <c r="AN55" i="50"/>
  <c r="AN49" i="50"/>
  <c r="AN56" i="50"/>
  <c r="AN53" i="50"/>
  <c r="AN52" i="50"/>
  <c r="AN48" i="50"/>
  <c r="AN51" i="50"/>
  <c r="AN47" i="50"/>
  <c r="AT53" i="47"/>
  <c r="S55" i="56" s="1"/>
  <c r="AT45" i="47"/>
  <c r="S47" i="56" s="1"/>
  <c r="AT42" i="47"/>
  <c r="S44" i="56" s="1"/>
  <c r="AY51" i="47"/>
  <c r="T53" i="56" s="1"/>
  <c r="AY46" i="47"/>
  <c r="T48" i="56" s="1"/>
  <c r="AY42" i="47"/>
  <c r="T44" i="56" s="1"/>
  <c r="AY38" i="47"/>
  <c r="T40" i="56" s="1"/>
  <c r="AY34" i="47"/>
  <c r="T36" i="56" s="1"/>
  <c r="AY26" i="47"/>
  <c r="T28" i="56" s="1"/>
  <c r="AY18" i="47"/>
  <c r="T20" i="56" s="1"/>
  <c r="AY16" i="47"/>
  <c r="T18" i="56" s="1"/>
  <c r="AY13" i="47"/>
  <c r="T15" i="56" s="1"/>
  <c r="AY10" i="47"/>
  <c r="T12" i="56" s="1"/>
  <c r="V7" i="61"/>
  <c r="D47" i="63"/>
  <c r="AT47" i="63" s="1"/>
  <c r="C47" i="63"/>
  <c r="D46" i="63"/>
  <c r="AT46" i="63" s="1"/>
  <c r="C46" i="63"/>
  <c r="D45" i="63"/>
  <c r="AT45" i="63" s="1"/>
  <c r="C45" i="63"/>
  <c r="D44" i="63"/>
  <c r="AT44" i="63" s="1"/>
  <c r="C44" i="63"/>
  <c r="D43" i="63"/>
  <c r="AT43" i="63" s="1"/>
  <c r="C43" i="63"/>
  <c r="D42" i="63"/>
  <c r="AT42" i="63" s="1"/>
  <c r="C42" i="63"/>
  <c r="D41" i="63"/>
  <c r="AT41" i="63" s="1"/>
  <c r="C41" i="63"/>
  <c r="D40" i="63"/>
  <c r="AT40" i="63" s="1"/>
  <c r="C40" i="63"/>
  <c r="D39" i="63"/>
  <c r="AT39" i="63" s="1"/>
  <c r="C39" i="63"/>
  <c r="D38" i="63"/>
  <c r="AT38" i="63" s="1"/>
  <c r="C38" i="63"/>
  <c r="D37" i="63"/>
  <c r="AT37" i="63" s="1"/>
  <c r="C37" i="63"/>
  <c r="D36" i="63"/>
  <c r="AT36" i="63" s="1"/>
  <c r="C36" i="63"/>
  <c r="D35" i="63"/>
  <c r="AT35" i="63" s="1"/>
  <c r="C35" i="63"/>
  <c r="D34" i="63"/>
  <c r="AT34" i="63" s="1"/>
  <c r="C34" i="63"/>
  <c r="D33" i="63"/>
  <c r="AT33" i="63" s="1"/>
  <c r="C33" i="63"/>
  <c r="D32" i="63"/>
  <c r="AT32" i="63" s="1"/>
  <c r="C32" i="63"/>
  <c r="D31" i="63"/>
  <c r="AT31" i="63" s="1"/>
  <c r="C31" i="63"/>
  <c r="D30" i="63"/>
  <c r="AT30" i="63" s="1"/>
  <c r="C30" i="63"/>
  <c r="D29" i="63"/>
  <c r="AT29" i="63" s="1"/>
  <c r="C29" i="63"/>
  <c r="D28" i="63"/>
  <c r="AT28" i="63" s="1"/>
  <c r="C28" i="63"/>
  <c r="D27" i="63"/>
  <c r="AT27" i="63" s="1"/>
  <c r="C27" i="63"/>
  <c r="D26" i="63"/>
  <c r="AT26" i="63" s="1"/>
  <c r="C26" i="63"/>
  <c r="D25" i="63"/>
  <c r="AT25" i="63" s="1"/>
  <c r="C25" i="63"/>
  <c r="D24" i="63"/>
  <c r="AT24" i="63" s="1"/>
  <c r="C24" i="63"/>
  <c r="D23" i="63"/>
  <c r="AT23" i="63" s="1"/>
  <c r="C23" i="63"/>
  <c r="D22" i="63"/>
  <c r="AT22" i="63" s="1"/>
  <c r="C22" i="63"/>
  <c r="D21" i="63"/>
  <c r="AT21" i="63" s="1"/>
  <c r="C21" i="63"/>
  <c r="D20" i="63"/>
  <c r="AT20" i="63" s="1"/>
  <c r="C20" i="63"/>
  <c r="D19" i="63"/>
  <c r="AT19" i="63" s="1"/>
  <c r="C19" i="63"/>
  <c r="D18" i="63"/>
  <c r="AT18" i="63" s="1"/>
  <c r="C18" i="63"/>
  <c r="D17" i="63"/>
  <c r="AT17" i="63" s="1"/>
  <c r="C17" i="63"/>
  <c r="D16" i="63"/>
  <c r="AT16" i="63" s="1"/>
  <c r="C16" i="63"/>
  <c r="D15" i="63"/>
  <c r="AT15" i="63" s="1"/>
  <c r="C15" i="63"/>
  <c r="D14" i="63"/>
  <c r="AT14" i="63" s="1"/>
  <c r="C14" i="63"/>
  <c r="D13" i="63"/>
  <c r="AT13" i="63" s="1"/>
  <c r="C13" i="63"/>
  <c r="D12" i="63"/>
  <c r="AT12" i="63" s="1"/>
  <c r="C12" i="63"/>
  <c r="D11" i="63"/>
  <c r="AT11" i="63" s="1"/>
  <c r="C11" i="63"/>
  <c r="D10" i="63"/>
  <c r="AT10" i="63" s="1"/>
  <c r="C10" i="63"/>
  <c r="D9" i="63"/>
  <c r="AT9" i="63" s="1"/>
  <c r="C9" i="63"/>
  <c r="AT8" i="63"/>
  <c r="C8" i="63"/>
  <c r="I41" i="71" l="1"/>
  <c r="J26" i="71"/>
  <c r="AF41" i="56"/>
  <c r="J35" i="71"/>
  <c r="I35" i="71"/>
  <c r="I26" i="71"/>
  <c r="J41" i="71"/>
  <c r="AT37" i="47"/>
  <c r="S39" i="56" s="1"/>
  <c r="J27" i="71"/>
  <c r="I27" i="71"/>
  <c r="AJ47" i="47"/>
  <c r="P57" i="56"/>
  <c r="Z48" i="47"/>
  <c r="AF24" i="56"/>
  <c r="AF27" i="56"/>
  <c r="I24" i="71"/>
  <c r="J24" i="71"/>
  <c r="AT39" i="47"/>
  <c r="S41" i="56" s="1"/>
  <c r="M48" i="56"/>
  <c r="J23" i="71"/>
  <c r="J42" i="71"/>
  <c r="AT27" i="47"/>
  <c r="S29" i="56" s="1"/>
  <c r="AT11" i="47"/>
  <c r="S13" i="56" s="1"/>
  <c r="AT35" i="47"/>
  <c r="S37" i="56" s="1"/>
  <c r="AF26" i="56"/>
  <c r="JG27" i="68"/>
  <c r="AF28" i="56"/>
  <c r="J43" i="71"/>
  <c r="JG31" i="68"/>
  <c r="I32" i="71"/>
  <c r="JG32" i="68"/>
  <c r="I33" i="71"/>
  <c r="AF33" i="56"/>
  <c r="JG45" i="68"/>
  <c r="AF46" i="56"/>
  <c r="I46" i="71"/>
  <c r="JG43" i="68"/>
  <c r="I44" i="71"/>
  <c r="AF44" i="56"/>
  <c r="N51" i="56"/>
  <c r="U49" i="47"/>
  <c r="N55" i="56"/>
  <c r="U53" i="47"/>
  <c r="N48" i="56"/>
  <c r="U46" i="47"/>
  <c r="N52" i="56"/>
  <c r="U50" i="47"/>
  <c r="N56" i="56"/>
  <c r="U54" i="47"/>
  <c r="N49" i="56"/>
  <c r="U47" i="47"/>
  <c r="N53" i="56"/>
  <c r="U51" i="47"/>
  <c r="N57" i="56"/>
  <c r="U55" i="47"/>
  <c r="U48" i="47"/>
  <c r="N50" i="56"/>
  <c r="N54" i="56"/>
  <c r="U52" i="47"/>
  <c r="AT6" i="47"/>
  <c r="S8" i="56" s="1"/>
  <c r="AT20" i="47"/>
  <c r="S22" i="56" s="1"/>
  <c r="AT24" i="47"/>
  <c r="S26" i="56" s="1"/>
  <c r="I23" i="71"/>
  <c r="AF23" i="56"/>
  <c r="JG35" i="68"/>
  <c r="AF36" i="56"/>
  <c r="I36" i="71"/>
  <c r="J21" i="71"/>
  <c r="JG33" i="68"/>
  <c r="I34" i="71"/>
  <c r="AF34" i="56"/>
  <c r="JG37" i="68"/>
  <c r="I38" i="71"/>
  <c r="AF38" i="56"/>
  <c r="JG28" i="68"/>
  <c r="AF29" i="56"/>
  <c r="I29" i="71"/>
  <c r="Q45" i="71"/>
  <c r="Q57" i="71"/>
  <c r="R49" i="56"/>
  <c r="L49" i="56"/>
  <c r="P56" i="56"/>
  <c r="P48" i="71"/>
  <c r="P52" i="71"/>
  <c r="AT28" i="47"/>
  <c r="S30" i="56" s="1"/>
  <c r="AT29" i="47"/>
  <c r="S31" i="56" s="1"/>
  <c r="AT44" i="47"/>
  <c r="S46" i="56" s="1"/>
  <c r="AT15" i="47"/>
  <c r="S17" i="56" s="1"/>
  <c r="AT8" i="47"/>
  <c r="S10" i="56" s="1"/>
  <c r="AT30" i="47"/>
  <c r="S32" i="56" s="1"/>
  <c r="AT33" i="47"/>
  <c r="S35" i="56" s="1"/>
  <c r="AT23" i="47"/>
  <c r="S25" i="56" s="1"/>
  <c r="AT19" i="47"/>
  <c r="S21" i="56" s="1"/>
  <c r="AT14" i="47"/>
  <c r="S16" i="56" s="1"/>
  <c r="AT34" i="47"/>
  <c r="S36" i="56" s="1"/>
  <c r="AT36" i="47"/>
  <c r="S38" i="56" s="1"/>
  <c r="AT21" i="47"/>
  <c r="S23" i="56" s="1"/>
  <c r="AT16" i="47"/>
  <c r="S18" i="56" s="1"/>
  <c r="AT38" i="47"/>
  <c r="S40" i="56" s="1"/>
  <c r="AT13" i="47"/>
  <c r="S15" i="56" s="1"/>
  <c r="AT22" i="47"/>
  <c r="S24" i="56" s="1"/>
  <c r="AT17" i="47"/>
  <c r="S19" i="56" s="1"/>
  <c r="AT32" i="47"/>
  <c r="S34" i="56" s="1"/>
  <c r="Z51" i="47"/>
  <c r="AT18" i="47"/>
  <c r="S20" i="56" s="1"/>
  <c r="AT40" i="47"/>
  <c r="S42" i="56" s="1"/>
  <c r="AT26" i="47"/>
  <c r="S28" i="56" s="1"/>
  <c r="AT31" i="47"/>
  <c r="S33" i="56" s="1"/>
  <c r="AT9" i="47"/>
  <c r="S11" i="56" s="1"/>
  <c r="AT25" i="47"/>
  <c r="S27" i="56" s="1"/>
  <c r="AT41" i="47"/>
  <c r="S43" i="56" s="1"/>
  <c r="AT12" i="47"/>
  <c r="S14" i="56" s="1"/>
  <c r="O49" i="56"/>
  <c r="Q52" i="47"/>
  <c r="AF10" i="56"/>
  <c r="Q23" i="71"/>
  <c r="AD23" i="56"/>
  <c r="Q27" i="71"/>
  <c r="AD27" i="56"/>
  <c r="P50" i="71"/>
  <c r="W50" i="56"/>
  <c r="Q9" i="71"/>
  <c r="AD9" i="56"/>
  <c r="Q39" i="71"/>
  <c r="AD39" i="56"/>
  <c r="Q43" i="71"/>
  <c r="AD43" i="56"/>
  <c r="Q51" i="71"/>
  <c r="AD51" i="56"/>
  <c r="Q14" i="71"/>
  <c r="AD14" i="56"/>
  <c r="Q18" i="71"/>
  <c r="AD18" i="56"/>
  <c r="Q20" i="71"/>
  <c r="AD20" i="56"/>
  <c r="M49" i="56"/>
  <c r="Q50" i="56"/>
  <c r="Q13" i="71"/>
  <c r="AD13" i="56"/>
  <c r="Q21" i="71"/>
  <c r="AD21" i="56"/>
  <c r="Q25" i="71"/>
  <c r="AD25" i="56"/>
  <c r="Q42" i="71"/>
  <c r="AD42" i="56"/>
  <c r="AP53" i="47"/>
  <c r="Q26" i="71"/>
  <c r="AD26" i="56"/>
  <c r="Q28" i="71"/>
  <c r="AD28" i="56"/>
  <c r="Q37" i="71"/>
  <c r="AD37" i="56"/>
  <c r="Q41" i="71"/>
  <c r="AD41" i="56"/>
  <c r="Q47" i="71"/>
  <c r="AD47" i="56"/>
  <c r="Q55" i="71"/>
  <c r="AD55" i="56"/>
  <c r="Q34" i="71"/>
  <c r="AD34" i="56"/>
  <c r="Q36" i="71"/>
  <c r="AD36" i="56"/>
  <c r="L52" i="71"/>
  <c r="G52" i="56"/>
  <c r="L53" i="71"/>
  <c r="G53" i="56"/>
  <c r="L48" i="71"/>
  <c r="G48" i="56"/>
  <c r="L49" i="71"/>
  <c r="G49" i="56"/>
  <c r="L54" i="71"/>
  <c r="G54" i="56"/>
  <c r="L55" i="71"/>
  <c r="G55" i="56"/>
  <c r="L50" i="71"/>
  <c r="G50" i="56"/>
  <c r="L51" i="71"/>
  <c r="G51" i="56"/>
  <c r="L56" i="71"/>
  <c r="G56" i="56"/>
  <c r="L57" i="71"/>
  <c r="G57" i="56"/>
  <c r="P51" i="56"/>
  <c r="Q48" i="47"/>
  <c r="P48" i="56"/>
  <c r="AJ52" i="47"/>
  <c r="G51" i="71"/>
  <c r="BG49" i="47"/>
  <c r="BH49" i="47" s="1"/>
  <c r="Q56" i="56"/>
  <c r="Q49" i="71"/>
  <c r="G54" i="71"/>
  <c r="AP55" i="47"/>
  <c r="Q53" i="71"/>
  <c r="G56" i="71"/>
  <c r="G53" i="71"/>
  <c r="P54" i="56"/>
  <c r="G49" i="71"/>
  <c r="G55" i="71"/>
  <c r="G52" i="71"/>
  <c r="Q50" i="47"/>
  <c r="G50" i="71"/>
  <c r="G48" i="71"/>
  <c r="G57" i="71"/>
  <c r="Q48" i="56"/>
  <c r="BE55" i="47"/>
  <c r="Z55" i="47"/>
  <c r="U51" i="56"/>
  <c r="Z52" i="47"/>
  <c r="U55" i="56"/>
  <c r="AJ49" i="47"/>
  <c r="AJ51" i="47"/>
  <c r="AJ53" i="47"/>
  <c r="Q54" i="47"/>
  <c r="AJ55" i="47"/>
  <c r="AY9" i="47"/>
  <c r="T11" i="56" s="1"/>
  <c r="AR47" i="50"/>
  <c r="AQ47" i="50"/>
  <c r="AR48" i="50"/>
  <c r="AQ48" i="50"/>
  <c r="AR49" i="50"/>
  <c r="AQ49" i="50"/>
  <c r="AR50" i="50"/>
  <c r="AQ50" i="50"/>
  <c r="AR51" i="50"/>
  <c r="AQ51" i="50"/>
  <c r="AR52" i="50"/>
  <c r="AQ52" i="50"/>
  <c r="AR53" i="50"/>
  <c r="AQ53" i="50"/>
  <c r="AR54" i="50"/>
  <c r="AQ54" i="50"/>
  <c r="AR55" i="50"/>
  <c r="AQ55" i="50"/>
  <c r="AR56" i="50"/>
  <c r="AQ56" i="50"/>
  <c r="Q44" i="71"/>
  <c r="Q46" i="71"/>
  <c r="Q48" i="71"/>
  <c r="Q50" i="71"/>
  <c r="Q52" i="71"/>
  <c r="Q54" i="71"/>
  <c r="Q56" i="71"/>
  <c r="O48" i="56"/>
  <c r="U49" i="56"/>
  <c r="BE52" i="47"/>
  <c r="U48" i="56"/>
  <c r="M53" i="56"/>
  <c r="Q53" i="47"/>
  <c r="M57" i="56"/>
  <c r="P52" i="56"/>
  <c r="AY8" i="47"/>
  <c r="T10" i="56" s="1"/>
  <c r="AT10" i="47"/>
  <c r="S12" i="56" s="1"/>
  <c r="AF13" i="56"/>
  <c r="AF12" i="56"/>
  <c r="AF15" i="56"/>
  <c r="M50" i="71"/>
  <c r="AR50" i="63"/>
  <c r="I50" i="56" s="1"/>
  <c r="M54" i="71"/>
  <c r="AR54" i="63"/>
  <c r="I54" i="56" s="1"/>
  <c r="M49" i="71"/>
  <c r="AR49" i="63"/>
  <c r="I49" i="56" s="1"/>
  <c r="M53" i="71"/>
  <c r="AR53" i="63"/>
  <c r="I53" i="56" s="1"/>
  <c r="M57" i="71"/>
  <c r="AR57" i="63"/>
  <c r="I57" i="56" s="1"/>
  <c r="M48" i="71"/>
  <c r="AR48" i="63"/>
  <c r="I48" i="56" s="1"/>
  <c r="M52" i="71"/>
  <c r="AR52" i="63"/>
  <c r="I52" i="56" s="1"/>
  <c r="M56" i="71"/>
  <c r="AR56" i="63"/>
  <c r="I56" i="56" s="1"/>
  <c r="M51" i="71"/>
  <c r="AR51" i="63"/>
  <c r="I51" i="56" s="1"/>
  <c r="M55" i="71"/>
  <c r="AR55" i="63"/>
  <c r="I55" i="56" s="1"/>
  <c r="H7" i="56"/>
  <c r="M7" i="71"/>
  <c r="J16" i="71"/>
  <c r="J12" i="71"/>
  <c r="J17" i="71"/>
  <c r="J11" i="71"/>
  <c r="I15" i="71"/>
  <c r="I10" i="71"/>
  <c r="I12" i="71"/>
  <c r="I13" i="71"/>
  <c r="P49" i="71"/>
  <c r="P53" i="71"/>
  <c r="P55" i="71"/>
  <c r="P56" i="71"/>
  <c r="K49" i="56"/>
  <c r="O49" i="71"/>
  <c r="K53" i="56"/>
  <c r="O53" i="71"/>
  <c r="K57" i="56"/>
  <c r="O57" i="71"/>
  <c r="Q12" i="71"/>
  <c r="Q15" i="71"/>
  <c r="P51" i="71"/>
  <c r="P54" i="71"/>
  <c r="K51" i="56"/>
  <c r="O51" i="71"/>
  <c r="K55" i="56"/>
  <c r="O55" i="71"/>
  <c r="K50" i="56"/>
  <c r="O50" i="71"/>
  <c r="K54" i="56"/>
  <c r="O54" i="71"/>
  <c r="K48" i="56"/>
  <c r="O48" i="71"/>
  <c r="K52" i="56"/>
  <c r="O52" i="71"/>
  <c r="K56" i="56"/>
  <c r="O56" i="71"/>
  <c r="Q10" i="71"/>
  <c r="Q11" i="71"/>
  <c r="R48" i="56"/>
  <c r="BE48" i="47"/>
  <c r="BE50" i="47"/>
  <c r="BG53" i="47"/>
  <c r="P49" i="56"/>
  <c r="AE48" i="47"/>
  <c r="AP51" i="61"/>
  <c r="AQ53" i="61"/>
  <c r="AP55" i="61"/>
  <c r="AQ57" i="61"/>
  <c r="AP59" i="61"/>
  <c r="AQ52" i="61"/>
  <c r="AP52" i="61"/>
  <c r="AQ56" i="61"/>
  <c r="AP56" i="61"/>
  <c r="AQ60" i="61"/>
  <c r="AP60" i="61"/>
  <c r="BG46" i="47"/>
  <c r="O52" i="56"/>
  <c r="BE51" i="47"/>
  <c r="O56" i="56"/>
  <c r="Q49" i="47"/>
  <c r="AP47" i="63"/>
  <c r="AI47" i="63"/>
  <c r="K47" i="71" s="1"/>
  <c r="AQ47" i="63"/>
  <c r="H47" i="56" s="1"/>
  <c r="AQ51" i="61"/>
  <c r="AP53" i="61"/>
  <c r="AQ55" i="61"/>
  <c r="AP57" i="61"/>
  <c r="AQ59" i="61"/>
  <c r="AQ54" i="61"/>
  <c r="AP54" i="61"/>
  <c r="AQ58" i="61"/>
  <c r="AP58" i="61"/>
  <c r="AO52" i="61"/>
  <c r="AJ52" i="61"/>
  <c r="AO54" i="61"/>
  <c r="AJ54" i="61"/>
  <c r="AO56" i="61"/>
  <c r="AJ56" i="61"/>
  <c r="AO58" i="61"/>
  <c r="AJ58" i="61"/>
  <c r="AO60" i="61"/>
  <c r="AJ60" i="61"/>
  <c r="AJ51" i="61"/>
  <c r="AO51" i="61"/>
  <c r="AJ53" i="61"/>
  <c r="AO53" i="61"/>
  <c r="AJ55" i="61"/>
  <c r="AO55" i="61"/>
  <c r="AJ57" i="61"/>
  <c r="AO57" i="61"/>
  <c r="AJ59" i="61"/>
  <c r="AO59" i="61"/>
  <c r="AI11" i="61"/>
  <c r="AN11" i="61"/>
  <c r="AH8" i="63"/>
  <c r="F8" i="56" s="1"/>
  <c r="AM8" i="63"/>
  <c r="AP8" i="63" s="1"/>
  <c r="AH10" i="63"/>
  <c r="F10" i="56" s="1"/>
  <c r="AM10" i="63"/>
  <c r="AP10" i="63" s="1"/>
  <c r="AM13" i="63"/>
  <c r="AP13" i="63" s="1"/>
  <c r="AH13" i="63"/>
  <c r="F13" i="56" s="1"/>
  <c r="AM9" i="63"/>
  <c r="AP9" i="63" s="1"/>
  <c r="AH9" i="63"/>
  <c r="F9" i="56" s="1"/>
  <c r="AM11" i="63"/>
  <c r="AP11" i="63" s="1"/>
  <c r="AH11" i="63"/>
  <c r="F11" i="56" s="1"/>
  <c r="AH12" i="63"/>
  <c r="F12" i="56" s="1"/>
  <c r="AM12" i="63"/>
  <c r="AP12" i="63" s="1"/>
  <c r="AH14" i="63"/>
  <c r="F14" i="56" s="1"/>
  <c r="AM14" i="63"/>
  <c r="AP14" i="63" s="1"/>
  <c r="G14" i="56" s="1"/>
  <c r="AM15" i="63"/>
  <c r="AP15" i="63" s="1"/>
  <c r="G15" i="56" s="1"/>
  <c r="AH15" i="63"/>
  <c r="F15" i="56" s="1"/>
  <c r="AH16" i="63"/>
  <c r="F16" i="56" s="1"/>
  <c r="AM16" i="63"/>
  <c r="AP16" i="63" s="1"/>
  <c r="G16" i="56" s="1"/>
  <c r="AM17" i="63"/>
  <c r="AP17" i="63" s="1"/>
  <c r="G17" i="56" s="1"/>
  <c r="AH17" i="63"/>
  <c r="F17" i="56" s="1"/>
  <c r="AH18" i="63"/>
  <c r="F18" i="56" s="1"/>
  <c r="AM18" i="63"/>
  <c r="AP18" i="63" s="1"/>
  <c r="G18" i="56" s="1"/>
  <c r="AM19" i="63"/>
  <c r="AP19" i="63" s="1"/>
  <c r="AH19" i="63"/>
  <c r="F19" i="56" s="1"/>
  <c r="AH20" i="63"/>
  <c r="F20" i="56" s="1"/>
  <c r="AM20" i="63"/>
  <c r="AP20" i="63" s="1"/>
  <c r="AM21" i="63"/>
  <c r="AP21" i="63" s="1"/>
  <c r="AH21" i="63"/>
  <c r="F21" i="56" s="1"/>
  <c r="AH22" i="63"/>
  <c r="F22" i="56" s="1"/>
  <c r="AM22" i="63"/>
  <c r="AP22" i="63" s="1"/>
  <c r="AM23" i="63"/>
  <c r="AP23" i="63" s="1"/>
  <c r="AH23" i="63"/>
  <c r="F23" i="56" s="1"/>
  <c r="AH24" i="63"/>
  <c r="F24" i="56" s="1"/>
  <c r="AM24" i="63"/>
  <c r="AP24" i="63" s="1"/>
  <c r="AM25" i="63"/>
  <c r="AP25" i="63" s="1"/>
  <c r="AH25" i="63"/>
  <c r="F25" i="56" s="1"/>
  <c r="AH26" i="63"/>
  <c r="F26" i="56" s="1"/>
  <c r="AM26" i="63"/>
  <c r="AP26" i="63" s="1"/>
  <c r="AM27" i="63"/>
  <c r="AP27" i="63" s="1"/>
  <c r="AH27" i="63"/>
  <c r="F27" i="56" s="1"/>
  <c r="AH28" i="63"/>
  <c r="F28" i="56" s="1"/>
  <c r="AM28" i="63"/>
  <c r="AP28" i="63" s="1"/>
  <c r="AM29" i="63"/>
  <c r="AP29" i="63" s="1"/>
  <c r="AH29" i="63"/>
  <c r="F29" i="56" s="1"/>
  <c r="AH30" i="63"/>
  <c r="F30" i="56" s="1"/>
  <c r="AM30" i="63"/>
  <c r="AP30" i="63" s="1"/>
  <c r="AM31" i="63"/>
  <c r="AP31" i="63" s="1"/>
  <c r="AH31" i="63"/>
  <c r="F31" i="56" s="1"/>
  <c r="AH32" i="63"/>
  <c r="F32" i="56" s="1"/>
  <c r="AM32" i="63"/>
  <c r="AP32" i="63" s="1"/>
  <c r="AM33" i="63"/>
  <c r="AP33" i="63" s="1"/>
  <c r="AH33" i="63"/>
  <c r="F33" i="56" s="1"/>
  <c r="AH34" i="63"/>
  <c r="F34" i="56" s="1"/>
  <c r="AM34" i="63"/>
  <c r="AP34" i="63" s="1"/>
  <c r="AM35" i="63"/>
  <c r="AP35" i="63" s="1"/>
  <c r="AH35" i="63"/>
  <c r="F35" i="56" s="1"/>
  <c r="AH36" i="63"/>
  <c r="F36" i="56" s="1"/>
  <c r="AM36" i="63"/>
  <c r="AP36" i="63" s="1"/>
  <c r="AM37" i="63"/>
  <c r="AP37" i="63" s="1"/>
  <c r="AH37" i="63"/>
  <c r="F37" i="56" s="1"/>
  <c r="AH38" i="63"/>
  <c r="F38" i="56" s="1"/>
  <c r="AM38" i="63"/>
  <c r="AP38" i="63" s="1"/>
  <c r="AM39" i="63"/>
  <c r="AP39" i="63" s="1"/>
  <c r="AH39" i="63"/>
  <c r="F39" i="56" s="1"/>
  <c r="AH40" i="63"/>
  <c r="F40" i="56" s="1"/>
  <c r="AM40" i="63"/>
  <c r="AP40" i="63" s="1"/>
  <c r="AM41" i="63"/>
  <c r="AP41" i="63" s="1"/>
  <c r="AH41" i="63"/>
  <c r="F41" i="56" s="1"/>
  <c r="AH42" i="63"/>
  <c r="F42" i="56" s="1"/>
  <c r="AM42" i="63"/>
  <c r="AP42" i="63" s="1"/>
  <c r="AM43" i="63"/>
  <c r="AP43" i="63" s="1"/>
  <c r="AH43" i="63"/>
  <c r="F43" i="56" s="1"/>
  <c r="AH44" i="63"/>
  <c r="F44" i="56" s="1"/>
  <c r="AM44" i="63"/>
  <c r="AP44" i="63" s="1"/>
  <c r="AM45" i="63"/>
  <c r="AP45" i="63" s="1"/>
  <c r="AH45" i="63"/>
  <c r="F45" i="56" s="1"/>
  <c r="AH46" i="63"/>
  <c r="F46" i="56" s="1"/>
  <c r="AM46" i="63"/>
  <c r="AP46" i="63" s="1"/>
  <c r="AM47" i="63"/>
  <c r="AH47" i="63"/>
  <c r="F47" i="56" s="1"/>
  <c r="AP49" i="47"/>
  <c r="Z53" i="47"/>
  <c r="BE54" i="47"/>
  <c r="BG48" i="47"/>
  <c r="AE51" i="47"/>
  <c r="P55" i="56"/>
  <c r="AJ50" i="47"/>
  <c r="X14" i="61"/>
  <c r="Y14" i="61"/>
  <c r="V14" i="61"/>
  <c r="W14" i="61"/>
  <c r="AT7" i="47"/>
  <c r="S9" i="56" s="1"/>
  <c r="BG47" i="47"/>
  <c r="Z49" i="47"/>
  <c r="BG51" i="47"/>
  <c r="AP51" i="47"/>
  <c r="BG55" i="47"/>
  <c r="L51" i="56"/>
  <c r="L49" i="47"/>
  <c r="BG50" i="47"/>
  <c r="K50" i="47"/>
  <c r="L55" i="56"/>
  <c r="L53" i="47"/>
  <c r="BG54" i="47"/>
  <c r="K54" i="47"/>
  <c r="L48" i="56"/>
  <c r="L46" i="47"/>
  <c r="L50" i="56"/>
  <c r="L48" i="47"/>
  <c r="R52" i="56"/>
  <c r="AP50" i="47"/>
  <c r="R56" i="56"/>
  <c r="AP54" i="47"/>
  <c r="L53" i="56"/>
  <c r="L51" i="47"/>
  <c r="BG52" i="47"/>
  <c r="K52" i="47"/>
  <c r="L57" i="56"/>
  <c r="L55" i="47"/>
  <c r="R50" i="56"/>
  <c r="AP48" i="47"/>
  <c r="R54" i="56"/>
  <c r="AP52" i="47"/>
  <c r="AZ55" i="47"/>
  <c r="AZ54" i="47"/>
  <c r="AZ53" i="47"/>
  <c r="AZ52" i="47"/>
  <c r="AZ51" i="47"/>
  <c r="AZ50" i="47"/>
  <c r="AZ49" i="47"/>
  <c r="AZ48" i="47"/>
  <c r="AZ47" i="47"/>
  <c r="AZ46" i="47"/>
  <c r="AZ45" i="47"/>
  <c r="AZ44" i="47"/>
  <c r="AZ43" i="47"/>
  <c r="AZ42" i="47"/>
  <c r="AZ41" i="47"/>
  <c r="AZ40" i="47"/>
  <c r="AZ39" i="47"/>
  <c r="AZ38" i="47"/>
  <c r="AZ37" i="47"/>
  <c r="AZ36" i="47"/>
  <c r="AZ35" i="47"/>
  <c r="AZ34" i="47"/>
  <c r="AZ33" i="47"/>
  <c r="AZ32" i="47"/>
  <c r="AZ31" i="47"/>
  <c r="AZ30" i="47"/>
  <c r="AZ29" i="47"/>
  <c r="AZ28" i="47"/>
  <c r="AZ27" i="47"/>
  <c r="AZ26" i="47"/>
  <c r="AZ25" i="47"/>
  <c r="AZ24" i="47"/>
  <c r="AZ23" i="47"/>
  <c r="AZ22" i="47"/>
  <c r="AZ21" i="47"/>
  <c r="AZ20" i="47"/>
  <c r="AU55" i="47"/>
  <c r="AU54" i="47"/>
  <c r="AU53" i="47"/>
  <c r="AU52" i="47"/>
  <c r="AU51" i="47"/>
  <c r="AU50" i="47"/>
  <c r="AU49" i="47"/>
  <c r="AU48" i="47"/>
  <c r="AU47" i="47"/>
  <c r="AU46" i="47"/>
  <c r="AU45" i="47"/>
  <c r="AU43" i="47"/>
  <c r="AU42" i="47"/>
  <c r="AU37" i="47"/>
  <c r="N58" i="38"/>
  <c r="O3" i="38" s="1"/>
  <c r="N57" i="38"/>
  <c r="O2" i="38" s="1"/>
  <c r="X3" i="56"/>
  <c r="C44" i="61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8" i="43"/>
  <c r="F9" i="43"/>
  <c r="F10" i="43"/>
  <c r="F11" i="43"/>
  <c r="F12" i="43"/>
  <c r="F7" i="43"/>
  <c r="E7" i="43"/>
  <c r="FL7" i="43" s="1"/>
  <c r="H46" i="61"/>
  <c r="H45" i="61"/>
  <c r="H44" i="61"/>
  <c r="B3" i="61"/>
  <c r="B2" i="61"/>
  <c r="AU30" i="47" l="1"/>
  <c r="AU40" i="47"/>
  <c r="AU20" i="47"/>
  <c r="AU33" i="47"/>
  <c r="AU35" i="47"/>
  <c r="AU21" i="47"/>
  <c r="AU27" i="47"/>
  <c r="AU36" i="47"/>
  <c r="AU39" i="47"/>
  <c r="AG28" i="56"/>
  <c r="J28" i="71"/>
  <c r="AG32" i="56"/>
  <c r="J32" i="71"/>
  <c r="JT7" i="68"/>
  <c r="JU7" i="68"/>
  <c r="AG46" i="56"/>
  <c r="J46" i="71"/>
  <c r="AU24" i="47"/>
  <c r="AG44" i="56"/>
  <c r="J44" i="71"/>
  <c r="AU28" i="47"/>
  <c r="AU22" i="47"/>
  <c r="AG33" i="56"/>
  <c r="J33" i="71"/>
  <c r="AI45" i="63"/>
  <c r="K45" i="71" s="1"/>
  <c r="AI30" i="63"/>
  <c r="K30" i="71" s="1"/>
  <c r="AI42" i="63"/>
  <c r="K42" i="71" s="1"/>
  <c r="AI25" i="63"/>
  <c r="K25" i="71" s="1"/>
  <c r="AI32" i="63"/>
  <c r="K32" i="71" s="1"/>
  <c r="AI44" i="63"/>
  <c r="K44" i="71" s="1"/>
  <c r="AI27" i="63"/>
  <c r="K27" i="71" s="1"/>
  <c r="AI18" i="63"/>
  <c r="K18" i="71" s="1"/>
  <c r="AI43" i="63"/>
  <c r="K43" i="71" s="1"/>
  <c r="AI28" i="63"/>
  <c r="K28" i="71" s="1"/>
  <c r="AI40" i="63"/>
  <c r="K40" i="71" s="1"/>
  <c r="AI23" i="63"/>
  <c r="K23" i="71" s="1"/>
  <c r="AI16" i="63"/>
  <c r="K16" i="71" s="1"/>
  <c r="AI41" i="63"/>
  <c r="K41" i="71" s="1"/>
  <c r="AI26" i="63"/>
  <c r="K26" i="71" s="1"/>
  <c r="AI37" i="63"/>
  <c r="K37" i="71" s="1"/>
  <c r="AI21" i="63"/>
  <c r="K21" i="71" s="1"/>
  <c r="AI17" i="63"/>
  <c r="K17" i="71" s="1"/>
  <c r="AI39" i="63"/>
  <c r="K39" i="71" s="1"/>
  <c r="AI24" i="63"/>
  <c r="K24" i="71" s="1"/>
  <c r="AI35" i="63"/>
  <c r="K35" i="71" s="1"/>
  <c r="AI19" i="63"/>
  <c r="K19" i="71" s="1"/>
  <c r="AI15" i="63"/>
  <c r="K15" i="71" s="1"/>
  <c r="AI38" i="63"/>
  <c r="K38" i="71" s="1"/>
  <c r="AI22" i="63"/>
  <c r="K22" i="71" s="1"/>
  <c r="AI33" i="63"/>
  <c r="K33" i="71" s="1"/>
  <c r="AI36" i="63"/>
  <c r="K36" i="71" s="1"/>
  <c r="AI20" i="63"/>
  <c r="K20" i="71" s="1"/>
  <c r="AI31" i="63"/>
  <c r="K31" i="71" s="1"/>
  <c r="AI34" i="63"/>
  <c r="K34" i="71" s="1"/>
  <c r="AI46" i="63"/>
  <c r="K46" i="71" s="1"/>
  <c r="AI29" i="63"/>
  <c r="K29" i="71" s="1"/>
  <c r="AG34" i="56"/>
  <c r="J34" i="71"/>
  <c r="AG38" i="56"/>
  <c r="J38" i="71"/>
  <c r="AG36" i="56"/>
  <c r="J36" i="71"/>
  <c r="AG29" i="56"/>
  <c r="J29" i="71"/>
  <c r="AU29" i="47"/>
  <c r="AU32" i="47"/>
  <c r="AU41" i="47"/>
  <c r="AU34" i="47"/>
  <c r="AU25" i="47"/>
  <c r="AU44" i="47"/>
  <c r="AU26" i="47"/>
  <c r="AU38" i="47"/>
  <c r="AU23" i="47"/>
  <c r="AU31" i="47"/>
  <c r="L12" i="71"/>
  <c r="G12" i="56"/>
  <c r="L20" i="71"/>
  <c r="G20" i="56"/>
  <c r="L30" i="71"/>
  <c r="G30" i="56"/>
  <c r="L42" i="71"/>
  <c r="G42" i="56"/>
  <c r="L31" i="71"/>
  <c r="G31" i="56"/>
  <c r="L21" i="71"/>
  <c r="G21" i="56"/>
  <c r="L8" i="71"/>
  <c r="G8" i="56"/>
  <c r="L45" i="71"/>
  <c r="G45" i="56"/>
  <c r="L24" i="71"/>
  <c r="G24" i="56"/>
  <c r="L25" i="71"/>
  <c r="G25" i="56"/>
  <c r="L41" i="71"/>
  <c r="G41" i="56"/>
  <c r="L37" i="71"/>
  <c r="G37" i="56"/>
  <c r="L11" i="71"/>
  <c r="G11" i="56"/>
  <c r="L39" i="71"/>
  <c r="G39" i="56"/>
  <c r="L34" i="71"/>
  <c r="G34" i="56"/>
  <c r="L46" i="71"/>
  <c r="G46" i="56"/>
  <c r="L35" i="71"/>
  <c r="G35" i="56"/>
  <c r="L19" i="71"/>
  <c r="G19" i="56"/>
  <c r="L36" i="71"/>
  <c r="G36" i="56"/>
  <c r="L28" i="71"/>
  <c r="G28" i="56"/>
  <c r="L40" i="71"/>
  <c r="G40" i="56"/>
  <c r="L29" i="71"/>
  <c r="G29" i="56"/>
  <c r="L9" i="71"/>
  <c r="G9" i="56"/>
  <c r="L43" i="71"/>
  <c r="G43" i="56"/>
  <c r="L38" i="71"/>
  <c r="G38" i="56"/>
  <c r="L22" i="71"/>
  <c r="G22" i="56"/>
  <c r="L23" i="71"/>
  <c r="G23" i="56"/>
  <c r="L32" i="71"/>
  <c r="G32" i="56"/>
  <c r="L44" i="71"/>
  <c r="G44" i="56"/>
  <c r="L33" i="71"/>
  <c r="G33" i="56"/>
  <c r="L10" i="71"/>
  <c r="G10" i="56"/>
  <c r="L13" i="71"/>
  <c r="G13" i="56"/>
  <c r="L47" i="71"/>
  <c r="G47" i="56"/>
  <c r="L26" i="71"/>
  <c r="G26" i="56"/>
  <c r="L27" i="71"/>
  <c r="G27" i="56"/>
  <c r="BI49" i="47"/>
  <c r="BH55" i="47"/>
  <c r="BI55" i="47"/>
  <c r="BH51" i="47"/>
  <c r="BI51" i="47"/>
  <c r="BH47" i="47"/>
  <c r="BI47" i="47"/>
  <c r="BI46" i="47"/>
  <c r="BH46" i="47"/>
  <c r="BH53" i="47"/>
  <c r="BI53" i="47"/>
  <c r="BI52" i="47"/>
  <c r="BH52" i="47"/>
  <c r="BI54" i="47"/>
  <c r="BH54" i="47"/>
  <c r="BI50" i="47"/>
  <c r="BH50" i="47"/>
  <c r="BI48" i="47"/>
  <c r="BH48" i="47"/>
  <c r="M47" i="71"/>
  <c r="AR47" i="63"/>
  <c r="I47" i="56" s="1"/>
  <c r="AP20" i="61"/>
  <c r="L17" i="71"/>
  <c r="AP18" i="61"/>
  <c r="L15" i="71"/>
  <c r="AP17" i="61"/>
  <c r="L14" i="71"/>
  <c r="AP21" i="61"/>
  <c r="L18" i="71"/>
  <c r="AP19" i="61"/>
  <c r="L16" i="71"/>
  <c r="J15" i="71"/>
  <c r="J13" i="71"/>
  <c r="J10" i="71"/>
  <c r="N55" i="71"/>
  <c r="N51" i="71"/>
  <c r="N56" i="71"/>
  <c r="N52" i="71"/>
  <c r="N48" i="71"/>
  <c r="N57" i="71"/>
  <c r="N53" i="71"/>
  <c r="N49" i="71"/>
  <c r="N54" i="71"/>
  <c r="N50" i="71"/>
  <c r="AP48" i="61"/>
  <c r="AP44" i="61"/>
  <c r="AP39" i="61"/>
  <c r="AP35" i="61"/>
  <c r="AP31" i="61"/>
  <c r="AP27" i="61"/>
  <c r="AP23" i="61"/>
  <c r="AP49" i="61"/>
  <c r="AP45" i="61"/>
  <c r="AP38" i="61"/>
  <c r="AP34" i="61"/>
  <c r="AP30" i="61"/>
  <c r="AP26" i="61"/>
  <c r="AP22" i="61"/>
  <c r="AQ50" i="61"/>
  <c r="AP50" i="61"/>
  <c r="AP46" i="61"/>
  <c r="AP42" i="61"/>
  <c r="AP41" i="61"/>
  <c r="AP37" i="61"/>
  <c r="AP33" i="61"/>
  <c r="AP29" i="61"/>
  <c r="AP25" i="61"/>
  <c r="AP47" i="61"/>
  <c r="AP43" i="61"/>
  <c r="AP40" i="61"/>
  <c r="AP36" i="61"/>
  <c r="AP32" i="61"/>
  <c r="AP28" i="61"/>
  <c r="AP24" i="61"/>
  <c r="AP15" i="61"/>
  <c r="AP13" i="61"/>
  <c r="AK11" i="61"/>
  <c r="AP11" i="61"/>
  <c r="AP14" i="61"/>
  <c r="AP12" i="61"/>
  <c r="AP16" i="61"/>
  <c r="AO50" i="61"/>
  <c r="AJ50" i="61"/>
  <c r="AO48" i="61"/>
  <c r="AJ48" i="61"/>
  <c r="AO46" i="61"/>
  <c r="AJ46" i="61"/>
  <c r="AO44" i="61"/>
  <c r="AJ44" i="61"/>
  <c r="AO42" i="61"/>
  <c r="AJ42" i="61"/>
  <c r="AO40" i="61"/>
  <c r="AJ40" i="61"/>
  <c r="AO38" i="61"/>
  <c r="AJ38" i="61"/>
  <c r="AO36" i="61"/>
  <c r="AJ36" i="61"/>
  <c r="AO34" i="61"/>
  <c r="AJ34" i="61"/>
  <c r="AO32" i="61"/>
  <c r="AJ32" i="61"/>
  <c r="AO30" i="61"/>
  <c r="AJ30" i="61"/>
  <c r="AO28" i="61"/>
  <c r="AJ28" i="61"/>
  <c r="AO26" i="61"/>
  <c r="AJ26" i="61"/>
  <c r="AO24" i="61"/>
  <c r="AJ24" i="61"/>
  <c r="AO22" i="61"/>
  <c r="AJ22" i="61"/>
  <c r="AO20" i="61"/>
  <c r="AJ20" i="61"/>
  <c r="AO18" i="61"/>
  <c r="AJ18" i="61"/>
  <c r="AO14" i="61"/>
  <c r="AJ14" i="61"/>
  <c r="AO12" i="61"/>
  <c r="AJ12" i="61"/>
  <c r="AO16" i="61"/>
  <c r="AJ16" i="61"/>
  <c r="AJ49" i="61"/>
  <c r="AO49" i="61"/>
  <c r="AJ47" i="61"/>
  <c r="AO47" i="61"/>
  <c r="AJ45" i="61"/>
  <c r="AO45" i="61"/>
  <c r="AJ43" i="61"/>
  <c r="AO43" i="61"/>
  <c r="AJ41" i="61"/>
  <c r="AO41" i="61"/>
  <c r="AJ39" i="61"/>
  <c r="AO39" i="61"/>
  <c r="AJ37" i="61"/>
  <c r="AO37" i="61"/>
  <c r="AJ35" i="61"/>
  <c r="AO35" i="61"/>
  <c r="AJ33" i="61"/>
  <c r="AO33" i="61"/>
  <c r="AJ31" i="61"/>
  <c r="AO31" i="61"/>
  <c r="AJ29" i="61"/>
  <c r="AO29" i="61"/>
  <c r="AJ27" i="61"/>
  <c r="AO27" i="61"/>
  <c r="AJ25" i="61"/>
  <c r="AO25" i="61"/>
  <c r="AJ23" i="61"/>
  <c r="AO23" i="61"/>
  <c r="AJ21" i="61"/>
  <c r="AO21" i="61"/>
  <c r="AJ19" i="61"/>
  <c r="AO19" i="61"/>
  <c r="AJ17" i="61"/>
  <c r="AO17" i="61"/>
  <c r="AJ15" i="61"/>
  <c r="AO15" i="61"/>
  <c r="AJ13" i="61"/>
  <c r="AO13" i="61"/>
  <c r="AI8" i="63"/>
  <c r="AJ11" i="61"/>
  <c r="AO11" i="61"/>
  <c r="L54" i="56"/>
  <c r="L52" i="47"/>
  <c r="L56" i="56"/>
  <c r="L54" i="47"/>
  <c r="L52" i="56"/>
  <c r="L50" i="47"/>
  <c r="N59" i="38"/>
  <c r="D47" i="56"/>
  <c r="C47" i="56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AQ18" i="63" l="1"/>
  <c r="H18" i="56" s="1"/>
  <c r="AQ42" i="63"/>
  <c r="H42" i="56" s="1"/>
  <c r="AQ39" i="63"/>
  <c r="H39" i="56" s="1"/>
  <c r="AQ30" i="63"/>
  <c r="H30" i="56" s="1"/>
  <c r="AQ38" i="63"/>
  <c r="H38" i="56" s="1"/>
  <c r="AQ36" i="63"/>
  <c r="H36" i="56" s="1"/>
  <c r="AQ40" i="63"/>
  <c r="AQ45" i="63"/>
  <c r="H45" i="56" s="1"/>
  <c r="AQ29" i="63"/>
  <c r="H29" i="56" s="1"/>
  <c r="AQ37" i="63"/>
  <c r="H37" i="56" s="1"/>
  <c r="AQ17" i="63"/>
  <c r="H17" i="56" s="1"/>
  <c r="AQ32" i="63"/>
  <c r="H32" i="56" s="1"/>
  <c r="AQ28" i="63"/>
  <c r="H28" i="56" s="1"/>
  <c r="AQ33" i="63"/>
  <c r="H33" i="56" s="1"/>
  <c r="AQ34" i="63"/>
  <c r="H34" i="56" s="1"/>
  <c r="AQ25" i="63"/>
  <c r="H25" i="56" s="1"/>
  <c r="AQ24" i="63"/>
  <c r="H24" i="56" s="1"/>
  <c r="AQ23" i="63"/>
  <c r="AQ44" i="63"/>
  <c r="H44" i="56" s="1"/>
  <c r="AQ20" i="63"/>
  <c r="H20" i="56" s="1"/>
  <c r="AQ21" i="63"/>
  <c r="H21" i="56" s="1"/>
  <c r="AQ43" i="63"/>
  <c r="H43" i="56" s="1"/>
  <c r="AQ19" i="63"/>
  <c r="H19" i="56" s="1"/>
  <c r="AQ27" i="63"/>
  <c r="AQ30" i="61" s="1"/>
  <c r="AQ35" i="63"/>
  <c r="H35" i="56" s="1"/>
  <c r="AQ22" i="63"/>
  <c r="H22" i="56" s="1"/>
  <c r="AQ41" i="63"/>
  <c r="H41" i="56" s="1"/>
  <c r="AQ15" i="63"/>
  <c r="H15" i="56" s="1"/>
  <c r="AQ26" i="63"/>
  <c r="AQ29" i="61" s="1"/>
  <c r="AQ31" i="63"/>
  <c r="H31" i="56" s="1"/>
  <c r="AQ46" i="63"/>
  <c r="AQ49" i="61" s="1"/>
  <c r="AQ16" i="63"/>
  <c r="H16" i="56" s="1"/>
  <c r="AQ8" i="63"/>
  <c r="K8" i="71"/>
  <c r="N47" i="71"/>
  <c r="F60" i="56"/>
  <c r="F61" i="56" s="1"/>
  <c r="AJ9" i="61"/>
  <c r="AP9" i="61"/>
  <c r="X17" i="61"/>
  <c r="W17" i="61"/>
  <c r="AO9" i="61"/>
  <c r="G60" i="56"/>
  <c r="G61" i="56" s="1"/>
  <c r="O4" i="38"/>
  <c r="B16" i="46"/>
  <c r="C9" i="56"/>
  <c r="AQ40" i="61" l="1"/>
  <c r="AR44" i="63"/>
  <c r="I44" i="56" s="1"/>
  <c r="AR45" i="63"/>
  <c r="I45" i="56" s="1"/>
  <c r="AR18" i="63"/>
  <c r="I18" i="56" s="1"/>
  <c r="M18" i="71"/>
  <c r="AQ21" i="61"/>
  <c r="AR38" i="63"/>
  <c r="I38" i="56" s="1"/>
  <c r="AQ24" i="61"/>
  <c r="AQ45" i="61"/>
  <c r="AR42" i="63"/>
  <c r="I42" i="56" s="1"/>
  <c r="M42" i="71"/>
  <c r="AQ42" i="61"/>
  <c r="M39" i="71"/>
  <c r="AR39" i="63"/>
  <c r="I39" i="56" s="1"/>
  <c r="M36" i="71"/>
  <c r="M34" i="71"/>
  <c r="AR34" i="63"/>
  <c r="I34" i="56" s="1"/>
  <c r="M30" i="71"/>
  <c r="AR29" i="63"/>
  <c r="I29" i="56" s="1"/>
  <c r="AR17" i="63"/>
  <c r="I17" i="56" s="1"/>
  <c r="AQ20" i="61"/>
  <c r="M17" i="71"/>
  <c r="AR30" i="63"/>
  <c r="I30" i="56" s="1"/>
  <c r="M15" i="71"/>
  <c r="AQ36" i="61"/>
  <c r="AR32" i="63"/>
  <c r="I32" i="56" s="1"/>
  <c r="M33" i="71"/>
  <c r="AR36" i="63"/>
  <c r="I36" i="56" s="1"/>
  <c r="AQ41" i="61"/>
  <c r="AR33" i="63"/>
  <c r="I33" i="56" s="1"/>
  <c r="AQ33" i="61"/>
  <c r="H40" i="56"/>
  <c r="AR40" i="63"/>
  <c r="AQ43" i="61"/>
  <c r="M22" i="71"/>
  <c r="AQ35" i="61"/>
  <c r="AQ39" i="61"/>
  <c r="M38" i="71"/>
  <c r="M40" i="71"/>
  <c r="AQ18" i="61"/>
  <c r="M29" i="71"/>
  <c r="M37" i="71"/>
  <c r="AQ48" i="61"/>
  <c r="AR26" i="63"/>
  <c r="I26" i="56" s="1"/>
  <c r="AQ32" i="61"/>
  <c r="AR37" i="63"/>
  <c r="I37" i="56" s="1"/>
  <c r="AR35" i="63"/>
  <c r="I35" i="56" s="1"/>
  <c r="M45" i="71"/>
  <c r="AQ31" i="61"/>
  <c r="M28" i="71"/>
  <c r="M41" i="71"/>
  <c r="AR15" i="63"/>
  <c r="I15" i="56" s="1"/>
  <c r="AR28" i="63"/>
  <c r="I28" i="56" s="1"/>
  <c r="AR41" i="63"/>
  <c r="I41" i="56" s="1"/>
  <c r="AQ44" i="61"/>
  <c r="AQ38" i="61"/>
  <c r="M32" i="71"/>
  <c r="M21" i="71"/>
  <c r="M35" i="71"/>
  <c r="AQ37" i="61"/>
  <c r="AQ47" i="61"/>
  <c r="M24" i="71"/>
  <c r="AR25" i="63"/>
  <c r="I25" i="56" s="1"/>
  <c r="M43" i="71"/>
  <c r="AQ46" i="61"/>
  <c r="AR24" i="63"/>
  <c r="I24" i="56" s="1"/>
  <c r="AR21" i="63"/>
  <c r="I21" i="56" s="1"/>
  <c r="AQ28" i="61"/>
  <c r="AR27" i="63"/>
  <c r="I27" i="56" s="1"/>
  <c r="M19" i="71"/>
  <c r="AR19" i="63"/>
  <c r="I19" i="56" s="1"/>
  <c r="AQ22" i="61"/>
  <c r="AQ27" i="61"/>
  <c r="AR43" i="63"/>
  <c r="I43" i="56" s="1"/>
  <c r="M25" i="71"/>
  <c r="AR20" i="63"/>
  <c r="I20" i="56" s="1"/>
  <c r="AR22" i="63"/>
  <c r="I22" i="56" s="1"/>
  <c r="M31" i="71"/>
  <c r="M20" i="71"/>
  <c r="M44" i="71"/>
  <c r="H23" i="56"/>
  <c r="AQ26" i="61"/>
  <c r="M23" i="71"/>
  <c r="AR23" i="63"/>
  <c r="AQ23" i="61"/>
  <c r="AQ25" i="61"/>
  <c r="AR31" i="63"/>
  <c r="I31" i="56" s="1"/>
  <c r="H27" i="56"/>
  <c r="M27" i="71"/>
  <c r="N44" i="71"/>
  <c r="AQ34" i="61"/>
  <c r="AQ19" i="61"/>
  <c r="AR16" i="63"/>
  <c r="I16" i="56" s="1"/>
  <c r="M16" i="71"/>
  <c r="H46" i="56"/>
  <c r="M46" i="71"/>
  <c r="AR46" i="63"/>
  <c r="H26" i="56"/>
  <c r="M26" i="71"/>
  <c r="N45" i="71"/>
  <c r="AR8" i="63"/>
  <c r="I8" i="56" s="1"/>
  <c r="H8" i="56"/>
  <c r="AQ11" i="61"/>
  <c r="AL11" i="61"/>
  <c r="M8" i="71"/>
  <c r="R17" i="46"/>
  <c r="Q17" i="46"/>
  <c r="D8" i="56"/>
  <c r="C8" i="56"/>
  <c r="L3" i="56"/>
  <c r="B6" i="62"/>
  <c r="C5" i="62"/>
  <c r="G4" i="62"/>
  <c r="C4" i="62"/>
  <c r="E3" i="62"/>
  <c r="K77" i="52"/>
  <c r="H77" i="52"/>
  <c r="E77" i="52"/>
  <c r="K76" i="52"/>
  <c r="H76" i="52"/>
  <c r="E76" i="52"/>
  <c r="K75" i="52"/>
  <c r="H75" i="52"/>
  <c r="E75" i="52"/>
  <c r="K53" i="52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/>
  <c r="C3" i="51"/>
  <c r="Y46" i="50"/>
  <c r="D46" i="50"/>
  <c r="C46" i="50"/>
  <c r="D45" i="50"/>
  <c r="C45" i="50"/>
  <c r="D44" i="50"/>
  <c r="C44" i="50"/>
  <c r="D43" i="50"/>
  <c r="C43" i="50"/>
  <c r="D42" i="50"/>
  <c r="C42" i="50"/>
  <c r="D41" i="50"/>
  <c r="C41" i="50"/>
  <c r="D40" i="50"/>
  <c r="C40" i="50"/>
  <c r="D39" i="50"/>
  <c r="C39" i="50"/>
  <c r="D38" i="50"/>
  <c r="C38" i="50"/>
  <c r="D37" i="50"/>
  <c r="C37" i="50"/>
  <c r="D36" i="50"/>
  <c r="C36" i="50"/>
  <c r="D35" i="50"/>
  <c r="C35" i="50"/>
  <c r="D34" i="50"/>
  <c r="C34" i="50"/>
  <c r="D33" i="50"/>
  <c r="C33" i="50"/>
  <c r="D32" i="50"/>
  <c r="C32" i="50"/>
  <c r="D31" i="50"/>
  <c r="C31" i="50"/>
  <c r="D30" i="50"/>
  <c r="C30" i="50"/>
  <c r="D29" i="50"/>
  <c r="C29" i="50"/>
  <c r="D28" i="50"/>
  <c r="C28" i="50"/>
  <c r="D27" i="50"/>
  <c r="C27" i="50"/>
  <c r="D26" i="50"/>
  <c r="C26" i="50"/>
  <c r="D25" i="50"/>
  <c r="C25" i="50"/>
  <c r="D24" i="50"/>
  <c r="C24" i="50"/>
  <c r="D23" i="50"/>
  <c r="C23" i="50"/>
  <c r="D22" i="50"/>
  <c r="C22" i="50"/>
  <c r="D21" i="50"/>
  <c r="C21" i="50"/>
  <c r="D20" i="50"/>
  <c r="C20" i="50"/>
  <c r="D19" i="50"/>
  <c r="C19" i="50"/>
  <c r="D18" i="50"/>
  <c r="C18" i="50"/>
  <c r="D17" i="50"/>
  <c r="C17" i="50"/>
  <c r="D16" i="50"/>
  <c r="C16" i="50"/>
  <c r="D15" i="50"/>
  <c r="C15" i="50"/>
  <c r="D14" i="50"/>
  <c r="C14" i="50"/>
  <c r="D13" i="50"/>
  <c r="C13" i="50"/>
  <c r="D12" i="50"/>
  <c r="C12" i="50"/>
  <c r="D11" i="50"/>
  <c r="C11" i="50"/>
  <c r="D10" i="50"/>
  <c r="C10" i="50"/>
  <c r="N18" i="71" l="1"/>
  <c r="N38" i="71"/>
  <c r="N15" i="71"/>
  <c r="N39" i="71"/>
  <c r="N29" i="71"/>
  <c r="N20" i="71"/>
  <c r="N43" i="71"/>
  <c r="N42" i="71"/>
  <c r="N37" i="71"/>
  <c r="N34" i="71"/>
  <c r="N30" i="71"/>
  <c r="N24" i="71"/>
  <c r="N17" i="71"/>
  <c r="N33" i="71"/>
  <c r="I40" i="56"/>
  <c r="N40" i="71"/>
  <c r="N36" i="71"/>
  <c r="N32" i="71"/>
  <c r="N41" i="71"/>
  <c r="N35" i="71"/>
  <c r="N26" i="71"/>
  <c r="N25" i="71"/>
  <c r="N21" i="71"/>
  <c r="N28" i="71"/>
  <c r="N22" i="71"/>
  <c r="N19" i="71"/>
  <c r="N27" i="71"/>
  <c r="I23" i="56"/>
  <c r="N23" i="71"/>
  <c r="N31" i="71"/>
  <c r="N16" i="71"/>
  <c r="I46" i="56"/>
  <c r="N46" i="71"/>
  <c r="N8" i="71"/>
  <c r="AP36" i="50"/>
  <c r="AP43" i="50"/>
  <c r="AP44" i="50"/>
  <c r="K46" i="50"/>
  <c r="AP46" i="50"/>
  <c r="D9" i="50"/>
  <c r="C9" i="50"/>
  <c r="D8" i="50"/>
  <c r="C8" i="50"/>
  <c r="F7" i="50"/>
  <c r="J7" i="50" s="1"/>
  <c r="D7" i="50"/>
  <c r="C7" i="50"/>
  <c r="AH6" i="50"/>
  <c r="AL6" i="50" s="1"/>
  <c r="AM8" i="50" s="1"/>
  <c r="AA6" i="50"/>
  <c r="AE6" i="50" s="1"/>
  <c r="AF8" i="50" s="1"/>
  <c r="T6" i="50"/>
  <c r="M6" i="50"/>
  <c r="Q6" i="50" s="1"/>
  <c r="R10" i="50" s="1"/>
  <c r="F6" i="50"/>
  <c r="J6" i="50" s="1"/>
  <c r="K8" i="50" s="1"/>
  <c r="F3" i="50"/>
  <c r="T3" i="50" s="1"/>
  <c r="AH3" i="50" s="1"/>
  <c r="AH2" i="50"/>
  <c r="D46" i="49"/>
  <c r="C46" i="49"/>
  <c r="D45" i="49"/>
  <c r="C45" i="49"/>
  <c r="D44" i="49"/>
  <c r="C44" i="49"/>
  <c r="D43" i="49"/>
  <c r="C43" i="49"/>
  <c r="D42" i="49"/>
  <c r="C42" i="49"/>
  <c r="D41" i="49"/>
  <c r="C41" i="49"/>
  <c r="D40" i="49"/>
  <c r="C40" i="49"/>
  <c r="D39" i="49"/>
  <c r="C39" i="49"/>
  <c r="D38" i="49"/>
  <c r="C38" i="49"/>
  <c r="D37" i="49"/>
  <c r="C37" i="49"/>
  <c r="D36" i="49"/>
  <c r="C36" i="49"/>
  <c r="D35" i="49"/>
  <c r="C35" i="49"/>
  <c r="D34" i="49"/>
  <c r="C34" i="49"/>
  <c r="D33" i="49"/>
  <c r="C33" i="49"/>
  <c r="D32" i="49"/>
  <c r="C32" i="49"/>
  <c r="D31" i="49"/>
  <c r="C31" i="49"/>
  <c r="D30" i="49"/>
  <c r="C30" i="49"/>
  <c r="D29" i="49"/>
  <c r="C29" i="49"/>
  <c r="D28" i="49"/>
  <c r="C28" i="49"/>
  <c r="D27" i="49"/>
  <c r="C27" i="49"/>
  <c r="D26" i="49"/>
  <c r="C26" i="49"/>
  <c r="D25" i="49"/>
  <c r="C25" i="49"/>
  <c r="D24" i="49"/>
  <c r="C24" i="49"/>
  <c r="D23" i="49"/>
  <c r="C23" i="49"/>
  <c r="D22" i="49"/>
  <c r="C22" i="49"/>
  <c r="D21" i="49"/>
  <c r="C21" i="49"/>
  <c r="D20" i="49"/>
  <c r="C20" i="49"/>
  <c r="D19" i="49"/>
  <c r="C19" i="49"/>
  <c r="D18" i="49"/>
  <c r="C18" i="49"/>
  <c r="D17" i="49"/>
  <c r="C17" i="49"/>
  <c r="D16" i="49"/>
  <c r="C16" i="49"/>
  <c r="D15" i="49"/>
  <c r="C15" i="49"/>
  <c r="D14" i="49"/>
  <c r="C14" i="49"/>
  <c r="D13" i="49"/>
  <c r="C13" i="49"/>
  <c r="D12" i="49"/>
  <c r="C12" i="49"/>
  <c r="D11" i="49"/>
  <c r="C11" i="49"/>
  <c r="D10" i="49"/>
  <c r="C10" i="49"/>
  <c r="D9" i="49"/>
  <c r="C9" i="49"/>
  <c r="D8" i="49"/>
  <c r="C8" i="49"/>
  <c r="D7" i="49"/>
  <c r="C7" i="49"/>
  <c r="BJ45" i="47"/>
  <c r="BB45" i="47"/>
  <c r="BA45" i="47"/>
  <c r="BC45" i="47" s="1"/>
  <c r="AM45" i="47"/>
  <c r="AL45" i="47"/>
  <c r="AK45" i="47"/>
  <c r="AN45" i="47" s="1"/>
  <c r="AG45" i="47"/>
  <c r="AF45" i="47"/>
  <c r="AH45" i="47" s="1"/>
  <c r="AB45" i="47"/>
  <c r="AA45" i="47"/>
  <c r="AC45" i="47" s="1"/>
  <c r="W45" i="47"/>
  <c r="V45" i="47"/>
  <c r="X45" i="47" s="1"/>
  <c r="R45" i="47"/>
  <c r="S45" i="47" s="1"/>
  <c r="N45" i="47"/>
  <c r="M45" i="47"/>
  <c r="O45" i="47" s="1"/>
  <c r="I45" i="47"/>
  <c r="H45" i="47"/>
  <c r="G45" i="47"/>
  <c r="F45" i="47"/>
  <c r="J45" i="47" s="1"/>
  <c r="D45" i="47"/>
  <c r="C45" i="47"/>
  <c r="BJ44" i="47"/>
  <c r="BB44" i="47"/>
  <c r="BA44" i="47"/>
  <c r="BC44" i="47" s="1"/>
  <c r="AM44" i="47"/>
  <c r="AL44" i="47"/>
  <c r="AK44" i="47"/>
  <c r="AG44" i="47"/>
  <c r="AF44" i="47"/>
  <c r="AB44" i="47"/>
  <c r="AA44" i="47"/>
  <c r="W44" i="47"/>
  <c r="V44" i="47"/>
  <c r="R44" i="47"/>
  <c r="S44" i="47" s="1"/>
  <c r="N44" i="47"/>
  <c r="M44" i="47"/>
  <c r="I44" i="47"/>
  <c r="H44" i="47"/>
  <c r="G44" i="47"/>
  <c r="F44" i="47"/>
  <c r="D44" i="47"/>
  <c r="C44" i="47"/>
  <c r="BJ43" i="47"/>
  <c r="BB43" i="47"/>
  <c r="BA43" i="47"/>
  <c r="BC43" i="47" s="1"/>
  <c r="AM43" i="47"/>
  <c r="AL43" i="47"/>
  <c r="AK43" i="47"/>
  <c r="AG43" i="47"/>
  <c r="AF43" i="47"/>
  <c r="AB43" i="47"/>
  <c r="AA43" i="47"/>
  <c r="W43" i="47"/>
  <c r="V43" i="47"/>
  <c r="R43" i="47"/>
  <c r="S43" i="47" s="1"/>
  <c r="N43" i="47"/>
  <c r="M43" i="47"/>
  <c r="I43" i="47"/>
  <c r="H43" i="47"/>
  <c r="G43" i="47"/>
  <c r="F43" i="47"/>
  <c r="D43" i="47"/>
  <c r="C43" i="47"/>
  <c r="BJ42" i="47"/>
  <c r="BB42" i="47"/>
  <c r="BA42" i="47"/>
  <c r="BC42" i="47" s="1"/>
  <c r="AM42" i="47"/>
  <c r="AL42" i="47"/>
  <c r="AK42" i="47"/>
  <c r="AG42" i="47"/>
  <c r="AF42" i="47"/>
  <c r="AB42" i="47"/>
  <c r="AA42" i="47"/>
  <c r="W42" i="47"/>
  <c r="V42" i="47"/>
  <c r="R42" i="47"/>
  <c r="S42" i="47" s="1"/>
  <c r="N42" i="47"/>
  <c r="M42" i="47"/>
  <c r="I42" i="47"/>
  <c r="H42" i="47"/>
  <c r="G42" i="47"/>
  <c r="F42" i="47"/>
  <c r="D42" i="47"/>
  <c r="C42" i="47"/>
  <c r="BJ41" i="47"/>
  <c r="BB41" i="47"/>
  <c r="BA41" i="47"/>
  <c r="BC41" i="47" s="1"/>
  <c r="AM41" i="47"/>
  <c r="AL41" i="47"/>
  <c r="AK41" i="47"/>
  <c r="AG41" i="47"/>
  <c r="AF41" i="47"/>
  <c r="AB41" i="47"/>
  <c r="AA41" i="47"/>
  <c r="W41" i="47"/>
  <c r="V41" i="47"/>
  <c r="R41" i="47"/>
  <c r="S41" i="47" s="1"/>
  <c r="N41" i="47"/>
  <c r="M41" i="47"/>
  <c r="I41" i="47"/>
  <c r="H41" i="47"/>
  <c r="G41" i="47"/>
  <c r="F41" i="47"/>
  <c r="D41" i="47"/>
  <c r="C41" i="47"/>
  <c r="BJ40" i="47"/>
  <c r="BB40" i="47"/>
  <c r="BA40" i="47"/>
  <c r="BC40" i="47" s="1"/>
  <c r="AM40" i="47"/>
  <c r="AL40" i="47"/>
  <c r="AK40" i="47"/>
  <c r="AG40" i="47"/>
  <c r="AF40" i="47"/>
  <c r="AB40" i="47"/>
  <c r="AA40" i="47"/>
  <c r="W40" i="47"/>
  <c r="V40" i="47"/>
  <c r="R40" i="47"/>
  <c r="S40" i="47" s="1"/>
  <c r="N40" i="47"/>
  <c r="M40" i="47"/>
  <c r="I40" i="47"/>
  <c r="H40" i="47"/>
  <c r="G40" i="47"/>
  <c r="F40" i="47"/>
  <c r="D40" i="47"/>
  <c r="C40" i="47"/>
  <c r="BJ39" i="47"/>
  <c r="BB39" i="47"/>
  <c r="BA39" i="47"/>
  <c r="BC39" i="47" s="1"/>
  <c r="AM39" i="47"/>
  <c r="AL39" i="47"/>
  <c r="AK39" i="47"/>
  <c r="AG39" i="47"/>
  <c r="AF39" i="47"/>
  <c r="AB39" i="47"/>
  <c r="AA39" i="47"/>
  <c r="W39" i="47"/>
  <c r="V39" i="47"/>
  <c r="R39" i="47"/>
  <c r="S39" i="47" s="1"/>
  <c r="N39" i="47"/>
  <c r="M39" i="47"/>
  <c r="I39" i="47"/>
  <c r="H39" i="47"/>
  <c r="G39" i="47"/>
  <c r="F39" i="47"/>
  <c r="D39" i="47"/>
  <c r="C39" i="47"/>
  <c r="BJ38" i="47"/>
  <c r="BB38" i="47"/>
  <c r="BA38" i="47"/>
  <c r="BC38" i="47" s="1"/>
  <c r="AM38" i="47"/>
  <c r="AL38" i="47"/>
  <c r="AK38" i="47"/>
  <c r="AG38" i="47"/>
  <c r="AF38" i="47"/>
  <c r="AB38" i="47"/>
  <c r="AA38" i="47"/>
  <c r="W38" i="47"/>
  <c r="V38" i="47"/>
  <c r="R38" i="47"/>
  <c r="S38" i="47" s="1"/>
  <c r="N38" i="47"/>
  <c r="M38" i="47"/>
  <c r="I38" i="47"/>
  <c r="H38" i="47"/>
  <c r="G38" i="47"/>
  <c r="F38" i="47"/>
  <c r="D38" i="47"/>
  <c r="C38" i="47"/>
  <c r="BJ37" i="47"/>
  <c r="BB37" i="47"/>
  <c r="BA37" i="47"/>
  <c r="BC37" i="47" s="1"/>
  <c r="AM37" i="47"/>
  <c r="AL37" i="47"/>
  <c r="AK37" i="47"/>
  <c r="AG37" i="47"/>
  <c r="AF37" i="47"/>
  <c r="AB37" i="47"/>
  <c r="AA37" i="47"/>
  <c r="W37" i="47"/>
  <c r="V37" i="47"/>
  <c r="R37" i="47"/>
  <c r="S37" i="47" s="1"/>
  <c r="N37" i="47"/>
  <c r="M37" i="47"/>
  <c r="I37" i="47"/>
  <c r="H37" i="47"/>
  <c r="G37" i="47"/>
  <c r="F37" i="47"/>
  <c r="D37" i="47"/>
  <c r="C37" i="47"/>
  <c r="BJ36" i="47"/>
  <c r="BB36" i="47"/>
  <c r="BA36" i="47"/>
  <c r="BC36" i="47" s="1"/>
  <c r="AM36" i="47"/>
  <c r="AL36" i="47"/>
  <c r="AK36" i="47"/>
  <c r="AG36" i="47"/>
  <c r="AF36" i="47"/>
  <c r="AB36" i="47"/>
  <c r="AA36" i="47"/>
  <c r="W36" i="47"/>
  <c r="V36" i="47"/>
  <c r="R36" i="47"/>
  <c r="S36" i="47" s="1"/>
  <c r="N36" i="47"/>
  <c r="M36" i="47"/>
  <c r="I36" i="47"/>
  <c r="H36" i="47"/>
  <c r="G36" i="47"/>
  <c r="F36" i="47"/>
  <c r="D36" i="47"/>
  <c r="C36" i="47"/>
  <c r="BJ35" i="47"/>
  <c r="BB35" i="47"/>
  <c r="BA35" i="47"/>
  <c r="BC35" i="47" s="1"/>
  <c r="AM35" i="47"/>
  <c r="AL35" i="47"/>
  <c r="AK35" i="47"/>
  <c r="AG35" i="47"/>
  <c r="AF35" i="47"/>
  <c r="AB35" i="47"/>
  <c r="AA35" i="47"/>
  <c r="W35" i="47"/>
  <c r="V35" i="47"/>
  <c r="R35" i="47"/>
  <c r="S35" i="47" s="1"/>
  <c r="N35" i="47"/>
  <c r="M35" i="47"/>
  <c r="I35" i="47"/>
  <c r="H35" i="47"/>
  <c r="G35" i="47"/>
  <c r="F35" i="47"/>
  <c r="D35" i="47"/>
  <c r="C35" i="47"/>
  <c r="BJ34" i="47"/>
  <c r="BB34" i="47"/>
  <c r="BA34" i="47"/>
  <c r="BC34" i="47" s="1"/>
  <c r="AM34" i="47"/>
  <c r="AL34" i="47"/>
  <c r="AK34" i="47"/>
  <c r="AG34" i="47"/>
  <c r="AF34" i="47"/>
  <c r="AB34" i="47"/>
  <c r="AA34" i="47"/>
  <c r="W34" i="47"/>
  <c r="V34" i="47"/>
  <c r="R34" i="47"/>
  <c r="S34" i="47" s="1"/>
  <c r="N34" i="47"/>
  <c r="M34" i="47"/>
  <c r="I34" i="47"/>
  <c r="H34" i="47"/>
  <c r="G34" i="47"/>
  <c r="F34" i="47"/>
  <c r="D34" i="47"/>
  <c r="C34" i="47"/>
  <c r="BJ33" i="47"/>
  <c r="BB33" i="47"/>
  <c r="BA33" i="47"/>
  <c r="BC33" i="47" s="1"/>
  <c r="AM33" i="47"/>
  <c r="AL33" i="47"/>
  <c r="AK33" i="47"/>
  <c r="AG33" i="47"/>
  <c r="AF33" i="47"/>
  <c r="AB33" i="47"/>
  <c r="AA33" i="47"/>
  <c r="W33" i="47"/>
  <c r="V33" i="47"/>
  <c r="R33" i="47"/>
  <c r="S33" i="47" s="1"/>
  <c r="N33" i="47"/>
  <c r="M33" i="47"/>
  <c r="I33" i="47"/>
  <c r="H33" i="47"/>
  <c r="G33" i="47"/>
  <c r="F33" i="47"/>
  <c r="D33" i="47"/>
  <c r="C33" i="47"/>
  <c r="BJ32" i="47"/>
  <c r="BB32" i="47"/>
  <c r="BA32" i="47"/>
  <c r="BC32" i="47" s="1"/>
  <c r="AM32" i="47"/>
  <c r="AL32" i="47"/>
  <c r="AK32" i="47"/>
  <c r="AG32" i="47"/>
  <c r="AF32" i="47"/>
  <c r="AB32" i="47"/>
  <c r="AA32" i="47"/>
  <c r="W32" i="47"/>
  <c r="V32" i="47"/>
  <c r="R32" i="47"/>
  <c r="S32" i="47" s="1"/>
  <c r="N32" i="47"/>
  <c r="M32" i="47"/>
  <c r="I32" i="47"/>
  <c r="H32" i="47"/>
  <c r="G32" i="47"/>
  <c r="F32" i="47"/>
  <c r="D32" i="47"/>
  <c r="C32" i="47"/>
  <c r="BJ31" i="47"/>
  <c r="BB31" i="47"/>
  <c r="BA31" i="47"/>
  <c r="BC31" i="47" s="1"/>
  <c r="AM31" i="47"/>
  <c r="AL31" i="47"/>
  <c r="AK31" i="47"/>
  <c r="AG31" i="47"/>
  <c r="AF31" i="47"/>
  <c r="AB31" i="47"/>
  <c r="AA31" i="47"/>
  <c r="W31" i="47"/>
  <c r="V31" i="47"/>
  <c r="R31" i="47"/>
  <c r="S31" i="47" s="1"/>
  <c r="N31" i="47"/>
  <c r="M31" i="47"/>
  <c r="I31" i="47"/>
  <c r="H31" i="47"/>
  <c r="G31" i="47"/>
  <c r="F31" i="47"/>
  <c r="D31" i="47"/>
  <c r="C31" i="47"/>
  <c r="BJ30" i="47"/>
  <c r="BB30" i="47"/>
  <c r="BA30" i="47"/>
  <c r="BC30" i="47" s="1"/>
  <c r="AM30" i="47"/>
  <c r="AL30" i="47"/>
  <c r="AK30" i="47"/>
  <c r="AG30" i="47"/>
  <c r="AF30" i="47"/>
  <c r="AB30" i="47"/>
  <c r="AA30" i="47"/>
  <c r="W30" i="47"/>
  <c r="V30" i="47"/>
  <c r="R30" i="47"/>
  <c r="S30" i="47" s="1"/>
  <c r="N30" i="47"/>
  <c r="M30" i="47"/>
  <c r="I30" i="47"/>
  <c r="H30" i="47"/>
  <c r="G30" i="47"/>
  <c r="F30" i="47"/>
  <c r="D30" i="47"/>
  <c r="C30" i="47"/>
  <c r="BJ29" i="47"/>
  <c r="BB29" i="47"/>
  <c r="BA29" i="47"/>
  <c r="BC29" i="47" s="1"/>
  <c r="AM29" i="47"/>
  <c r="AL29" i="47"/>
  <c r="AK29" i="47"/>
  <c r="AG29" i="47"/>
  <c r="AF29" i="47"/>
  <c r="AB29" i="47"/>
  <c r="AA29" i="47"/>
  <c r="W29" i="47"/>
  <c r="V29" i="47"/>
  <c r="R29" i="47"/>
  <c r="S29" i="47" s="1"/>
  <c r="N29" i="47"/>
  <c r="M29" i="47"/>
  <c r="I29" i="47"/>
  <c r="H29" i="47"/>
  <c r="G29" i="47"/>
  <c r="F29" i="47"/>
  <c r="D29" i="47"/>
  <c r="C29" i="47"/>
  <c r="BJ28" i="47"/>
  <c r="BB28" i="47"/>
  <c r="BA28" i="47"/>
  <c r="BC28" i="47" s="1"/>
  <c r="AM28" i="47"/>
  <c r="AL28" i="47"/>
  <c r="AK28" i="47"/>
  <c r="AG28" i="47"/>
  <c r="AF28" i="47"/>
  <c r="AB28" i="47"/>
  <c r="AA28" i="47"/>
  <c r="W28" i="47"/>
  <c r="V28" i="47"/>
  <c r="R28" i="47"/>
  <c r="S28" i="47" s="1"/>
  <c r="N28" i="47"/>
  <c r="M28" i="47"/>
  <c r="I28" i="47"/>
  <c r="H28" i="47"/>
  <c r="G28" i="47"/>
  <c r="F28" i="47"/>
  <c r="D28" i="47"/>
  <c r="C28" i="47"/>
  <c r="BJ27" i="47"/>
  <c r="BB27" i="47"/>
  <c r="BA27" i="47"/>
  <c r="BC27" i="47" s="1"/>
  <c r="AM27" i="47"/>
  <c r="AL27" i="47"/>
  <c r="AK27" i="47"/>
  <c r="AG27" i="47"/>
  <c r="AF27" i="47"/>
  <c r="AB27" i="47"/>
  <c r="AA27" i="47"/>
  <c r="W27" i="47"/>
  <c r="V27" i="47"/>
  <c r="R27" i="47"/>
  <c r="S27" i="47" s="1"/>
  <c r="N27" i="47"/>
  <c r="M27" i="47"/>
  <c r="I27" i="47"/>
  <c r="H27" i="47"/>
  <c r="G27" i="47"/>
  <c r="F27" i="47"/>
  <c r="D27" i="47"/>
  <c r="C27" i="47"/>
  <c r="BJ26" i="47"/>
  <c r="BB26" i="47"/>
  <c r="BA26" i="47"/>
  <c r="BC26" i="47" s="1"/>
  <c r="AM26" i="47"/>
  <c r="AL26" i="47"/>
  <c r="AK26" i="47"/>
  <c r="AG26" i="47"/>
  <c r="AF26" i="47"/>
  <c r="AB26" i="47"/>
  <c r="AA26" i="47"/>
  <c r="W26" i="47"/>
  <c r="V26" i="47"/>
  <c r="R26" i="47"/>
  <c r="S26" i="47" s="1"/>
  <c r="N26" i="47"/>
  <c r="M26" i="47"/>
  <c r="I26" i="47"/>
  <c r="H26" i="47"/>
  <c r="G26" i="47"/>
  <c r="F26" i="47"/>
  <c r="D26" i="47"/>
  <c r="C26" i="47"/>
  <c r="BJ25" i="47"/>
  <c r="BB25" i="47"/>
  <c r="BA25" i="47"/>
  <c r="BC25" i="47" s="1"/>
  <c r="AM25" i="47"/>
  <c r="AL25" i="47"/>
  <c r="AK25" i="47"/>
  <c r="AG25" i="47"/>
  <c r="AF25" i="47"/>
  <c r="AB25" i="47"/>
  <c r="AA25" i="47"/>
  <c r="W25" i="47"/>
  <c r="V25" i="47"/>
  <c r="R25" i="47"/>
  <c r="S25" i="47" s="1"/>
  <c r="N25" i="47"/>
  <c r="M25" i="47"/>
  <c r="I25" i="47"/>
  <c r="H25" i="47"/>
  <c r="G25" i="47"/>
  <c r="F25" i="47"/>
  <c r="D25" i="47"/>
  <c r="C25" i="47"/>
  <c r="BJ24" i="47"/>
  <c r="BB24" i="47"/>
  <c r="BA24" i="47"/>
  <c r="BC24" i="47" s="1"/>
  <c r="AM24" i="47"/>
  <c r="AL24" i="47"/>
  <c r="AK24" i="47"/>
  <c r="AG24" i="47"/>
  <c r="AF24" i="47"/>
  <c r="AB24" i="47"/>
  <c r="AA24" i="47"/>
  <c r="W24" i="47"/>
  <c r="V24" i="47"/>
  <c r="R24" i="47"/>
  <c r="S24" i="47" s="1"/>
  <c r="N24" i="47"/>
  <c r="M24" i="47"/>
  <c r="I24" i="47"/>
  <c r="H24" i="47"/>
  <c r="G24" i="47"/>
  <c r="F24" i="47"/>
  <c r="D24" i="47"/>
  <c r="C24" i="47"/>
  <c r="BJ23" i="47"/>
  <c r="BB23" i="47"/>
  <c r="BA23" i="47"/>
  <c r="BC23" i="47" s="1"/>
  <c r="AM23" i="47"/>
  <c r="AL23" i="47"/>
  <c r="AK23" i="47"/>
  <c r="AG23" i="47"/>
  <c r="AF23" i="47"/>
  <c r="AB23" i="47"/>
  <c r="AA23" i="47"/>
  <c r="W23" i="47"/>
  <c r="V23" i="47"/>
  <c r="R23" i="47"/>
  <c r="S23" i="47" s="1"/>
  <c r="N23" i="47"/>
  <c r="M23" i="47"/>
  <c r="I23" i="47"/>
  <c r="H23" i="47"/>
  <c r="G23" i="47"/>
  <c r="F23" i="47"/>
  <c r="D23" i="47"/>
  <c r="C23" i="47"/>
  <c r="BJ22" i="47"/>
  <c r="BB22" i="47"/>
  <c r="BA22" i="47"/>
  <c r="BC22" i="47" s="1"/>
  <c r="AM22" i="47"/>
  <c r="AL22" i="47"/>
  <c r="AK22" i="47"/>
  <c r="AG22" i="47"/>
  <c r="AF22" i="47"/>
  <c r="AB22" i="47"/>
  <c r="AA22" i="47"/>
  <c r="W22" i="47"/>
  <c r="V22" i="47"/>
  <c r="R22" i="47"/>
  <c r="S22" i="47" s="1"/>
  <c r="N22" i="47"/>
  <c r="M22" i="47"/>
  <c r="I22" i="47"/>
  <c r="H22" i="47"/>
  <c r="G22" i="47"/>
  <c r="F22" i="47"/>
  <c r="D22" i="47"/>
  <c r="C22" i="47"/>
  <c r="BJ21" i="47"/>
  <c r="BB21" i="47"/>
  <c r="BA21" i="47"/>
  <c r="BC21" i="47" s="1"/>
  <c r="AM21" i="47"/>
  <c r="AL21" i="47"/>
  <c r="AK21" i="47"/>
  <c r="AG21" i="47"/>
  <c r="AF21" i="47"/>
  <c r="AB21" i="47"/>
  <c r="AA21" i="47"/>
  <c r="W21" i="47"/>
  <c r="V21" i="47"/>
  <c r="R21" i="47"/>
  <c r="S21" i="47" s="1"/>
  <c r="N21" i="47"/>
  <c r="M21" i="47"/>
  <c r="I21" i="47"/>
  <c r="H21" i="47"/>
  <c r="G21" i="47"/>
  <c r="F21" i="47"/>
  <c r="D21" i="47"/>
  <c r="C21" i="47"/>
  <c r="BJ20" i="47"/>
  <c r="BB20" i="47"/>
  <c r="BA20" i="47"/>
  <c r="BC20" i="47" s="1"/>
  <c r="AM20" i="47"/>
  <c r="AL20" i="47"/>
  <c r="AK20" i="47"/>
  <c r="AG20" i="47"/>
  <c r="AF20" i="47"/>
  <c r="AB20" i="47"/>
  <c r="AA20" i="47"/>
  <c r="W20" i="47"/>
  <c r="V20" i="47"/>
  <c r="R20" i="47"/>
  <c r="S20" i="47" s="1"/>
  <c r="N20" i="47"/>
  <c r="M20" i="47"/>
  <c r="I20" i="47"/>
  <c r="H20" i="47"/>
  <c r="G20" i="47"/>
  <c r="F20" i="47"/>
  <c r="D20" i="47"/>
  <c r="C20" i="47"/>
  <c r="BJ19" i="47"/>
  <c r="BB19" i="47"/>
  <c r="BA19" i="47"/>
  <c r="BC19" i="47" s="1"/>
  <c r="AM19" i="47"/>
  <c r="AL19" i="47"/>
  <c r="AK19" i="47"/>
  <c r="AG19" i="47"/>
  <c r="AF19" i="47"/>
  <c r="AB19" i="47"/>
  <c r="AA19" i="47"/>
  <c r="W19" i="47"/>
  <c r="V19" i="47"/>
  <c r="R19" i="47"/>
  <c r="S19" i="47" s="1"/>
  <c r="N19" i="47"/>
  <c r="M19" i="47"/>
  <c r="I19" i="47"/>
  <c r="H19" i="47"/>
  <c r="G19" i="47"/>
  <c r="F19" i="47"/>
  <c r="D19" i="47"/>
  <c r="C19" i="47"/>
  <c r="BJ18" i="47"/>
  <c r="BB18" i="47"/>
  <c r="BA18" i="47"/>
  <c r="BC18" i="47" s="1"/>
  <c r="AM18" i="47"/>
  <c r="AL18" i="47"/>
  <c r="AK18" i="47"/>
  <c r="AG18" i="47"/>
  <c r="AF18" i="47"/>
  <c r="AB18" i="47"/>
  <c r="AA18" i="47"/>
  <c r="W18" i="47"/>
  <c r="V18" i="47"/>
  <c r="R18" i="47"/>
  <c r="S18" i="47" s="1"/>
  <c r="N18" i="47"/>
  <c r="M18" i="47"/>
  <c r="I18" i="47"/>
  <c r="H18" i="47"/>
  <c r="G18" i="47"/>
  <c r="F18" i="47"/>
  <c r="D18" i="47"/>
  <c r="C18" i="47"/>
  <c r="BJ17" i="47"/>
  <c r="BB17" i="47"/>
  <c r="BA17" i="47"/>
  <c r="BC17" i="47" s="1"/>
  <c r="AM17" i="47"/>
  <c r="AL17" i="47"/>
  <c r="AK17" i="47"/>
  <c r="AG17" i="47"/>
  <c r="AF17" i="47"/>
  <c r="AB17" i="47"/>
  <c r="AA17" i="47"/>
  <c r="W17" i="47"/>
  <c r="V17" i="47"/>
  <c r="R17" i="47"/>
  <c r="S17" i="47" s="1"/>
  <c r="N17" i="47"/>
  <c r="M17" i="47"/>
  <c r="I17" i="47"/>
  <c r="H17" i="47"/>
  <c r="G17" i="47"/>
  <c r="F17" i="47"/>
  <c r="D17" i="47"/>
  <c r="C17" i="47"/>
  <c r="BJ16" i="47"/>
  <c r="BB16" i="47"/>
  <c r="BA16" i="47"/>
  <c r="BC16" i="47" s="1"/>
  <c r="AM16" i="47"/>
  <c r="AL16" i="47"/>
  <c r="AK16" i="47"/>
  <c r="AG16" i="47"/>
  <c r="AF16" i="47"/>
  <c r="AB16" i="47"/>
  <c r="AA16" i="47"/>
  <c r="W16" i="47"/>
  <c r="V16" i="47"/>
  <c r="R16" i="47"/>
  <c r="S16" i="47" s="1"/>
  <c r="N16" i="47"/>
  <c r="M16" i="47"/>
  <c r="I16" i="47"/>
  <c r="H16" i="47"/>
  <c r="G16" i="47"/>
  <c r="F16" i="47"/>
  <c r="D16" i="47"/>
  <c r="C16" i="47"/>
  <c r="BJ15" i="47"/>
  <c r="BB15" i="47"/>
  <c r="BA15" i="47"/>
  <c r="BC15" i="47" s="1"/>
  <c r="AM15" i="47"/>
  <c r="AL15" i="47"/>
  <c r="AK15" i="47"/>
  <c r="AG15" i="47"/>
  <c r="AF15" i="47"/>
  <c r="AB15" i="47"/>
  <c r="AA15" i="47"/>
  <c r="W15" i="47"/>
  <c r="V15" i="47"/>
  <c r="R15" i="47"/>
  <c r="S15" i="47" s="1"/>
  <c r="N15" i="47"/>
  <c r="M15" i="47"/>
  <c r="I15" i="47"/>
  <c r="H15" i="47"/>
  <c r="G15" i="47"/>
  <c r="F15" i="47"/>
  <c r="D15" i="47"/>
  <c r="C15" i="47"/>
  <c r="BJ14" i="47"/>
  <c r="BB14" i="47"/>
  <c r="BA14" i="47"/>
  <c r="BC14" i="47" s="1"/>
  <c r="AM14" i="47"/>
  <c r="AL14" i="47"/>
  <c r="AK14" i="47"/>
  <c r="AG14" i="47"/>
  <c r="AF14" i="47"/>
  <c r="AB14" i="47"/>
  <c r="AA14" i="47"/>
  <c r="W14" i="47"/>
  <c r="V14" i="47"/>
  <c r="R14" i="47"/>
  <c r="S14" i="47" s="1"/>
  <c r="N14" i="47"/>
  <c r="M14" i="47"/>
  <c r="I14" i="47"/>
  <c r="H14" i="47"/>
  <c r="G14" i="47"/>
  <c r="F14" i="47"/>
  <c r="D14" i="47"/>
  <c r="C14" i="47"/>
  <c r="BJ13" i="47"/>
  <c r="BB13" i="47"/>
  <c r="BA13" i="47"/>
  <c r="BC13" i="47" s="1"/>
  <c r="AM13" i="47"/>
  <c r="AL13" i="47"/>
  <c r="AK13" i="47"/>
  <c r="AG13" i="47"/>
  <c r="AF13" i="47"/>
  <c r="AB13" i="47"/>
  <c r="AA13" i="47"/>
  <c r="W13" i="47"/>
  <c r="V13" i="47"/>
  <c r="R13" i="47"/>
  <c r="S13" i="47" s="1"/>
  <c r="N13" i="47"/>
  <c r="M13" i="47"/>
  <c r="I13" i="47"/>
  <c r="H13" i="47"/>
  <c r="G13" i="47"/>
  <c r="F13" i="47"/>
  <c r="D13" i="47"/>
  <c r="C13" i="47"/>
  <c r="BJ12" i="47"/>
  <c r="BB12" i="47"/>
  <c r="BA12" i="47"/>
  <c r="BC12" i="47" s="1"/>
  <c r="AM12" i="47"/>
  <c r="AL12" i="47"/>
  <c r="AK12" i="47"/>
  <c r="AG12" i="47"/>
  <c r="AF12" i="47"/>
  <c r="AB12" i="47"/>
  <c r="AA12" i="47"/>
  <c r="W12" i="47"/>
  <c r="V12" i="47"/>
  <c r="R12" i="47"/>
  <c r="S12" i="47" s="1"/>
  <c r="N12" i="47"/>
  <c r="M12" i="47"/>
  <c r="I12" i="47"/>
  <c r="H12" i="47"/>
  <c r="G12" i="47"/>
  <c r="F12" i="47"/>
  <c r="D12" i="47"/>
  <c r="C12" i="47"/>
  <c r="BJ11" i="47"/>
  <c r="BB11" i="47"/>
  <c r="BA11" i="47"/>
  <c r="BC11" i="47" s="1"/>
  <c r="AM11" i="47"/>
  <c r="AL11" i="47"/>
  <c r="AK11" i="47"/>
  <c r="AG11" i="47"/>
  <c r="AF11" i="47"/>
  <c r="AB11" i="47"/>
  <c r="AA11" i="47"/>
  <c r="W11" i="47"/>
  <c r="V11" i="47"/>
  <c r="R11" i="47"/>
  <c r="S11" i="47" s="1"/>
  <c r="N11" i="47"/>
  <c r="M11" i="47"/>
  <c r="I11" i="47"/>
  <c r="H11" i="47"/>
  <c r="G11" i="47"/>
  <c r="F11" i="47"/>
  <c r="D11" i="47"/>
  <c r="C11" i="47"/>
  <c r="BJ10" i="47"/>
  <c r="BB10" i="47"/>
  <c r="BA10" i="47"/>
  <c r="BC10" i="47" s="1"/>
  <c r="AM10" i="47"/>
  <c r="AL10" i="47"/>
  <c r="AK10" i="47"/>
  <c r="AG10" i="47"/>
  <c r="AF10" i="47"/>
  <c r="AB10" i="47"/>
  <c r="AA10" i="47"/>
  <c r="W10" i="47"/>
  <c r="V10" i="47"/>
  <c r="R10" i="47"/>
  <c r="S10" i="47" s="1"/>
  <c r="N10" i="47"/>
  <c r="M10" i="47"/>
  <c r="I10" i="47"/>
  <c r="H10" i="47"/>
  <c r="G10" i="47"/>
  <c r="F10" i="47"/>
  <c r="D10" i="47"/>
  <c r="C10" i="47"/>
  <c r="BJ9" i="47"/>
  <c r="BB9" i="47"/>
  <c r="BA9" i="47"/>
  <c r="BC9" i="47" s="1"/>
  <c r="AM9" i="47"/>
  <c r="AL9" i="47"/>
  <c r="AK9" i="47"/>
  <c r="AG9" i="47"/>
  <c r="AF9" i="47"/>
  <c r="AB9" i="47"/>
  <c r="AA9" i="47"/>
  <c r="W9" i="47"/>
  <c r="V9" i="47"/>
  <c r="R9" i="47"/>
  <c r="S9" i="47" s="1"/>
  <c r="N9" i="47"/>
  <c r="M9" i="47"/>
  <c r="I9" i="47"/>
  <c r="H9" i="47"/>
  <c r="G9" i="47"/>
  <c r="F9" i="47"/>
  <c r="D9" i="47"/>
  <c r="C9" i="47"/>
  <c r="BJ8" i="47"/>
  <c r="BB8" i="47"/>
  <c r="BA8" i="47"/>
  <c r="BC8" i="47" s="1"/>
  <c r="AM8" i="47"/>
  <c r="AL8" i="47"/>
  <c r="AK8" i="47"/>
  <c r="AG8" i="47"/>
  <c r="AF8" i="47"/>
  <c r="AB8" i="47"/>
  <c r="AA8" i="47"/>
  <c r="W8" i="47"/>
  <c r="V8" i="47"/>
  <c r="R8" i="47"/>
  <c r="S8" i="47" s="1"/>
  <c r="N8" i="47"/>
  <c r="M8" i="47"/>
  <c r="I8" i="47"/>
  <c r="H8" i="47"/>
  <c r="G8" i="47"/>
  <c r="F8" i="47"/>
  <c r="D8" i="47"/>
  <c r="C8" i="47"/>
  <c r="BJ7" i="47"/>
  <c r="BB7" i="47"/>
  <c r="BA7" i="47"/>
  <c r="BC7" i="47" s="1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BJ6" i="47"/>
  <c r="BB6" i="47"/>
  <c r="BA6" i="47"/>
  <c r="BC6" i="47" s="1"/>
  <c r="AM6" i="47"/>
  <c r="AL6" i="47"/>
  <c r="AK6" i="47"/>
  <c r="AG6" i="47"/>
  <c r="AF6" i="47"/>
  <c r="AB6" i="47"/>
  <c r="AA6" i="47"/>
  <c r="W6" i="47"/>
  <c r="V6" i="47"/>
  <c r="R6" i="47"/>
  <c r="S6" i="47" s="1"/>
  <c r="N6" i="47"/>
  <c r="M6" i="47"/>
  <c r="I6" i="47"/>
  <c r="H6" i="47"/>
  <c r="G6" i="47"/>
  <c r="F6" i="47"/>
  <c r="D6" i="47"/>
  <c r="C6" i="47"/>
  <c r="BB5" i="47"/>
  <c r="BA5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AC55" i="48"/>
  <c r="V57" i="56" s="1"/>
  <c r="AC45" i="48"/>
  <c r="V47" i="56" s="1"/>
  <c r="D45" i="48"/>
  <c r="C45" i="48"/>
  <c r="D44" i="48"/>
  <c r="C44" i="48"/>
  <c r="D43" i="48"/>
  <c r="C43" i="48"/>
  <c r="D42" i="48"/>
  <c r="C42" i="48"/>
  <c r="D41" i="48"/>
  <c r="C41" i="48"/>
  <c r="D40" i="48"/>
  <c r="C40" i="48"/>
  <c r="D39" i="48"/>
  <c r="C39" i="48"/>
  <c r="D38" i="48"/>
  <c r="C38" i="48"/>
  <c r="D37" i="48"/>
  <c r="C37" i="48"/>
  <c r="D36" i="48"/>
  <c r="C36" i="48"/>
  <c r="D35" i="48"/>
  <c r="C35" i="48"/>
  <c r="D34" i="48"/>
  <c r="C34" i="48"/>
  <c r="D33" i="48"/>
  <c r="C33" i="48"/>
  <c r="D32" i="48"/>
  <c r="C32" i="48"/>
  <c r="D31" i="48"/>
  <c r="C31" i="48"/>
  <c r="D30" i="48"/>
  <c r="C30" i="48"/>
  <c r="D29" i="48"/>
  <c r="C29" i="48"/>
  <c r="D28" i="48"/>
  <c r="C28" i="48"/>
  <c r="D27" i="48"/>
  <c r="C27" i="48"/>
  <c r="D26" i="48"/>
  <c r="C26" i="48"/>
  <c r="D25" i="48"/>
  <c r="C25" i="48"/>
  <c r="D24" i="48"/>
  <c r="C24" i="48"/>
  <c r="D23" i="48"/>
  <c r="C23" i="48"/>
  <c r="D22" i="48"/>
  <c r="C22" i="48"/>
  <c r="D21" i="48"/>
  <c r="C21" i="48"/>
  <c r="D20" i="48"/>
  <c r="C20" i="48"/>
  <c r="D19" i="48"/>
  <c r="C19" i="48"/>
  <c r="D18" i="48"/>
  <c r="C18" i="48"/>
  <c r="D17" i="48"/>
  <c r="C17" i="48"/>
  <c r="D16" i="48"/>
  <c r="C16" i="48"/>
  <c r="D15" i="48"/>
  <c r="C15" i="48"/>
  <c r="D14" i="48"/>
  <c r="C14" i="48"/>
  <c r="D13" i="48"/>
  <c r="C13" i="48"/>
  <c r="D12" i="48"/>
  <c r="C12" i="48"/>
  <c r="D11" i="48"/>
  <c r="C11" i="48"/>
  <c r="D10" i="48"/>
  <c r="C10" i="48"/>
  <c r="D9" i="48"/>
  <c r="C9" i="48"/>
  <c r="AH10" i="47" l="1"/>
  <c r="AC12" i="47"/>
  <c r="O13" i="47"/>
  <c r="AH18" i="47"/>
  <c r="AC20" i="47"/>
  <c r="O21" i="47"/>
  <c r="P21" i="47" s="1"/>
  <c r="X22" i="47"/>
  <c r="Y22" i="47" s="1"/>
  <c r="AH26" i="47"/>
  <c r="AI26" i="47" s="1"/>
  <c r="AC28" i="47"/>
  <c r="O29" i="47"/>
  <c r="X30" i="47"/>
  <c r="AH34" i="47"/>
  <c r="AC36" i="47"/>
  <c r="O37" i="47"/>
  <c r="X38" i="47"/>
  <c r="AN40" i="47"/>
  <c r="AH42" i="47"/>
  <c r="AI42" i="47" s="1"/>
  <c r="AC44" i="47"/>
  <c r="O6" i="47"/>
  <c r="X7" i="47"/>
  <c r="AC7" i="47"/>
  <c r="J8" i="47"/>
  <c r="O8" i="47"/>
  <c r="X9" i="47"/>
  <c r="AH9" i="47"/>
  <c r="AC11" i="47"/>
  <c r="AH11" i="47"/>
  <c r="J12" i="47"/>
  <c r="O12" i="47"/>
  <c r="X13" i="47"/>
  <c r="AC13" i="47"/>
  <c r="AH13" i="47"/>
  <c r="AI13" i="47" s="1"/>
  <c r="O14" i="47"/>
  <c r="X15" i="47"/>
  <c r="AC15" i="47"/>
  <c r="J16" i="47"/>
  <c r="O16" i="47"/>
  <c r="X17" i="47"/>
  <c r="X6" i="47"/>
  <c r="Y6" i="47" s="1"/>
  <c r="J9" i="47"/>
  <c r="X14" i="47"/>
  <c r="J17" i="47"/>
  <c r="AN24" i="47"/>
  <c r="J25" i="47"/>
  <c r="AN32" i="47"/>
  <c r="J33" i="47"/>
  <c r="J41" i="47"/>
  <c r="J6" i="47"/>
  <c r="AH7" i="47"/>
  <c r="AC9" i="47"/>
  <c r="O10" i="47"/>
  <c r="X11" i="47"/>
  <c r="J14" i="47"/>
  <c r="AH15" i="47"/>
  <c r="AC17" i="47"/>
  <c r="X19" i="47"/>
  <c r="AC6" i="47"/>
  <c r="O7" i="47"/>
  <c r="X8" i="47"/>
  <c r="J11" i="47"/>
  <c r="AH12" i="47"/>
  <c r="AC14" i="47"/>
  <c r="AD14" i="47" s="1"/>
  <c r="O15" i="47"/>
  <c r="X16" i="47"/>
  <c r="Y16" i="47" s="1"/>
  <c r="AN18" i="47"/>
  <c r="J19" i="47"/>
  <c r="AH20" i="47"/>
  <c r="AC22" i="47"/>
  <c r="O23" i="47"/>
  <c r="X24" i="47"/>
  <c r="AN26" i="47"/>
  <c r="J27" i="47"/>
  <c r="AH28" i="47"/>
  <c r="AI28" i="47" s="1"/>
  <c r="AC30" i="47"/>
  <c r="O31" i="47"/>
  <c r="X32" i="47"/>
  <c r="Y32" i="47" s="1"/>
  <c r="AN34" i="47"/>
  <c r="J35" i="47"/>
  <c r="AH36" i="47"/>
  <c r="AI36" i="47" s="1"/>
  <c r="AC38" i="47"/>
  <c r="AD38" i="47" s="1"/>
  <c r="O39" i="47"/>
  <c r="X40" i="47"/>
  <c r="AN42" i="47"/>
  <c r="J43" i="47"/>
  <c r="AH44" i="47"/>
  <c r="AI44" i="47" s="1"/>
  <c r="AH6" i="47"/>
  <c r="AC8" i="47"/>
  <c r="O9" i="47"/>
  <c r="X10" i="47"/>
  <c r="J13" i="47"/>
  <c r="AH14" i="47"/>
  <c r="AC16" i="47"/>
  <c r="O17" i="47"/>
  <c r="X18" i="47"/>
  <c r="AN20" i="47"/>
  <c r="J21" i="47"/>
  <c r="AH22" i="47"/>
  <c r="AC24" i="47"/>
  <c r="O25" i="47"/>
  <c r="X26" i="47"/>
  <c r="Y26" i="47" s="1"/>
  <c r="AN28" i="47"/>
  <c r="J29" i="47"/>
  <c r="AH30" i="47"/>
  <c r="AC32" i="47"/>
  <c r="AD32" i="47" s="1"/>
  <c r="O33" i="47"/>
  <c r="X34" i="47"/>
  <c r="AN36" i="47"/>
  <c r="J37" i="47"/>
  <c r="AH38" i="47"/>
  <c r="AC40" i="47"/>
  <c r="AD40" i="47" s="1"/>
  <c r="P42" i="56" s="1"/>
  <c r="O41" i="47"/>
  <c r="P41" i="47" s="1"/>
  <c r="X42" i="47"/>
  <c r="Y42" i="47" s="1"/>
  <c r="AN44" i="47"/>
  <c r="J10" i="47"/>
  <c r="J7" i="47"/>
  <c r="AC10" i="47"/>
  <c r="O11" i="47"/>
  <c r="P11" i="47" s="1"/>
  <c r="X12" i="47"/>
  <c r="J15" i="47"/>
  <c r="AH16" i="47"/>
  <c r="AI16" i="47" s="1"/>
  <c r="AC18" i="47"/>
  <c r="O19" i="47"/>
  <c r="X20" i="47"/>
  <c r="AN22" i="47"/>
  <c r="AO22" i="47" s="1"/>
  <c r="J23" i="47"/>
  <c r="AH24" i="47"/>
  <c r="AC26" i="47"/>
  <c r="O27" i="47"/>
  <c r="P27" i="47" s="1"/>
  <c r="X28" i="47"/>
  <c r="AN30" i="47"/>
  <c r="J31" i="47"/>
  <c r="AH32" i="47"/>
  <c r="AC34" i="47"/>
  <c r="O35" i="47"/>
  <c r="P35" i="47" s="1"/>
  <c r="X36" i="47"/>
  <c r="AN38" i="47"/>
  <c r="J39" i="47"/>
  <c r="AH40" i="47"/>
  <c r="AC42" i="47"/>
  <c r="O43" i="47"/>
  <c r="X44" i="47"/>
  <c r="Y44" i="47" s="1"/>
  <c r="AN6" i="47"/>
  <c r="AH8" i="47"/>
  <c r="AN8" i="47"/>
  <c r="AN10" i="47"/>
  <c r="AN12" i="47"/>
  <c r="AN14" i="47"/>
  <c r="AN16" i="47"/>
  <c r="K44" i="50"/>
  <c r="K43" i="50"/>
  <c r="K36" i="50"/>
  <c r="AN7" i="47"/>
  <c r="AN9" i="47"/>
  <c r="AN11" i="47"/>
  <c r="AN13" i="47"/>
  <c r="AN15" i="47"/>
  <c r="AH17" i="47"/>
  <c r="AN17" i="47"/>
  <c r="J18" i="47"/>
  <c r="O18" i="47"/>
  <c r="AC19" i="47"/>
  <c r="AH19" i="47"/>
  <c r="AN19" i="47"/>
  <c r="J20" i="47"/>
  <c r="O20" i="47"/>
  <c r="X21" i="47"/>
  <c r="AC21" i="47"/>
  <c r="AH21" i="47"/>
  <c r="AN21" i="47"/>
  <c r="J22" i="47"/>
  <c r="O22" i="47"/>
  <c r="X23" i="47"/>
  <c r="AC23" i="47"/>
  <c r="AH23" i="47"/>
  <c r="AN23" i="47"/>
  <c r="J24" i="47"/>
  <c r="O24" i="47"/>
  <c r="X25" i="47"/>
  <c r="AC25" i="47"/>
  <c r="AH25" i="47"/>
  <c r="AN25" i="47"/>
  <c r="J26" i="47"/>
  <c r="O26" i="47"/>
  <c r="X27" i="47"/>
  <c r="AC27" i="47"/>
  <c r="AH27" i="47"/>
  <c r="AN27" i="47"/>
  <c r="J28" i="47"/>
  <c r="O28" i="47"/>
  <c r="X29" i="47"/>
  <c r="Y29" i="47" s="1"/>
  <c r="AC29" i="47"/>
  <c r="AH29" i="47"/>
  <c r="AN29" i="47"/>
  <c r="J30" i="47"/>
  <c r="O30" i="47"/>
  <c r="X31" i="47"/>
  <c r="AC31" i="47"/>
  <c r="AH31" i="47"/>
  <c r="AN31" i="47"/>
  <c r="J32" i="47"/>
  <c r="O32" i="47"/>
  <c r="X33" i="47"/>
  <c r="AC33" i="47"/>
  <c r="AH33" i="47"/>
  <c r="AN33" i="47"/>
  <c r="J34" i="47"/>
  <c r="O34" i="47"/>
  <c r="X35" i="47"/>
  <c r="AC35" i="47"/>
  <c r="AH35" i="47"/>
  <c r="AN35" i="47"/>
  <c r="J36" i="47"/>
  <c r="O36" i="47"/>
  <c r="X37" i="47"/>
  <c r="AC37" i="47"/>
  <c r="AH37" i="47"/>
  <c r="AN37" i="47"/>
  <c r="J38" i="47"/>
  <c r="O38" i="47"/>
  <c r="X39" i="47"/>
  <c r="AC39" i="47"/>
  <c r="AH39" i="47"/>
  <c r="AN39" i="47"/>
  <c r="J40" i="47"/>
  <c r="O40" i="47"/>
  <c r="X41" i="47"/>
  <c r="AC41" i="47"/>
  <c r="AH41" i="47"/>
  <c r="AN41" i="47"/>
  <c r="J42" i="47"/>
  <c r="O42" i="47"/>
  <c r="X43" i="47"/>
  <c r="AC43" i="47"/>
  <c r="AH43" i="47"/>
  <c r="AN43" i="47"/>
  <c r="J44" i="47"/>
  <c r="O44" i="47"/>
  <c r="K31" i="50"/>
  <c r="K18" i="50"/>
  <c r="K35" i="50"/>
  <c r="K17" i="50"/>
  <c r="K42" i="50"/>
  <c r="K38" i="50"/>
  <c r="K34" i="50"/>
  <c r="K30" i="50"/>
  <c r="K26" i="50"/>
  <c r="K21" i="50"/>
  <c r="K15" i="50"/>
  <c r="K16" i="50"/>
  <c r="K39" i="50"/>
  <c r="K27" i="50"/>
  <c r="K23" i="50"/>
  <c r="K45" i="50"/>
  <c r="K41" i="50"/>
  <c r="K37" i="50"/>
  <c r="K33" i="50"/>
  <c r="K29" i="50"/>
  <c r="K25" i="50"/>
  <c r="K20" i="50"/>
  <c r="K14" i="50"/>
  <c r="K40" i="50"/>
  <c r="K32" i="50"/>
  <c r="K28" i="50"/>
  <c r="K24" i="50"/>
  <c r="K19" i="50"/>
  <c r="K22" i="50"/>
  <c r="AD45" i="48"/>
  <c r="AE45" i="48"/>
  <c r="W47" i="56" s="1"/>
  <c r="AD55" i="48"/>
  <c r="AE55" i="48"/>
  <c r="W57" i="56" s="1"/>
  <c r="AR46" i="50"/>
  <c r="AQ46" i="50"/>
  <c r="AR44" i="50"/>
  <c r="AQ44" i="50"/>
  <c r="AR43" i="50"/>
  <c r="AQ43" i="50"/>
  <c r="AR36" i="50"/>
  <c r="AQ36" i="50"/>
  <c r="K13" i="50"/>
  <c r="X6" i="50"/>
  <c r="K7" i="50"/>
  <c r="Y7" i="50"/>
  <c r="AM7" i="50"/>
  <c r="AM9" i="50"/>
  <c r="K12" i="50"/>
  <c r="R7" i="50"/>
  <c r="AF7" i="50"/>
  <c r="R8" i="50"/>
  <c r="AF9" i="50"/>
  <c r="Y12" i="50"/>
  <c r="K11" i="50"/>
  <c r="K10" i="50"/>
  <c r="K9" i="50"/>
  <c r="J5" i="47"/>
  <c r="O5" i="47"/>
  <c r="P22" i="47" s="1"/>
  <c r="BC5" i="47"/>
  <c r="BD10" i="47"/>
  <c r="BD14" i="47"/>
  <c r="BD16" i="47"/>
  <c r="BD18" i="47"/>
  <c r="BD20" i="47"/>
  <c r="BD22" i="47"/>
  <c r="BD24" i="47"/>
  <c r="BD26" i="47"/>
  <c r="BD28" i="47"/>
  <c r="BD30" i="47"/>
  <c r="BD32" i="47"/>
  <c r="BD34" i="47"/>
  <c r="BD36" i="47"/>
  <c r="BD38" i="47"/>
  <c r="BD42" i="47"/>
  <c r="BD44" i="47"/>
  <c r="Y45" i="47"/>
  <c r="AD45" i="47"/>
  <c r="AI45" i="47"/>
  <c r="X5" i="47"/>
  <c r="AC5" i="47"/>
  <c r="AH5" i="47"/>
  <c r="AN5" i="47"/>
  <c r="BD7" i="47"/>
  <c r="Y10" i="47"/>
  <c r="BD11" i="47"/>
  <c r="BD13" i="47"/>
  <c r="Y14" i="47"/>
  <c r="AO14" i="47"/>
  <c r="BD15" i="47"/>
  <c r="BD17" i="47"/>
  <c r="BD21" i="47"/>
  <c r="BD23" i="47"/>
  <c r="Y28" i="47"/>
  <c r="BD29" i="47"/>
  <c r="BD31" i="47"/>
  <c r="BD33" i="47"/>
  <c r="BD35" i="47"/>
  <c r="BD37" i="47"/>
  <c r="BD39" i="47"/>
  <c r="BD41" i="47"/>
  <c r="BD43" i="47"/>
  <c r="K45" i="47"/>
  <c r="P45" i="47"/>
  <c r="BD45" i="47"/>
  <c r="AZ6" i="47"/>
  <c r="AZ7" i="47"/>
  <c r="AZ8" i="47"/>
  <c r="AZ9" i="47"/>
  <c r="AZ10" i="47"/>
  <c r="AZ11" i="47"/>
  <c r="AZ12" i="47"/>
  <c r="AZ13" i="47"/>
  <c r="AZ14" i="47"/>
  <c r="AZ15" i="47"/>
  <c r="AZ16" i="47"/>
  <c r="AZ17" i="47"/>
  <c r="AZ18" i="47"/>
  <c r="AZ19" i="47"/>
  <c r="AU6" i="47"/>
  <c r="AU7" i="47"/>
  <c r="AU8" i="47"/>
  <c r="AU9" i="47"/>
  <c r="AU10" i="47"/>
  <c r="AU11" i="47"/>
  <c r="AU12" i="47"/>
  <c r="AU13" i="47"/>
  <c r="AU14" i="47"/>
  <c r="AU15" i="47"/>
  <c r="AU16" i="47"/>
  <c r="AU17" i="47"/>
  <c r="AU18" i="47"/>
  <c r="AU19" i="47"/>
  <c r="J9" i="56"/>
  <c r="K9" i="56"/>
  <c r="J10" i="56"/>
  <c r="K10" i="56"/>
  <c r="J11" i="56"/>
  <c r="K11" i="56"/>
  <c r="J12" i="56"/>
  <c r="K12" i="56"/>
  <c r="J13" i="56"/>
  <c r="K13" i="56"/>
  <c r="J14" i="56"/>
  <c r="K14" i="56"/>
  <c r="J15" i="56"/>
  <c r="K15" i="56"/>
  <c r="J16" i="56"/>
  <c r="K16" i="56"/>
  <c r="J17" i="56"/>
  <c r="K17" i="56"/>
  <c r="J18" i="56"/>
  <c r="K18" i="56"/>
  <c r="J19" i="56"/>
  <c r="J20" i="56"/>
  <c r="J21" i="56"/>
  <c r="J22" i="56"/>
  <c r="J23" i="56"/>
  <c r="J24" i="56"/>
  <c r="J25" i="56"/>
  <c r="J26" i="56"/>
  <c r="J27" i="56"/>
  <c r="J28" i="56"/>
  <c r="K28" i="56"/>
  <c r="J29" i="56"/>
  <c r="K29" i="56"/>
  <c r="J30" i="56"/>
  <c r="K30" i="56"/>
  <c r="J31" i="56"/>
  <c r="K31" i="56"/>
  <c r="J32" i="56"/>
  <c r="K32" i="56"/>
  <c r="J33" i="56"/>
  <c r="K33" i="56"/>
  <c r="J34" i="56"/>
  <c r="K34" i="56"/>
  <c r="J35" i="56"/>
  <c r="K35" i="56"/>
  <c r="J36" i="56"/>
  <c r="K36" i="56"/>
  <c r="J37" i="56"/>
  <c r="J38" i="56"/>
  <c r="J39" i="56"/>
  <c r="J40" i="56"/>
  <c r="J41" i="56"/>
  <c r="J42" i="56"/>
  <c r="J43" i="56"/>
  <c r="J44" i="56"/>
  <c r="J45" i="56"/>
  <c r="J46" i="56"/>
  <c r="J47" i="56"/>
  <c r="T6" i="47"/>
  <c r="U6" i="47" s="1"/>
  <c r="T8" i="47"/>
  <c r="T9" i="47"/>
  <c r="T10" i="47"/>
  <c r="T11" i="47"/>
  <c r="T12" i="47"/>
  <c r="T13" i="47"/>
  <c r="T14" i="47"/>
  <c r="T15" i="47"/>
  <c r="Y15" i="47"/>
  <c r="T16" i="47"/>
  <c r="T17" i="47"/>
  <c r="T18" i="47"/>
  <c r="T19" i="47"/>
  <c r="BD19" i="47"/>
  <c r="T20" i="47"/>
  <c r="T21" i="47"/>
  <c r="T22" i="47"/>
  <c r="T23" i="47"/>
  <c r="T24" i="47"/>
  <c r="T26" i="47"/>
  <c r="T27" i="47"/>
  <c r="BD27" i="47"/>
  <c r="T28" i="47"/>
  <c r="T29" i="47"/>
  <c r="T30" i="47"/>
  <c r="T31" i="47"/>
  <c r="T32" i="47"/>
  <c r="T33" i="47"/>
  <c r="T34" i="47"/>
  <c r="T35" i="47"/>
  <c r="T36" i="47"/>
  <c r="AM10" i="50"/>
  <c r="AM11" i="50"/>
  <c r="AM12" i="50"/>
  <c r="AM13" i="50"/>
  <c r="AM14" i="50"/>
  <c r="AM15" i="50"/>
  <c r="AM16" i="50"/>
  <c r="AM17" i="50"/>
  <c r="AM18" i="50"/>
  <c r="AM19" i="50"/>
  <c r="AM20" i="50"/>
  <c r="AM21" i="50"/>
  <c r="AM22" i="50"/>
  <c r="AM23" i="50"/>
  <c r="AM24" i="50"/>
  <c r="AM25" i="50"/>
  <c r="AM26" i="50"/>
  <c r="AM27" i="50"/>
  <c r="AM28" i="50"/>
  <c r="AM29" i="50"/>
  <c r="AM30" i="50"/>
  <c r="AM31" i="50"/>
  <c r="AM32" i="50"/>
  <c r="AM33" i="50"/>
  <c r="AM34" i="50"/>
  <c r="AM35" i="50"/>
  <c r="AM36" i="50"/>
  <c r="AM37" i="50"/>
  <c r="AM38" i="50"/>
  <c r="AM40" i="50"/>
  <c r="AM41" i="50"/>
  <c r="AM42" i="50"/>
  <c r="AM43" i="50"/>
  <c r="AM44" i="50"/>
  <c r="AM45" i="50"/>
  <c r="AM46" i="50"/>
  <c r="T25" i="47"/>
  <c r="BD25" i="47"/>
  <c r="U27" i="56" s="1"/>
  <c r="T37" i="47"/>
  <c r="T38" i="47"/>
  <c r="T39" i="47"/>
  <c r="T41" i="47"/>
  <c r="T42" i="47"/>
  <c r="T43" i="47"/>
  <c r="AI43" i="47"/>
  <c r="T44" i="47"/>
  <c r="T45" i="47"/>
  <c r="AO45" i="47"/>
  <c r="T40" i="47"/>
  <c r="BD40" i="47"/>
  <c r="U42" i="56" s="1"/>
  <c r="D8" i="48"/>
  <c r="C8" i="48"/>
  <c r="D7" i="48"/>
  <c r="C7" i="48"/>
  <c r="D6" i="48"/>
  <c r="C6" i="48"/>
  <c r="AB5" i="48"/>
  <c r="AC27" i="48" s="1"/>
  <c r="V29" i="56" s="1"/>
  <c r="AB2" i="48"/>
  <c r="AI32" i="47" l="1"/>
  <c r="Q34" i="56" s="1"/>
  <c r="K39" i="47"/>
  <c r="P23" i="47"/>
  <c r="M25" i="56" s="1"/>
  <c r="P29" i="47"/>
  <c r="M31" i="56" s="1"/>
  <c r="P12" i="47"/>
  <c r="M14" i="56" s="1"/>
  <c r="P31" i="47"/>
  <c r="Q31" i="47" s="1"/>
  <c r="AC34" i="48"/>
  <c r="V36" i="56" s="1"/>
  <c r="P13" i="47"/>
  <c r="M15" i="56" s="1"/>
  <c r="P38" i="47"/>
  <c r="M40" i="56" s="1"/>
  <c r="P10" i="47"/>
  <c r="M12" i="56" s="1"/>
  <c r="P19" i="47"/>
  <c r="M21" i="56" s="1"/>
  <c r="Y17" i="47"/>
  <c r="O19" i="56" s="1"/>
  <c r="P44" i="47"/>
  <c r="M46" i="56" s="1"/>
  <c r="P32" i="47"/>
  <c r="M34" i="56" s="1"/>
  <c r="P30" i="47"/>
  <c r="M32" i="56" s="1"/>
  <c r="AO25" i="47"/>
  <c r="R27" i="56" s="1"/>
  <c r="AD42" i="47"/>
  <c r="P44" i="56" s="1"/>
  <c r="AD26" i="47"/>
  <c r="P28" i="56" s="1"/>
  <c r="Y20" i="47"/>
  <c r="O22" i="56" s="1"/>
  <c r="AI38" i="47"/>
  <c r="AJ38" i="47" s="1"/>
  <c r="AO36" i="47"/>
  <c r="R38" i="56" s="1"/>
  <c r="AO28" i="47"/>
  <c r="R30" i="56" s="1"/>
  <c r="AI22" i="47"/>
  <c r="AJ22" i="47" s="1"/>
  <c r="P17" i="47"/>
  <c r="M19" i="56" s="1"/>
  <c r="AI14" i="47"/>
  <c r="Q16" i="56" s="1"/>
  <c r="P14" i="47"/>
  <c r="M16" i="56" s="1"/>
  <c r="P6" i="47"/>
  <c r="Q6" i="47" s="1"/>
  <c r="Y30" i="47"/>
  <c r="O32" i="56" s="1"/>
  <c r="AD28" i="47"/>
  <c r="P30" i="56" s="1"/>
  <c r="AI40" i="47"/>
  <c r="Q42" i="56" s="1"/>
  <c r="AI34" i="47"/>
  <c r="Q36" i="56" s="1"/>
  <c r="AI33" i="47"/>
  <c r="AJ33" i="47" s="1"/>
  <c r="AI29" i="47"/>
  <c r="Q31" i="56" s="1"/>
  <c r="AI23" i="47"/>
  <c r="Q25" i="56" s="1"/>
  <c r="AI21" i="47"/>
  <c r="Q23" i="56" s="1"/>
  <c r="Y13" i="47"/>
  <c r="O15" i="56" s="1"/>
  <c r="Y40" i="47"/>
  <c r="Z40" i="47" s="1"/>
  <c r="Y34" i="47"/>
  <c r="Z34" i="47" s="1"/>
  <c r="Y18" i="47"/>
  <c r="O20" i="56" s="1"/>
  <c r="K11" i="47"/>
  <c r="L13" i="56" s="1"/>
  <c r="AO23" i="47"/>
  <c r="R25" i="56" s="1"/>
  <c r="AD29" i="47"/>
  <c r="AE29" i="47" s="1"/>
  <c r="P16" i="47"/>
  <c r="M18" i="56" s="1"/>
  <c r="P42" i="47"/>
  <c r="Q42" i="47" s="1"/>
  <c r="P34" i="47"/>
  <c r="M36" i="56" s="1"/>
  <c r="AO31" i="47"/>
  <c r="AP31" i="47" s="1"/>
  <c r="P26" i="47"/>
  <c r="M28" i="56" s="1"/>
  <c r="Y36" i="47"/>
  <c r="Z36" i="47" s="1"/>
  <c r="AI30" i="47"/>
  <c r="Q32" i="56" s="1"/>
  <c r="AO20" i="47"/>
  <c r="R22" i="56" s="1"/>
  <c r="AO26" i="47"/>
  <c r="R28" i="56" s="1"/>
  <c r="P15" i="47"/>
  <c r="M17" i="56" s="1"/>
  <c r="Y43" i="47"/>
  <c r="Z43" i="47" s="1"/>
  <c r="K42" i="47"/>
  <c r="L42" i="47" s="1"/>
  <c r="AI25" i="47"/>
  <c r="Q27" i="56" s="1"/>
  <c r="P18" i="47"/>
  <c r="Q18" i="47" s="1"/>
  <c r="AO17" i="47"/>
  <c r="R19" i="56" s="1"/>
  <c r="AO16" i="47"/>
  <c r="AP16" i="47" s="1"/>
  <c r="AO12" i="47"/>
  <c r="AP12" i="47" s="1"/>
  <c r="P43" i="47"/>
  <c r="Q43" i="47" s="1"/>
  <c r="AI24" i="47"/>
  <c r="AJ24" i="47" s="1"/>
  <c r="K10" i="47"/>
  <c r="L12" i="56" s="1"/>
  <c r="AI6" i="47"/>
  <c r="Q8" i="56" s="1"/>
  <c r="K43" i="47"/>
  <c r="L43" i="47" s="1"/>
  <c r="K35" i="47"/>
  <c r="L37" i="56" s="1"/>
  <c r="AD30" i="47"/>
  <c r="AE30" i="47" s="1"/>
  <c r="Y24" i="47"/>
  <c r="Z24" i="47" s="1"/>
  <c r="AD22" i="47"/>
  <c r="P24" i="56" s="1"/>
  <c r="P7" i="47"/>
  <c r="Q7" i="47" s="1"/>
  <c r="AD18" i="47"/>
  <c r="AE18" i="47" s="1"/>
  <c r="AD44" i="47"/>
  <c r="AE44" i="47" s="1"/>
  <c r="Y38" i="47"/>
  <c r="Z38" i="47" s="1"/>
  <c r="P25" i="47"/>
  <c r="M27" i="56" s="1"/>
  <c r="AO18" i="47"/>
  <c r="AP18" i="47" s="1"/>
  <c r="AO10" i="47"/>
  <c r="R12" i="56" s="1"/>
  <c r="AI35" i="47"/>
  <c r="AJ35" i="47" s="1"/>
  <c r="P36" i="47"/>
  <c r="M38" i="56" s="1"/>
  <c r="P28" i="47"/>
  <c r="M30" i="56" s="1"/>
  <c r="P20" i="47"/>
  <c r="M22" i="56" s="1"/>
  <c r="AC17" i="48"/>
  <c r="V19" i="56" s="1"/>
  <c r="K36" i="47"/>
  <c r="L38" i="56" s="1"/>
  <c r="AO44" i="47"/>
  <c r="AP44" i="47" s="1"/>
  <c r="AD41" i="47"/>
  <c r="AO8" i="47"/>
  <c r="R10" i="56" s="1"/>
  <c r="P37" i="47"/>
  <c r="M39" i="56" s="1"/>
  <c r="AD34" i="47"/>
  <c r="AE34" i="47" s="1"/>
  <c r="AO30" i="47"/>
  <c r="R32" i="56" s="1"/>
  <c r="P9" i="47"/>
  <c r="M11" i="56" s="1"/>
  <c r="AO34" i="47"/>
  <c r="R36" i="56" s="1"/>
  <c r="AO24" i="47"/>
  <c r="R26" i="56" s="1"/>
  <c r="AD24" i="47"/>
  <c r="AD25" i="47"/>
  <c r="P27" i="56" s="1"/>
  <c r="AD27" i="47"/>
  <c r="P29" i="56" s="1"/>
  <c r="AC13" i="48"/>
  <c r="AE13" i="48" s="1"/>
  <c r="W15" i="56" s="1"/>
  <c r="AC43" i="48"/>
  <c r="AC35" i="48"/>
  <c r="AC42" i="48"/>
  <c r="AO40" i="47"/>
  <c r="R42" i="56" s="1"/>
  <c r="AD7" i="47"/>
  <c r="P9" i="56" s="1"/>
  <c r="AO42" i="47"/>
  <c r="AP42" i="47" s="1"/>
  <c r="P39" i="47"/>
  <c r="M41" i="56" s="1"/>
  <c r="AD36" i="47"/>
  <c r="AE36" i="47" s="1"/>
  <c r="P40" i="47"/>
  <c r="M42" i="56" s="1"/>
  <c r="P24" i="47"/>
  <c r="M26" i="56" s="1"/>
  <c r="AO43" i="47"/>
  <c r="R45" i="56" s="1"/>
  <c r="AO6" i="47"/>
  <c r="R8" i="56" s="1"/>
  <c r="AO38" i="47"/>
  <c r="R40" i="56" s="1"/>
  <c r="AO32" i="47"/>
  <c r="AP32" i="47" s="1"/>
  <c r="AD20" i="47"/>
  <c r="P22" i="56" s="1"/>
  <c r="AD43" i="47"/>
  <c r="AE43" i="47" s="1"/>
  <c r="Y41" i="47"/>
  <c r="Z41" i="47" s="1"/>
  <c r="Y37" i="47"/>
  <c r="Z37" i="47" s="1"/>
  <c r="AO35" i="47"/>
  <c r="R37" i="56" s="1"/>
  <c r="AD35" i="47"/>
  <c r="AE35" i="47" s="1"/>
  <c r="AO33" i="47"/>
  <c r="R35" i="56" s="1"/>
  <c r="AI31" i="47"/>
  <c r="AJ31" i="47" s="1"/>
  <c r="Y27" i="47"/>
  <c r="O29" i="56" s="1"/>
  <c r="AD19" i="47"/>
  <c r="P21" i="56" s="1"/>
  <c r="Y11" i="50"/>
  <c r="Y43" i="50"/>
  <c r="Y44" i="50"/>
  <c r="Y36" i="50"/>
  <c r="AO41" i="47"/>
  <c r="R43" i="56" s="1"/>
  <c r="Y35" i="47"/>
  <c r="Z35" i="47" s="1"/>
  <c r="AD27" i="48"/>
  <c r="Y9" i="50"/>
  <c r="Y40" i="50"/>
  <c r="Y32" i="50"/>
  <c r="Y24" i="50"/>
  <c r="Y16" i="50"/>
  <c r="Y45" i="50"/>
  <c r="Y37" i="50"/>
  <c r="Y29" i="50"/>
  <c r="Y21" i="50"/>
  <c r="Y13" i="50"/>
  <c r="Y42" i="50"/>
  <c r="Y34" i="50"/>
  <c r="Y26" i="50"/>
  <c r="Y18" i="50"/>
  <c r="Y39" i="50"/>
  <c r="Y31" i="50"/>
  <c r="Y23" i="50"/>
  <c r="Y15" i="50"/>
  <c r="Y27" i="50"/>
  <c r="Y28" i="50"/>
  <c r="Y20" i="50"/>
  <c r="Y30" i="50"/>
  <c r="Y22" i="50"/>
  <c r="Y41" i="50"/>
  <c r="Y33" i="50"/>
  <c r="Y25" i="50"/>
  <c r="Y17" i="50"/>
  <c r="Y35" i="50"/>
  <c r="Y38" i="50"/>
  <c r="Y14" i="50"/>
  <c r="Y19" i="50"/>
  <c r="Y8" i="50"/>
  <c r="K27" i="47"/>
  <c r="L29" i="56" s="1"/>
  <c r="AD6" i="47"/>
  <c r="P8" i="56" s="1"/>
  <c r="K38" i="47"/>
  <c r="L40" i="56" s="1"/>
  <c r="AD31" i="47"/>
  <c r="P33" i="56" s="1"/>
  <c r="AD21" i="47"/>
  <c r="P23" i="56" s="1"/>
  <c r="Y19" i="47"/>
  <c r="O21" i="56" s="1"/>
  <c r="AO9" i="47"/>
  <c r="AP9" i="47" s="1"/>
  <c r="AC32" i="48"/>
  <c r="AC41" i="48"/>
  <c r="AC26" i="48"/>
  <c r="K25" i="47"/>
  <c r="L27" i="56" s="1"/>
  <c r="K27" i="56" s="1"/>
  <c r="K29" i="47"/>
  <c r="L31" i="56" s="1"/>
  <c r="K15" i="47"/>
  <c r="L17" i="56" s="1"/>
  <c r="AI10" i="47"/>
  <c r="Q12" i="56" s="1"/>
  <c r="K40" i="47"/>
  <c r="L40" i="47" s="1"/>
  <c r="AO37" i="47"/>
  <c r="AP37" i="47" s="1"/>
  <c r="AD33" i="47"/>
  <c r="AE33" i="47" s="1"/>
  <c r="Y31" i="47"/>
  <c r="O33" i="56" s="1"/>
  <c r="AD23" i="47"/>
  <c r="P25" i="56" s="1"/>
  <c r="Y21" i="47"/>
  <c r="Z21" i="47" s="1"/>
  <c r="K14" i="47"/>
  <c r="L16" i="56" s="1"/>
  <c r="AC44" i="48"/>
  <c r="AC19" i="48"/>
  <c r="AC40" i="48"/>
  <c r="K44" i="47"/>
  <c r="L44" i="47" s="1"/>
  <c r="K41" i="47"/>
  <c r="L43" i="56" s="1"/>
  <c r="K31" i="47"/>
  <c r="L31" i="47" s="1"/>
  <c r="K17" i="47"/>
  <c r="L19" i="56" s="1"/>
  <c r="AD10" i="47"/>
  <c r="P12" i="56" s="1"/>
  <c r="AO39" i="47"/>
  <c r="AP39" i="47" s="1"/>
  <c r="AI37" i="47"/>
  <c r="AJ37" i="47" s="1"/>
  <c r="Y33" i="47"/>
  <c r="O35" i="56" s="1"/>
  <c r="K26" i="47"/>
  <c r="L28" i="56" s="1"/>
  <c r="Y23" i="47"/>
  <c r="Z23" i="47" s="1"/>
  <c r="K16" i="47"/>
  <c r="L16" i="47" s="1"/>
  <c r="AO13" i="47"/>
  <c r="R15" i="56" s="1"/>
  <c r="AI11" i="47"/>
  <c r="AJ11" i="47" s="1"/>
  <c r="AC39" i="48"/>
  <c r="AC36" i="48"/>
  <c r="AC18" i="48"/>
  <c r="AC24" i="48"/>
  <c r="K33" i="47"/>
  <c r="L35" i="56" s="1"/>
  <c r="K19" i="47"/>
  <c r="L19" i="47" s="1"/>
  <c r="AD12" i="47"/>
  <c r="AE12" i="47" s="1"/>
  <c r="AI39" i="47"/>
  <c r="Q41" i="56" s="1"/>
  <c r="AD37" i="47"/>
  <c r="P39" i="56" s="1"/>
  <c r="K28" i="47"/>
  <c r="L30" i="56" s="1"/>
  <c r="Y25" i="47"/>
  <c r="O27" i="56" s="1"/>
  <c r="K18" i="47"/>
  <c r="L18" i="47" s="1"/>
  <c r="AO15" i="47"/>
  <c r="R17" i="56" s="1"/>
  <c r="AC31" i="48"/>
  <c r="AC28" i="48"/>
  <c r="AC38" i="48"/>
  <c r="AC37" i="48"/>
  <c r="K21" i="47"/>
  <c r="L23" i="56" s="1"/>
  <c r="AD39" i="47"/>
  <c r="P41" i="56" s="1"/>
  <c r="K30" i="47"/>
  <c r="L30" i="47" s="1"/>
  <c r="AO27" i="47"/>
  <c r="R29" i="56" s="1"/>
  <c r="K20" i="47"/>
  <c r="L22" i="56" s="1"/>
  <c r="AI15" i="47"/>
  <c r="Q17" i="56" s="1"/>
  <c r="AD13" i="47"/>
  <c r="P15" i="56" s="1"/>
  <c r="AC23" i="48"/>
  <c r="AC20" i="48"/>
  <c r="AC30" i="48"/>
  <c r="AC29" i="48"/>
  <c r="K37" i="47"/>
  <c r="L37" i="47" s="1"/>
  <c r="K23" i="47"/>
  <c r="L25" i="56" s="1"/>
  <c r="AI18" i="47"/>
  <c r="AJ18" i="47" s="1"/>
  <c r="AD16" i="47"/>
  <c r="AE16" i="47" s="1"/>
  <c r="K7" i="47"/>
  <c r="L9" i="56" s="1"/>
  <c r="AI41" i="47"/>
  <c r="AJ41" i="47" s="1"/>
  <c r="Y39" i="47"/>
  <c r="O41" i="56" s="1"/>
  <c r="K32" i="47"/>
  <c r="L32" i="47" s="1"/>
  <c r="AO29" i="47"/>
  <c r="AP29" i="47" s="1"/>
  <c r="AI27" i="47"/>
  <c r="Q29" i="56" s="1"/>
  <c r="K22" i="47"/>
  <c r="L24" i="56" s="1"/>
  <c r="AO19" i="47"/>
  <c r="AP19" i="47" s="1"/>
  <c r="AI17" i="47"/>
  <c r="Q19" i="56" s="1"/>
  <c r="AD15" i="47"/>
  <c r="P17" i="56" s="1"/>
  <c r="P8" i="47"/>
  <c r="Q8" i="47" s="1"/>
  <c r="AC15" i="48"/>
  <c r="AC25" i="48"/>
  <c r="AC22" i="48"/>
  <c r="AC21" i="48"/>
  <c r="AI20" i="47"/>
  <c r="AJ20" i="47" s="1"/>
  <c r="K34" i="47"/>
  <c r="L34" i="47" s="1"/>
  <c r="K24" i="47"/>
  <c r="L26" i="56" s="1"/>
  <c r="AO21" i="47"/>
  <c r="R23" i="56" s="1"/>
  <c r="AI19" i="47"/>
  <c r="Q21" i="56" s="1"/>
  <c r="AD17" i="47"/>
  <c r="AE17" i="47" s="1"/>
  <c r="AE27" i="48"/>
  <c r="W29" i="56" s="1"/>
  <c r="AC33" i="48"/>
  <c r="AC16" i="48"/>
  <c r="AC14" i="48"/>
  <c r="AI8" i="47"/>
  <c r="Q10" i="56" s="1"/>
  <c r="AI12" i="47"/>
  <c r="Q14" i="56" s="1"/>
  <c r="AO11" i="47"/>
  <c r="R13" i="56" s="1"/>
  <c r="AD11" i="47"/>
  <c r="AE11" i="47" s="1"/>
  <c r="AI9" i="47"/>
  <c r="AJ9" i="47" s="1"/>
  <c r="Y9" i="47"/>
  <c r="O11" i="56" s="1"/>
  <c r="Y7" i="47"/>
  <c r="Z7" i="47" s="1"/>
  <c r="Y12" i="47"/>
  <c r="O14" i="56" s="1"/>
  <c r="Y11" i="47"/>
  <c r="O13" i="56" s="1"/>
  <c r="AD9" i="47"/>
  <c r="P11" i="56" s="1"/>
  <c r="AC8" i="48"/>
  <c r="V10" i="56" s="1"/>
  <c r="AC10" i="48"/>
  <c r="V12" i="56" s="1"/>
  <c r="AC12" i="48"/>
  <c r="V14" i="56" s="1"/>
  <c r="AC6" i="48"/>
  <c r="V8" i="56" s="1"/>
  <c r="AC7" i="48"/>
  <c r="V9" i="56" s="1"/>
  <c r="AC9" i="48"/>
  <c r="V11" i="56" s="1"/>
  <c r="AC11" i="48"/>
  <c r="V13" i="56" s="1"/>
  <c r="O27" i="71"/>
  <c r="O28" i="71"/>
  <c r="O29" i="71"/>
  <c r="O30" i="71"/>
  <c r="O31" i="71"/>
  <c r="O32" i="71"/>
  <c r="O33" i="71"/>
  <c r="O34" i="71"/>
  <c r="O35" i="71"/>
  <c r="O36" i="71"/>
  <c r="P47" i="71"/>
  <c r="O42" i="71"/>
  <c r="O18" i="71"/>
  <c r="O17" i="71"/>
  <c r="O16" i="71"/>
  <c r="O15" i="71"/>
  <c r="O14" i="71"/>
  <c r="O13" i="71"/>
  <c r="O12" i="71"/>
  <c r="O11" i="71"/>
  <c r="O10" i="71"/>
  <c r="O9" i="71"/>
  <c r="O8" i="71"/>
  <c r="K20" i="56"/>
  <c r="O20" i="71"/>
  <c r="K21" i="56"/>
  <c r="O21" i="71"/>
  <c r="K22" i="56"/>
  <c r="O22" i="71"/>
  <c r="K23" i="56"/>
  <c r="O23" i="71"/>
  <c r="K24" i="56"/>
  <c r="O24" i="71"/>
  <c r="K25" i="56"/>
  <c r="O25" i="71"/>
  <c r="K26" i="56"/>
  <c r="O26" i="71"/>
  <c r="K19" i="56"/>
  <c r="O19" i="71"/>
  <c r="P57" i="71"/>
  <c r="K47" i="56"/>
  <c r="O47" i="71"/>
  <c r="K46" i="56"/>
  <c r="O46" i="71"/>
  <c r="K45" i="56"/>
  <c r="O45" i="71"/>
  <c r="K44" i="56"/>
  <c r="O44" i="71"/>
  <c r="K43" i="56"/>
  <c r="O43" i="71"/>
  <c r="K41" i="56"/>
  <c r="O41" i="71"/>
  <c r="K40" i="56"/>
  <c r="O40" i="71"/>
  <c r="K39" i="56"/>
  <c r="O39" i="71"/>
  <c r="K38" i="56"/>
  <c r="O38" i="71"/>
  <c r="K37" i="56"/>
  <c r="O37" i="71"/>
  <c r="BD6" i="47"/>
  <c r="BE6" i="47" s="1"/>
  <c r="K6" i="47"/>
  <c r="L6" i="47" s="1"/>
  <c r="Y10" i="50"/>
  <c r="L7" i="50"/>
  <c r="S7" i="50" s="1"/>
  <c r="Q40" i="47"/>
  <c r="BD12" i="47"/>
  <c r="BE12" i="47" s="1"/>
  <c r="BD9" i="47"/>
  <c r="U11" i="56" s="1"/>
  <c r="K13" i="47"/>
  <c r="L13" i="47" s="1"/>
  <c r="K12" i="47"/>
  <c r="L14" i="56" s="1"/>
  <c r="K9" i="47"/>
  <c r="L11" i="56" s="1"/>
  <c r="K8" i="47"/>
  <c r="L10" i="56" s="1"/>
  <c r="AE40" i="47"/>
  <c r="BF5" i="47"/>
  <c r="BG42" i="47" s="1"/>
  <c r="BG45" i="47"/>
  <c r="BG23" i="47"/>
  <c r="BG40" i="47"/>
  <c r="N42" i="56"/>
  <c r="U40" i="47"/>
  <c r="AN9" i="50"/>
  <c r="AN8" i="50"/>
  <c r="AN7" i="50"/>
  <c r="U47" i="56"/>
  <c r="BE45" i="47"/>
  <c r="R47" i="56"/>
  <c r="AP45" i="47"/>
  <c r="Q47" i="56"/>
  <c r="AJ45" i="47"/>
  <c r="P47" i="56"/>
  <c r="AE45" i="47"/>
  <c r="O47" i="56"/>
  <c r="Z45" i="47"/>
  <c r="N47" i="56"/>
  <c r="U45" i="47"/>
  <c r="M47" i="56"/>
  <c r="Q45" i="47"/>
  <c r="L47" i="56"/>
  <c r="L45" i="47"/>
  <c r="U46" i="56"/>
  <c r="BE44" i="47"/>
  <c r="Q46" i="56"/>
  <c r="AJ44" i="47"/>
  <c r="O46" i="56"/>
  <c r="Z44" i="47"/>
  <c r="N46" i="56"/>
  <c r="U44" i="47"/>
  <c r="Q44" i="47"/>
  <c r="U45" i="56"/>
  <c r="BE43" i="47"/>
  <c r="Q45" i="56"/>
  <c r="AJ43" i="47"/>
  <c r="N45" i="56"/>
  <c r="U43" i="47"/>
  <c r="U44" i="56"/>
  <c r="BE42" i="47"/>
  <c r="Q44" i="56"/>
  <c r="AJ42" i="47"/>
  <c r="O44" i="56"/>
  <c r="Z42" i="47"/>
  <c r="N44" i="56"/>
  <c r="U42" i="47"/>
  <c r="U43" i="56"/>
  <c r="BE41" i="47"/>
  <c r="P43" i="56"/>
  <c r="AE41" i="47"/>
  <c r="N43" i="56"/>
  <c r="U41" i="47"/>
  <c r="M43" i="56"/>
  <c r="Q41" i="47"/>
  <c r="U41" i="56"/>
  <c r="BE39" i="47"/>
  <c r="N41" i="56"/>
  <c r="U39" i="47"/>
  <c r="L41" i="56"/>
  <c r="L39" i="47"/>
  <c r="U40" i="56"/>
  <c r="BE38" i="47"/>
  <c r="AP38" i="47"/>
  <c r="P40" i="56"/>
  <c r="AE38" i="47"/>
  <c r="N40" i="56"/>
  <c r="U38" i="47"/>
  <c r="U39" i="56"/>
  <c r="BE37" i="47"/>
  <c r="N39" i="56"/>
  <c r="U37" i="47"/>
  <c r="U38" i="56"/>
  <c r="BE36" i="47"/>
  <c r="AP36" i="47"/>
  <c r="Q38" i="56"/>
  <c r="AJ36" i="47"/>
  <c r="N27" i="56"/>
  <c r="U25" i="47"/>
  <c r="AN46" i="50"/>
  <c r="AN45" i="50"/>
  <c r="AN44" i="50"/>
  <c r="AN43" i="50"/>
  <c r="AN42" i="50"/>
  <c r="AN41" i="50"/>
  <c r="AN40" i="50"/>
  <c r="AN38" i="50"/>
  <c r="AN37" i="50"/>
  <c r="AN36" i="50"/>
  <c r="AN35" i="50"/>
  <c r="AN34" i="50"/>
  <c r="AN33" i="50"/>
  <c r="AN32" i="50"/>
  <c r="AN31" i="50"/>
  <c r="AN30" i="50"/>
  <c r="AN29" i="50"/>
  <c r="AN28" i="50"/>
  <c r="AN27" i="50"/>
  <c r="AN26" i="50"/>
  <c r="AN25" i="50"/>
  <c r="AN24" i="50"/>
  <c r="AN23" i="50"/>
  <c r="AN22" i="50"/>
  <c r="AN21" i="50"/>
  <c r="AN20" i="50"/>
  <c r="AN19" i="50"/>
  <c r="AN18" i="50"/>
  <c r="AN17" i="50"/>
  <c r="AN16" i="50"/>
  <c r="AN15" i="50"/>
  <c r="AN14" i="50"/>
  <c r="AN13" i="50"/>
  <c r="AN12" i="50"/>
  <c r="AN11" i="50"/>
  <c r="AN10" i="50"/>
  <c r="N38" i="56"/>
  <c r="U36" i="47"/>
  <c r="U37" i="56"/>
  <c r="BE35" i="47"/>
  <c r="N37" i="56"/>
  <c r="U35" i="47"/>
  <c r="M37" i="56"/>
  <c r="Q35" i="47"/>
  <c r="U36" i="56"/>
  <c r="BE34" i="47"/>
  <c r="N36" i="56"/>
  <c r="U34" i="47"/>
  <c r="U35" i="56"/>
  <c r="BE33" i="47"/>
  <c r="N35" i="56"/>
  <c r="U33" i="47"/>
  <c r="U34" i="56"/>
  <c r="BE32" i="47"/>
  <c r="P34" i="56"/>
  <c r="AE32" i="47"/>
  <c r="O34" i="56"/>
  <c r="Z32" i="47"/>
  <c r="N34" i="56"/>
  <c r="U32" i="47"/>
  <c r="U33" i="56"/>
  <c r="BE31" i="47"/>
  <c r="N33" i="56"/>
  <c r="U31" i="47"/>
  <c r="U32" i="56"/>
  <c r="BE30" i="47"/>
  <c r="N32" i="56"/>
  <c r="U30" i="47"/>
  <c r="U31" i="56"/>
  <c r="BE29" i="47"/>
  <c r="O31" i="56"/>
  <c r="Z29" i="47"/>
  <c r="N31" i="56"/>
  <c r="U29" i="47"/>
  <c r="U30" i="56"/>
  <c r="BE28" i="47"/>
  <c r="AP28" i="47"/>
  <c r="Q30" i="56"/>
  <c r="AJ28" i="47"/>
  <c r="O30" i="56"/>
  <c r="Z28" i="47"/>
  <c r="N30" i="56"/>
  <c r="U28" i="47"/>
  <c r="U29" i="56"/>
  <c r="BE27" i="47"/>
  <c r="N29" i="56"/>
  <c r="U27" i="47"/>
  <c r="M29" i="56"/>
  <c r="Q27" i="47"/>
  <c r="U28" i="56"/>
  <c r="BE26" i="47"/>
  <c r="Q28" i="56"/>
  <c r="AJ26" i="47"/>
  <c r="O28" i="56"/>
  <c r="Z26" i="47"/>
  <c r="N28" i="56"/>
  <c r="U26" i="47"/>
  <c r="U26" i="56"/>
  <c r="BE24" i="47"/>
  <c r="AP24" i="47"/>
  <c r="P26" i="56"/>
  <c r="AE24" i="47"/>
  <c r="N26" i="56"/>
  <c r="U24" i="47"/>
  <c r="U25" i="56"/>
  <c r="BE23" i="47"/>
  <c r="AJ23" i="47"/>
  <c r="N25" i="56"/>
  <c r="U23" i="47"/>
  <c r="U24" i="56"/>
  <c r="BE22" i="47"/>
  <c r="R24" i="56"/>
  <c r="AP22" i="47"/>
  <c r="O24" i="56"/>
  <c r="Z22" i="47"/>
  <c r="N24" i="56"/>
  <c r="U22" i="47"/>
  <c r="M24" i="56"/>
  <c r="Q22" i="47"/>
  <c r="U23" i="56"/>
  <c r="BE21" i="47"/>
  <c r="N23" i="56"/>
  <c r="U21" i="47"/>
  <c r="M23" i="56"/>
  <c r="Q21" i="47"/>
  <c r="U22" i="56"/>
  <c r="BE20" i="47"/>
  <c r="Z20" i="47"/>
  <c r="N22" i="56"/>
  <c r="U20" i="47"/>
  <c r="U21" i="56"/>
  <c r="BE19" i="47"/>
  <c r="N21" i="56"/>
  <c r="U19" i="47"/>
  <c r="Q19" i="47"/>
  <c r="U20" i="56"/>
  <c r="BE18" i="47"/>
  <c r="R20" i="56"/>
  <c r="N20" i="56"/>
  <c r="U18" i="47"/>
  <c r="U19" i="56"/>
  <c r="BE17" i="47"/>
  <c r="N19" i="56"/>
  <c r="U17" i="47"/>
  <c r="U18" i="56"/>
  <c r="BE16" i="47"/>
  <c r="Q18" i="56"/>
  <c r="AJ16" i="47"/>
  <c r="O18" i="56"/>
  <c r="Z16" i="47"/>
  <c r="N18" i="56"/>
  <c r="U16" i="47"/>
  <c r="U17" i="56"/>
  <c r="BE15" i="47"/>
  <c r="O17" i="56"/>
  <c r="Z15" i="47"/>
  <c r="N17" i="56"/>
  <c r="U15" i="47"/>
  <c r="U16" i="56"/>
  <c r="BE14" i="47"/>
  <c r="R16" i="56"/>
  <c r="AP14" i="47"/>
  <c r="P16" i="56"/>
  <c r="AE14" i="47"/>
  <c r="O16" i="56"/>
  <c r="Z14" i="47"/>
  <c r="N16" i="56"/>
  <c r="U14" i="47"/>
  <c r="Q14" i="47"/>
  <c r="U15" i="56"/>
  <c r="BE13" i="47"/>
  <c r="Q15" i="56"/>
  <c r="AJ13" i="47"/>
  <c r="N15" i="56"/>
  <c r="U13" i="47"/>
  <c r="R14" i="56"/>
  <c r="N14" i="56"/>
  <c r="U12" i="47"/>
  <c r="U13" i="56"/>
  <c r="BE11" i="47"/>
  <c r="N13" i="56"/>
  <c r="U11" i="47"/>
  <c r="M13" i="56"/>
  <c r="Q11" i="47"/>
  <c r="U12" i="56"/>
  <c r="BE10" i="47"/>
  <c r="O12" i="56"/>
  <c r="Z10" i="47"/>
  <c r="N12" i="56"/>
  <c r="U10" i="47"/>
  <c r="Q10" i="47"/>
  <c r="N11" i="56"/>
  <c r="U9" i="47"/>
  <c r="N10" i="56"/>
  <c r="U8" i="47"/>
  <c r="U9" i="56"/>
  <c r="BE7" i="47"/>
  <c r="O8" i="56"/>
  <c r="N8" i="56" s="1"/>
  <c r="Z6" i="47"/>
  <c r="P18" i="56" l="1"/>
  <c r="AE34" i="48"/>
  <c r="W36" i="56" s="1"/>
  <c r="V15" i="56"/>
  <c r="Q20" i="56"/>
  <c r="O23" i="56"/>
  <c r="L29" i="47"/>
  <c r="M44" i="56"/>
  <c r="Q11" i="56"/>
  <c r="P14" i="56"/>
  <c r="AJ32" i="47"/>
  <c r="Q34" i="47"/>
  <c r="O42" i="56"/>
  <c r="Q37" i="56"/>
  <c r="L22" i="47"/>
  <c r="L21" i="47"/>
  <c r="L28" i="47"/>
  <c r="R41" i="56"/>
  <c r="Z9" i="47"/>
  <c r="AP10" i="47"/>
  <c r="O9" i="56"/>
  <c r="Z17" i="47"/>
  <c r="O26" i="56"/>
  <c r="Z39" i="47"/>
  <c r="R39" i="56"/>
  <c r="AE39" i="47"/>
  <c r="AE15" i="47"/>
  <c r="Z33" i="47"/>
  <c r="Z19" i="47"/>
  <c r="Q26" i="56"/>
  <c r="Q33" i="56"/>
  <c r="M8" i="56"/>
  <c r="Q12" i="47"/>
  <c r="R21" i="56"/>
  <c r="Q22" i="56"/>
  <c r="AE28" i="47"/>
  <c r="AP33" i="47"/>
  <c r="AP41" i="47"/>
  <c r="O45" i="56"/>
  <c r="AP6" i="47"/>
  <c r="AP8" i="47"/>
  <c r="Z13" i="47"/>
  <c r="Q15" i="47"/>
  <c r="Q16" i="47"/>
  <c r="AJ21" i="47"/>
  <c r="Q23" i="47"/>
  <c r="AP26" i="47"/>
  <c r="Z30" i="47"/>
  <c r="AE37" i="47"/>
  <c r="L42" i="56"/>
  <c r="K42" i="56" s="1"/>
  <c r="AJ40" i="47"/>
  <c r="Q39" i="56"/>
  <c r="Q40" i="56"/>
  <c r="Z18" i="47"/>
  <c r="Q24" i="56"/>
  <c r="P20" i="56"/>
  <c r="M10" i="56"/>
  <c r="R11" i="56"/>
  <c r="Q29" i="47"/>
  <c r="AE7" i="47"/>
  <c r="L46" i="56"/>
  <c r="Q32" i="47"/>
  <c r="O36" i="56"/>
  <c r="AE6" i="47"/>
  <c r="AJ34" i="47"/>
  <c r="P13" i="56"/>
  <c r="O25" i="56"/>
  <c r="M33" i="56"/>
  <c r="Q30" i="47"/>
  <c r="P19" i="56"/>
  <c r="AJ6" i="47"/>
  <c r="L12" i="47"/>
  <c r="U14" i="56"/>
  <c r="AJ17" i="47"/>
  <c r="Q20" i="47"/>
  <c r="AP23" i="47"/>
  <c r="Q26" i="47"/>
  <c r="AP27" i="47"/>
  <c r="AP30" i="47"/>
  <c r="Z31" i="47"/>
  <c r="R34" i="56"/>
  <c r="AJ25" i="47"/>
  <c r="Q13" i="47"/>
  <c r="P36" i="56"/>
  <c r="P38" i="56"/>
  <c r="L44" i="56"/>
  <c r="R44" i="56"/>
  <c r="AP25" i="47"/>
  <c r="L35" i="47"/>
  <c r="AE22" i="47"/>
  <c r="R33" i="56"/>
  <c r="L33" i="47"/>
  <c r="AP35" i="47"/>
  <c r="Q17" i="47"/>
  <c r="O43" i="56"/>
  <c r="L8" i="56"/>
  <c r="L7" i="47"/>
  <c r="AJ10" i="47"/>
  <c r="AP15" i="47"/>
  <c r="L10" i="47"/>
  <c r="M20" i="56"/>
  <c r="AE19" i="47"/>
  <c r="L24" i="47"/>
  <c r="Q28" i="47"/>
  <c r="O37" i="56"/>
  <c r="M45" i="56"/>
  <c r="P46" i="56"/>
  <c r="AP43" i="47"/>
  <c r="Q25" i="47"/>
  <c r="AE42" i="47"/>
  <c r="AJ14" i="47"/>
  <c r="AJ29" i="47"/>
  <c r="AJ19" i="47"/>
  <c r="AP34" i="47"/>
  <c r="L36" i="47"/>
  <c r="AD34" i="48"/>
  <c r="AJ30" i="47"/>
  <c r="Q38" i="47"/>
  <c r="AJ8" i="47"/>
  <c r="AP17" i="47"/>
  <c r="L41" i="47"/>
  <c r="P45" i="56"/>
  <c r="P31" i="56"/>
  <c r="L36" i="56"/>
  <c r="BG15" i="47"/>
  <c r="BH15" i="47" s="1"/>
  <c r="L11" i="47"/>
  <c r="L25" i="47"/>
  <c r="AE26" i="47"/>
  <c r="L27" i="47"/>
  <c r="P35" i="56"/>
  <c r="O40" i="56"/>
  <c r="Q43" i="56"/>
  <c r="AD13" i="48"/>
  <c r="L26" i="47"/>
  <c r="L33" i="56"/>
  <c r="Q35" i="56"/>
  <c r="L18" i="56"/>
  <c r="P32" i="56"/>
  <c r="P37" i="56"/>
  <c r="L45" i="56"/>
  <c r="R46" i="56"/>
  <c r="AE17" i="48"/>
  <c r="W19" i="56" s="1"/>
  <c r="AP20" i="47"/>
  <c r="L32" i="56"/>
  <c r="L38" i="47"/>
  <c r="Q9" i="47"/>
  <c r="R18" i="56"/>
  <c r="L20" i="56"/>
  <c r="AE23" i="47"/>
  <c r="Q24" i="47"/>
  <c r="L34" i="56"/>
  <c r="O38" i="56"/>
  <c r="O39" i="56"/>
  <c r="BE9" i="47"/>
  <c r="L21" i="56"/>
  <c r="L20" i="47"/>
  <c r="BG17" i="47"/>
  <c r="BH17" i="47" s="1"/>
  <c r="AE25" i="47"/>
  <c r="BG41" i="47"/>
  <c r="BH41" i="47" s="1"/>
  <c r="BG16" i="47"/>
  <c r="BI16" i="47" s="1"/>
  <c r="AP40" i="47"/>
  <c r="BG20" i="47"/>
  <c r="BI20" i="47" s="1"/>
  <c r="Q13" i="56"/>
  <c r="Q39" i="47"/>
  <c r="BG29" i="47"/>
  <c r="BI29" i="47" s="1"/>
  <c r="BG19" i="47"/>
  <c r="BH19" i="47" s="1"/>
  <c r="BG24" i="47"/>
  <c r="BH24" i="47" s="1"/>
  <c r="Q37" i="47"/>
  <c r="BG33" i="47"/>
  <c r="BI33" i="47" s="1"/>
  <c r="BG27" i="47"/>
  <c r="BH27" i="47" s="1"/>
  <c r="BG30" i="47"/>
  <c r="BI30" i="47" s="1"/>
  <c r="Z25" i="47"/>
  <c r="AD17" i="48"/>
  <c r="AE20" i="47"/>
  <c r="Z27" i="47"/>
  <c r="BG37" i="47"/>
  <c r="BH37" i="47" s="1"/>
  <c r="BG31" i="47"/>
  <c r="BH31" i="47" s="1"/>
  <c r="BG34" i="47"/>
  <c r="BI34" i="47" s="1"/>
  <c r="AE10" i="47"/>
  <c r="BG25" i="47"/>
  <c r="BH25" i="47" s="1"/>
  <c r="BG43" i="47"/>
  <c r="BI43" i="47" s="1"/>
  <c r="BG35" i="47"/>
  <c r="BH35" i="47" s="1"/>
  <c r="BG38" i="47"/>
  <c r="BH38" i="47" s="1"/>
  <c r="V44" i="56"/>
  <c r="AD42" i="48"/>
  <c r="AE42" i="48"/>
  <c r="V37" i="56"/>
  <c r="AD35" i="48"/>
  <c r="AE35" i="48"/>
  <c r="AE27" i="47"/>
  <c r="Q36" i="47"/>
  <c r="BG13" i="47"/>
  <c r="BH13" i="47" s="1"/>
  <c r="BG18" i="47"/>
  <c r="BI18" i="47" s="1"/>
  <c r="V45" i="56"/>
  <c r="AE43" i="48"/>
  <c r="AD43" i="48"/>
  <c r="BG28" i="47"/>
  <c r="BI28" i="47" s="1"/>
  <c r="R31" i="56"/>
  <c r="AP13" i="47"/>
  <c r="AP21" i="47"/>
  <c r="AJ15" i="47"/>
  <c r="AJ12" i="47"/>
  <c r="AE31" i="47"/>
  <c r="AE9" i="47"/>
  <c r="L17" i="47"/>
  <c r="L39" i="56"/>
  <c r="AP8" i="50"/>
  <c r="AQ8" i="50" s="1"/>
  <c r="AP28" i="50"/>
  <c r="AP21" i="50"/>
  <c r="AP14" i="50"/>
  <c r="AP17" i="50"/>
  <c r="AP15" i="50"/>
  <c r="AP45" i="50"/>
  <c r="AP40" i="50"/>
  <c r="AP18" i="50"/>
  <c r="AP20" i="50"/>
  <c r="AP16" i="50"/>
  <c r="AP41" i="50"/>
  <c r="AP42" i="50"/>
  <c r="AP32" i="50"/>
  <c r="AP37" i="50"/>
  <c r="AP22" i="50"/>
  <c r="AP39" i="50"/>
  <c r="AP23" i="50"/>
  <c r="AP38" i="50"/>
  <c r="AP33" i="50"/>
  <c r="AP24" i="50"/>
  <c r="AP35" i="50"/>
  <c r="AP26" i="50"/>
  <c r="AP34" i="50"/>
  <c r="AP29" i="50"/>
  <c r="AP31" i="50"/>
  <c r="AP30" i="50"/>
  <c r="AP19" i="50"/>
  <c r="AP25" i="50"/>
  <c r="AP27" i="50"/>
  <c r="V40" i="56"/>
  <c r="AE38" i="48"/>
  <c r="AD38" i="48"/>
  <c r="AP11" i="47"/>
  <c r="BG22" i="47"/>
  <c r="BH22" i="47" s="1"/>
  <c r="V30" i="56"/>
  <c r="AD28" i="48"/>
  <c r="AE28" i="48"/>
  <c r="W30" i="56" s="1"/>
  <c r="AJ27" i="47"/>
  <c r="V31" i="56"/>
  <c r="AE29" i="48"/>
  <c r="W31" i="56" s="1"/>
  <c r="AD29" i="48"/>
  <c r="V33" i="56"/>
  <c r="AD31" i="48"/>
  <c r="AE31" i="48"/>
  <c r="W33" i="56" s="1"/>
  <c r="BG21" i="47"/>
  <c r="BH21" i="47" s="1"/>
  <c r="BG44" i="47"/>
  <c r="BI44" i="47" s="1"/>
  <c r="BG32" i="47"/>
  <c r="BI32" i="47" s="1"/>
  <c r="V16" i="56"/>
  <c r="AD14" i="48"/>
  <c r="AE14" i="48"/>
  <c r="W16" i="56" s="1"/>
  <c r="V32" i="56"/>
  <c r="AE30" i="48"/>
  <c r="W32" i="56" s="1"/>
  <c r="AD30" i="48"/>
  <c r="V28" i="56"/>
  <c r="AE26" i="48"/>
  <c r="W28" i="56" s="1"/>
  <c r="AD26" i="48"/>
  <c r="BG36" i="47"/>
  <c r="BI36" i="47" s="1"/>
  <c r="V18" i="56"/>
  <c r="AD16" i="48"/>
  <c r="AE16" i="48"/>
  <c r="W18" i="56" s="1"/>
  <c r="V22" i="56"/>
  <c r="AE20" i="48"/>
  <c r="W22" i="56" s="1"/>
  <c r="AD20" i="48"/>
  <c r="V26" i="56"/>
  <c r="AE24" i="48"/>
  <c r="W26" i="56" s="1"/>
  <c r="AD24" i="48"/>
  <c r="V43" i="56"/>
  <c r="AD41" i="48"/>
  <c r="AE41" i="48"/>
  <c r="V17" i="56"/>
  <c r="AE15" i="48"/>
  <c r="W17" i="56" s="1"/>
  <c r="AD15" i="48"/>
  <c r="V35" i="56"/>
  <c r="AE33" i="48"/>
  <c r="W35" i="56" s="1"/>
  <c r="AD33" i="48"/>
  <c r="V23" i="56"/>
  <c r="AD21" i="48"/>
  <c r="AE21" i="48"/>
  <c r="W23" i="56" s="1"/>
  <c r="V25" i="56"/>
  <c r="AD23" i="48"/>
  <c r="AE23" i="48"/>
  <c r="W25" i="56" s="1"/>
  <c r="V20" i="56"/>
  <c r="AE18" i="48"/>
  <c r="W20" i="56" s="1"/>
  <c r="AD18" i="48"/>
  <c r="V42" i="56"/>
  <c r="AE40" i="48"/>
  <c r="AD40" i="48"/>
  <c r="V34" i="56"/>
  <c r="AE32" i="48"/>
  <c r="W34" i="56" s="1"/>
  <c r="AD32" i="48"/>
  <c r="L15" i="47"/>
  <c r="AE21" i="47"/>
  <c r="L23" i="47"/>
  <c r="AJ39" i="47"/>
  <c r="V24" i="56"/>
  <c r="AE22" i="48"/>
  <c r="W24" i="56" s="1"/>
  <c r="AD22" i="48"/>
  <c r="V38" i="56"/>
  <c r="AE36" i="48"/>
  <c r="AD36" i="48"/>
  <c r="V21" i="56"/>
  <c r="AD19" i="48"/>
  <c r="AE19" i="48"/>
  <c r="W21" i="56" s="1"/>
  <c r="AE13" i="47"/>
  <c r="L14" i="47"/>
  <c r="BG39" i="47"/>
  <c r="BH39" i="47" s="1"/>
  <c r="BG26" i="47"/>
  <c r="BI26" i="47" s="1"/>
  <c r="BG14" i="47"/>
  <c r="BH14" i="47" s="1"/>
  <c r="V27" i="56"/>
  <c r="AD25" i="48"/>
  <c r="AE25" i="48"/>
  <c r="W27" i="56" s="1"/>
  <c r="V39" i="56"/>
  <c r="AD37" i="48"/>
  <c r="AE37" i="48"/>
  <c r="V41" i="56"/>
  <c r="AD39" i="48"/>
  <c r="AE39" i="48"/>
  <c r="V46" i="56"/>
  <c r="AE44" i="48"/>
  <c r="AD44" i="48"/>
  <c r="Z12" i="47"/>
  <c r="U8" i="56"/>
  <c r="Z11" i="47"/>
  <c r="L9" i="47"/>
  <c r="L15" i="56"/>
  <c r="BI40" i="47"/>
  <c r="BH40" i="47"/>
  <c r="BH23" i="47"/>
  <c r="BI23" i="47"/>
  <c r="BH33" i="47"/>
  <c r="BH45" i="47"/>
  <c r="BI45" i="47"/>
  <c r="BI42" i="47"/>
  <c r="BH42" i="47"/>
  <c r="AP12" i="50"/>
  <c r="AP13" i="50"/>
  <c r="AP10" i="50"/>
  <c r="AP11" i="50"/>
  <c r="AP9" i="50"/>
  <c r="AP7" i="50"/>
  <c r="AD11" i="48"/>
  <c r="AE11" i="48"/>
  <c r="W13" i="56" s="1"/>
  <c r="AD7" i="48"/>
  <c r="AE7" i="48"/>
  <c r="W9" i="56" s="1"/>
  <c r="AE12" i="48"/>
  <c r="W14" i="56" s="1"/>
  <c r="AD12" i="48"/>
  <c r="AE8" i="48"/>
  <c r="W10" i="56" s="1"/>
  <c r="AD8" i="48"/>
  <c r="BG8" i="47"/>
  <c r="BG10" i="47"/>
  <c r="BG12" i="47"/>
  <c r="BG6" i="47"/>
  <c r="BG7" i="47"/>
  <c r="BG9" i="47"/>
  <c r="BG11" i="47"/>
  <c r="AD9" i="48"/>
  <c r="AE9" i="48"/>
  <c r="W11" i="56" s="1"/>
  <c r="AE6" i="48"/>
  <c r="W8" i="56" s="1"/>
  <c r="AD6" i="48"/>
  <c r="AE10" i="48"/>
  <c r="W12" i="56" s="1"/>
  <c r="AD10" i="48"/>
  <c r="L8" i="47"/>
  <c r="L8" i="50"/>
  <c r="S8" i="50" s="1"/>
  <c r="Z8" i="50" s="1"/>
  <c r="L44" i="50"/>
  <c r="R44" i="50" s="1"/>
  <c r="S44" i="50" s="1"/>
  <c r="Z44" i="50" s="1"/>
  <c r="L40" i="50"/>
  <c r="R40" i="50" s="1"/>
  <c r="S40" i="50" s="1"/>
  <c r="Z40" i="50" s="1"/>
  <c r="L36" i="50"/>
  <c r="R36" i="50" s="1"/>
  <c r="S36" i="50" s="1"/>
  <c r="Z36" i="50" s="1"/>
  <c r="L32" i="50"/>
  <c r="R32" i="50" s="1"/>
  <c r="S32" i="50" s="1"/>
  <c r="Z32" i="50" s="1"/>
  <c r="L28" i="50"/>
  <c r="R28" i="50" s="1"/>
  <c r="S28" i="50" s="1"/>
  <c r="Z28" i="50" s="1"/>
  <c r="L24" i="50"/>
  <c r="R24" i="50" s="1"/>
  <c r="S24" i="50" s="1"/>
  <c r="Z24" i="50" s="1"/>
  <c r="L18" i="50"/>
  <c r="R18" i="50" s="1"/>
  <c r="S18" i="50" s="1"/>
  <c r="Z18" i="50" s="1"/>
  <c r="L11" i="50"/>
  <c r="R11" i="50" s="1"/>
  <c r="S11" i="50" s="1"/>
  <c r="Z11" i="50" s="1"/>
  <c r="L16" i="50"/>
  <c r="R16" i="50" s="1"/>
  <c r="S16" i="50" s="1"/>
  <c r="Z16" i="50" s="1"/>
  <c r="L45" i="50"/>
  <c r="R45" i="50" s="1"/>
  <c r="S45" i="50" s="1"/>
  <c r="Z45" i="50" s="1"/>
  <c r="L41" i="50"/>
  <c r="R41" i="50" s="1"/>
  <c r="S41" i="50" s="1"/>
  <c r="Z41" i="50" s="1"/>
  <c r="L37" i="50"/>
  <c r="R37" i="50" s="1"/>
  <c r="S37" i="50" s="1"/>
  <c r="Z37" i="50" s="1"/>
  <c r="L33" i="50"/>
  <c r="R33" i="50" s="1"/>
  <c r="S33" i="50" s="1"/>
  <c r="Z33" i="50" s="1"/>
  <c r="L29" i="50"/>
  <c r="R29" i="50" s="1"/>
  <c r="S29" i="50" s="1"/>
  <c r="Z29" i="50" s="1"/>
  <c r="L25" i="50"/>
  <c r="R25" i="50" s="1"/>
  <c r="S25" i="50" s="1"/>
  <c r="Z25" i="50" s="1"/>
  <c r="L20" i="50"/>
  <c r="R20" i="50" s="1"/>
  <c r="S20" i="50" s="1"/>
  <c r="Z20" i="50" s="1"/>
  <c r="L12" i="50"/>
  <c r="R12" i="50" s="1"/>
  <c r="S12" i="50" s="1"/>
  <c r="Z12" i="50" s="1"/>
  <c r="L19" i="50"/>
  <c r="R19" i="50" s="1"/>
  <c r="S19" i="50" s="1"/>
  <c r="Z19" i="50" s="1"/>
  <c r="L56" i="50"/>
  <c r="L50" i="50"/>
  <c r="L54" i="50"/>
  <c r="L47" i="50"/>
  <c r="L49" i="50"/>
  <c r="L9" i="50"/>
  <c r="R9" i="50" s="1"/>
  <c r="S9" i="50" s="1"/>
  <c r="Z9" i="50" s="1"/>
  <c r="L46" i="50"/>
  <c r="R46" i="50" s="1"/>
  <c r="S46" i="50" s="1"/>
  <c r="Z46" i="50" s="1"/>
  <c r="L42" i="50"/>
  <c r="R42" i="50" s="1"/>
  <c r="S42" i="50" s="1"/>
  <c r="Z42" i="50" s="1"/>
  <c r="L38" i="50"/>
  <c r="R38" i="50" s="1"/>
  <c r="S38" i="50" s="1"/>
  <c r="Z38" i="50" s="1"/>
  <c r="L34" i="50"/>
  <c r="R34" i="50" s="1"/>
  <c r="S34" i="50" s="1"/>
  <c r="Z34" i="50" s="1"/>
  <c r="L30" i="50"/>
  <c r="R30" i="50" s="1"/>
  <c r="S30" i="50" s="1"/>
  <c r="Z30" i="50" s="1"/>
  <c r="L26" i="50"/>
  <c r="R26" i="50" s="1"/>
  <c r="S26" i="50" s="1"/>
  <c r="Z26" i="50" s="1"/>
  <c r="L22" i="50"/>
  <c r="R22" i="50" s="1"/>
  <c r="S22" i="50" s="1"/>
  <c r="Z22" i="50" s="1"/>
  <c r="L14" i="50"/>
  <c r="R14" i="50" s="1"/>
  <c r="S14" i="50" s="1"/>
  <c r="Z14" i="50" s="1"/>
  <c r="L21" i="50"/>
  <c r="R21" i="50" s="1"/>
  <c r="S21" i="50" s="1"/>
  <c r="Z21" i="50" s="1"/>
  <c r="L13" i="50"/>
  <c r="R13" i="50" s="1"/>
  <c r="S13" i="50" s="1"/>
  <c r="Z13" i="50" s="1"/>
  <c r="L43" i="50"/>
  <c r="R43" i="50" s="1"/>
  <c r="S43" i="50" s="1"/>
  <c r="Z43" i="50" s="1"/>
  <c r="L39" i="50"/>
  <c r="R39" i="50" s="1"/>
  <c r="S39" i="50" s="1"/>
  <c r="Z39" i="50" s="1"/>
  <c r="L35" i="50"/>
  <c r="R35" i="50" s="1"/>
  <c r="S35" i="50" s="1"/>
  <c r="Z35" i="50" s="1"/>
  <c r="L31" i="50"/>
  <c r="R31" i="50" s="1"/>
  <c r="S31" i="50" s="1"/>
  <c r="Z31" i="50" s="1"/>
  <c r="L27" i="50"/>
  <c r="R27" i="50" s="1"/>
  <c r="S27" i="50" s="1"/>
  <c r="Z27" i="50" s="1"/>
  <c r="L23" i="50"/>
  <c r="R23" i="50" s="1"/>
  <c r="S23" i="50" s="1"/>
  <c r="Z23" i="50" s="1"/>
  <c r="L17" i="50"/>
  <c r="R17" i="50" s="1"/>
  <c r="S17" i="50" s="1"/>
  <c r="Z17" i="50" s="1"/>
  <c r="L10" i="50"/>
  <c r="S10" i="50" s="1"/>
  <c r="Z10" i="50" s="1"/>
  <c r="L15" i="50"/>
  <c r="R15" i="50" s="1"/>
  <c r="S15" i="50" s="1"/>
  <c r="Z15" i="50" s="1"/>
  <c r="L48" i="50"/>
  <c r="L52" i="50"/>
  <c r="L53" i="50"/>
  <c r="L55" i="50"/>
  <c r="L51" i="50"/>
  <c r="Z7" i="50"/>
  <c r="FO46" i="43"/>
  <c r="FN46" i="43"/>
  <c r="FM46" i="43"/>
  <c r="E46" i="43"/>
  <c r="FL46" i="43" s="1"/>
  <c r="D46" i="43"/>
  <c r="C46" i="43"/>
  <c r="FO45" i="43"/>
  <c r="FN45" i="43"/>
  <c r="FM45" i="43"/>
  <c r="E45" i="43"/>
  <c r="FL45" i="43" s="1"/>
  <c r="D45" i="43"/>
  <c r="C45" i="43"/>
  <c r="FO44" i="43"/>
  <c r="FN44" i="43"/>
  <c r="FM44" i="43"/>
  <c r="E44" i="43"/>
  <c r="FL44" i="43" s="1"/>
  <c r="D44" i="43"/>
  <c r="C44" i="43"/>
  <c r="FO43" i="43"/>
  <c r="FN43" i="43"/>
  <c r="FM43" i="43"/>
  <c r="E43" i="43"/>
  <c r="FL43" i="43" s="1"/>
  <c r="D43" i="43"/>
  <c r="C43" i="43"/>
  <c r="FO42" i="43"/>
  <c r="FN42" i="43"/>
  <c r="FM42" i="43"/>
  <c r="E42" i="43"/>
  <c r="FL42" i="43" s="1"/>
  <c r="D42" i="43"/>
  <c r="C42" i="43"/>
  <c r="FO41" i="43"/>
  <c r="FN41" i="43"/>
  <c r="FM41" i="43"/>
  <c r="E41" i="43"/>
  <c r="FL41" i="43" s="1"/>
  <c r="D41" i="43"/>
  <c r="C41" i="43"/>
  <c r="FO40" i="43"/>
  <c r="FN40" i="43"/>
  <c r="FM40" i="43"/>
  <c r="E40" i="43"/>
  <c r="FL40" i="43" s="1"/>
  <c r="D40" i="43"/>
  <c r="C40" i="43"/>
  <c r="FO39" i="43"/>
  <c r="FN39" i="43"/>
  <c r="FM39" i="43"/>
  <c r="E39" i="43"/>
  <c r="FL39" i="43" s="1"/>
  <c r="D39" i="43"/>
  <c r="C39" i="43"/>
  <c r="FO38" i="43"/>
  <c r="FN38" i="43"/>
  <c r="FM38" i="43"/>
  <c r="E38" i="43"/>
  <c r="FL38" i="43" s="1"/>
  <c r="D38" i="43"/>
  <c r="C38" i="43"/>
  <c r="FO37" i="43"/>
  <c r="FN37" i="43"/>
  <c r="FM37" i="43"/>
  <c r="E37" i="43"/>
  <c r="FL37" i="43" s="1"/>
  <c r="D37" i="43"/>
  <c r="C37" i="43"/>
  <c r="FO36" i="43"/>
  <c r="FN36" i="43"/>
  <c r="FM36" i="43"/>
  <c r="E36" i="43"/>
  <c r="FL36" i="43" s="1"/>
  <c r="D36" i="43"/>
  <c r="C36" i="43"/>
  <c r="FO35" i="43"/>
  <c r="FN35" i="43"/>
  <c r="FM35" i="43"/>
  <c r="E35" i="43"/>
  <c r="FL35" i="43" s="1"/>
  <c r="D35" i="43"/>
  <c r="C35" i="43"/>
  <c r="FO34" i="43"/>
  <c r="FN34" i="43"/>
  <c r="FM34" i="43"/>
  <c r="E34" i="43"/>
  <c r="FL34" i="43" s="1"/>
  <c r="D34" i="43"/>
  <c r="C34" i="43"/>
  <c r="FO33" i="43"/>
  <c r="FN33" i="43"/>
  <c r="FM33" i="43"/>
  <c r="E33" i="43"/>
  <c r="FL33" i="43" s="1"/>
  <c r="D33" i="43"/>
  <c r="C33" i="43"/>
  <c r="FO32" i="43"/>
  <c r="FN32" i="43"/>
  <c r="FM32" i="43"/>
  <c r="E32" i="43"/>
  <c r="FL32" i="43" s="1"/>
  <c r="D32" i="43"/>
  <c r="C32" i="43"/>
  <c r="FO31" i="43"/>
  <c r="FN31" i="43"/>
  <c r="FM31" i="43"/>
  <c r="E31" i="43"/>
  <c r="FL31" i="43" s="1"/>
  <c r="D31" i="43"/>
  <c r="C31" i="43"/>
  <c r="FO30" i="43"/>
  <c r="FN30" i="43"/>
  <c r="FM30" i="43"/>
  <c r="E30" i="43"/>
  <c r="FL30" i="43" s="1"/>
  <c r="D30" i="43"/>
  <c r="C30" i="43"/>
  <c r="FO29" i="43"/>
  <c r="FN29" i="43"/>
  <c r="FM29" i="43"/>
  <c r="E29" i="43"/>
  <c r="FL29" i="43" s="1"/>
  <c r="D29" i="43"/>
  <c r="C29" i="43"/>
  <c r="FO28" i="43"/>
  <c r="FN28" i="43"/>
  <c r="FM28" i="43"/>
  <c r="E28" i="43"/>
  <c r="FL28" i="43" s="1"/>
  <c r="D28" i="43"/>
  <c r="C28" i="43"/>
  <c r="FO27" i="43"/>
  <c r="FN27" i="43"/>
  <c r="FM27" i="43"/>
  <c r="E27" i="43"/>
  <c r="FL27" i="43" s="1"/>
  <c r="D27" i="43"/>
  <c r="C27" i="43"/>
  <c r="FO26" i="43"/>
  <c r="FN26" i="43"/>
  <c r="FM26" i="43"/>
  <c r="E26" i="43"/>
  <c r="FL26" i="43" s="1"/>
  <c r="D26" i="43"/>
  <c r="C26" i="43"/>
  <c r="FO25" i="43"/>
  <c r="FN25" i="43"/>
  <c r="FM25" i="43"/>
  <c r="E25" i="43"/>
  <c r="FL25" i="43" s="1"/>
  <c r="D25" i="43"/>
  <c r="C25" i="43"/>
  <c r="FO24" i="43"/>
  <c r="FN24" i="43"/>
  <c r="FM24" i="43"/>
  <c r="E24" i="43"/>
  <c r="FL24" i="43" s="1"/>
  <c r="D24" i="43"/>
  <c r="C24" i="43"/>
  <c r="FO23" i="43"/>
  <c r="FN23" i="43"/>
  <c r="FM23" i="43"/>
  <c r="E23" i="43"/>
  <c r="FL23" i="43" s="1"/>
  <c r="D23" i="43"/>
  <c r="C23" i="43"/>
  <c r="FO22" i="43"/>
  <c r="FN22" i="43"/>
  <c r="FM22" i="43"/>
  <c r="E22" i="43"/>
  <c r="FL22" i="43" s="1"/>
  <c r="D22" i="43"/>
  <c r="C22" i="43"/>
  <c r="FO21" i="43"/>
  <c r="FN21" i="43"/>
  <c r="FM21" i="43"/>
  <c r="E21" i="43"/>
  <c r="FL21" i="43" s="1"/>
  <c r="D21" i="43"/>
  <c r="C21" i="43"/>
  <c r="FO20" i="43"/>
  <c r="FN20" i="43"/>
  <c r="FM20" i="43"/>
  <c r="E20" i="43"/>
  <c r="FL20" i="43" s="1"/>
  <c r="D20" i="43"/>
  <c r="C20" i="43"/>
  <c r="FO19" i="43"/>
  <c r="FN19" i="43"/>
  <c r="FM19" i="43"/>
  <c r="E19" i="43"/>
  <c r="FL19" i="43" s="1"/>
  <c r="D19" i="43"/>
  <c r="C19" i="43"/>
  <c r="FO18" i="43"/>
  <c r="FN18" i="43"/>
  <c r="FM18" i="43"/>
  <c r="E18" i="43"/>
  <c r="FL18" i="43" s="1"/>
  <c r="D18" i="43"/>
  <c r="C18" i="43"/>
  <c r="FO17" i="43"/>
  <c r="FN17" i="43"/>
  <c r="FM17" i="43"/>
  <c r="E17" i="43"/>
  <c r="FL17" i="43" s="1"/>
  <c r="D17" i="43"/>
  <c r="C17" i="43"/>
  <c r="FO16" i="43"/>
  <c r="FN16" i="43"/>
  <c r="FM16" i="43"/>
  <c r="E16" i="43"/>
  <c r="FL16" i="43" s="1"/>
  <c r="D16" i="43"/>
  <c r="C16" i="43"/>
  <c r="FO15" i="43"/>
  <c r="FN15" i="43"/>
  <c r="FM15" i="43"/>
  <c r="E15" i="43"/>
  <c r="FL15" i="43" s="1"/>
  <c r="D15" i="43"/>
  <c r="C15" i="43"/>
  <c r="FO14" i="43"/>
  <c r="FN14" i="43"/>
  <c r="FM14" i="43"/>
  <c r="E14" i="43"/>
  <c r="FL14" i="43" s="1"/>
  <c r="D14" i="43"/>
  <c r="C14" i="43"/>
  <c r="FO13" i="43"/>
  <c r="FN13" i="43"/>
  <c r="FM13" i="43"/>
  <c r="E13" i="43"/>
  <c r="FL13" i="43" s="1"/>
  <c r="D13" i="43"/>
  <c r="C13" i="43"/>
  <c r="FO12" i="43"/>
  <c r="FN12" i="43"/>
  <c r="FM12" i="43"/>
  <c r="E12" i="43"/>
  <c r="FL12" i="43" s="1"/>
  <c r="D12" i="43"/>
  <c r="C12" i="43"/>
  <c r="FO11" i="43"/>
  <c r="FN11" i="43"/>
  <c r="FM11" i="43"/>
  <c r="E11" i="43"/>
  <c r="FL11" i="43" s="1"/>
  <c r="D11" i="43"/>
  <c r="C11" i="43"/>
  <c r="FO10" i="43"/>
  <c r="FN10" i="43"/>
  <c r="FM10" i="43"/>
  <c r="E10" i="43"/>
  <c r="FL10" i="43" s="1"/>
  <c r="D10" i="43"/>
  <c r="C10" i="43"/>
  <c r="FO9" i="43"/>
  <c r="FN9" i="43"/>
  <c r="FM9" i="43"/>
  <c r="E9" i="43"/>
  <c r="FL9" i="43" s="1"/>
  <c r="D9" i="43"/>
  <c r="C9" i="43"/>
  <c r="FO8" i="43"/>
  <c r="FN8" i="43"/>
  <c r="FM8" i="43"/>
  <c r="E8" i="43"/>
  <c r="FL8" i="43" s="1"/>
  <c r="D8" i="43"/>
  <c r="C8" i="43"/>
  <c r="FO7" i="43"/>
  <c r="FN7" i="43"/>
  <c r="FM7" i="43"/>
  <c r="D7" i="43"/>
  <c r="C7" i="43"/>
  <c r="N35" i="46"/>
  <c r="J35" i="46"/>
  <c r="H35" i="46"/>
  <c r="H33" i="46"/>
  <c r="E31" i="46"/>
  <c r="F28" i="46"/>
  <c r="F26" i="46"/>
  <c r="BI31" i="47" l="1"/>
  <c r="BH43" i="47"/>
  <c r="BI38" i="47"/>
  <c r="BI35" i="47"/>
  <c r="BH18" i="47"/>
  <c r="BI22" i="47"/>
  <c r="AR8" i="50"/>
  <c r="BI15" i="47"/>
  <c r="BI39" i="47"/>
  <c r="BH29" i="47"/>
  <c r="BH30" i="47"/>
  <c r="BI17" i="47"/>
  <c r="BH28" i="47"/>
  <c r="BI19" i="47"/>
  <c r="BH32" i="47"/>
  <c r="BI24" i="47"/>
  <c r="BI41" i="47"/>
  <c r="BI25" i="47"/>
  <c r="BI13" i="47"/>
  <c r="BH20" i="47"/>
  <c r="BI37" i="47"/>
  <c r="BH16" i="47"/>
  <c r="BH34" i="47"/>
  <c r="W44" i="56"/>
  <c r="P44" i="71"/>
  <c r="W37" i="56"/>
  <c r="P37" i="71"/>
  <c r="BI27" i="47"/>
  <c r="W45" i="56"/>
  <c r="P45" i="71"/>
  <c r="BI14" i="47"/>
  <c r="BH44" i="47"/>
  <c r="BH26" i="47"/>
  <c r="BH36" i="47"/>
  <c r="AR45" i="50"/>
  <c r="AQ45" i="50"/>
  <c r="AR27" i="50"/>
  <c r="AQ27" i="50"/>
  <c r="AQ35" i="50"/>
  <c r="AR35" i="50"/>
  <c r="AR32" i="50"/>
  <c r="AQ32" i="50"/>
  <c r="AR15" i="50"/>
  <c r="AQ15" i="50"/>
  <c r="AR40" i="50"/>
  <c r="AQ40" i="50"/>
  <c r="AR26" i="50"/>
  <c r="AQ26" i="50"/>
  <c r="AR25" i="50"/>
  <c r="AQ25" i="50"/>
  <c r="AR24" i="50"/>
  <c r="AQ24" i="50"/>
  <c r="AR42" i="50"/>
  <c r="AQ42" i="50"/>
  <c r="AQ17" i="50"/>
  <c r="AR17" i="50"/>
  <c r="AR22" i="50"/>
  <c r="AQ22" i="50"/>
  <c r="AR19" i="50"/>
  <c r="AQ19" i="50"/>
  <c r="AR33" i="50"/>
  <c r="AQ33" i="50"/>
  <c r="AR41" i="50"/>
  <c r="AQ41" i="50"/>
  <c r="AR14" i="50"/>
  <c r="AQ14" i="50"/>
  <c r="AR37" i="50"/>
  <c r="AQ37" i="50"/>
  <c r="AR30" i="50"/>
  <c r="AQ30" i="50"/>
  <c r="AR38" i="50"/>
  <c r="AQ38" i="50"/>
  <c r="AQ16" i="50"/>
  <c r="AR16" i="50"/>
  <c r="AR21" i="50"/>
  <c r="AQ21" i="50"/>
  <c r="AR34" i="50"/>
  <c r="AQ34" i="50"/>
  <c r="AQ31" i="50"/>
  <c r="AR31" i="50"/>
  <c r="AQ23" i="50"/>
  <c r="AR23" i="50"/>
  <c r="AR20" i="50"/>
  <c r="AQ20" i="50"/>
  <c r="AR28" i="50"/>
  <c r="AQ28" i="50"/>
  <c r="AR29" i="50"/>
  <c r="AQ29" i="50"/>
  <c r="AQ39" i="50"/>
  <c r="AR39" i="50"/>
  <c r="AR18" i="50"/>
  <c r="AQ18" i="50"/>
  <c r="BI21" i="47"/>
  <c r="W38" i="56"/>
  <c r="P38" i="71"/>
  <c r="W39" i="56"/>
  <c r="P39" i="71"/>
  <c r="W41" i="56"/>
  <c r="P41" i="71"/>
  <c r="W46" i="56"/>
  <c r="P46" i="71"/>
  <c r="W40" i="56"/>
  <c r="P40" i="71"/>
  <c r="W43" i="56"/>
  <c r="P43" i="71"/>
  <c r="W42" i="56"/>
  <c r="P42" i="71"/>
  <c r="E22" i="71"/>
  <c r="FP21" i="43"/>
  <c r="F22" i="71" s="1"/>
  <c r="AH22" i="56" s="1"/>
  <c r="E30" i="71"/>
  <c r="FP29" i="43"/>
  <c r="F30" i="71" s="1"/>
  <c r="AH30" i="56" s="1"/>
  <c r="E38" i="71"/>
  <c r="FP37" i="43"/>
  <c r="F38" i="71" s="1"/>
  <c r="AH38" i="56" s="1"/>
  <c r="E46" i="71"/>
  <c r="FP45" i="43"/>
  <c r="F46" i="71" s="1"/>
  <c r="AH46" i="56" s="1"/>
  <c r="E31" i="71"/>
  <c r="FP30" i="43"/>
  <c r="F31" i="71" s="1"/>
  <c r="AH31" i="56" s="1"/>
  <c r="E39" i="71"/>
  <c r="FP38" i="43"/>
  <c r="F39" i="71" s="1"/>
  <c r="AH39" i="56" s="1"/>
  <c r="E21" i="71"/>
  <c r="FP20" i="43"/>
  <c r="F21" i="71" s="1"/>
  <c r="AH21" i="56" s="1"/>
  <c r="E29" i="71"/>
  <c r="FP28" i="43"/>
  <c r="F29" i="71" s="1"/>
  <c r="AH29" i="56" s="1"/>
  <c r="E37" i="71"/>
  <c r="FP36" i="43"/>
  <c r="F37" i="71" s="1"/>
  <c r="AH37" i="56" s="1"/>
  <c r="E45" i="71"/>
  <c r="FP44" i="43"/>
  <c r="F45" i="71" s="1"/>
  <c r="AH45" i="56" s="1"/>
  <c r="E23" i="71"/>
  <c r="FP22" i="43"/>
  <c r="F23" i="71" s="1"/>
  <c r="AH23" i="56" s="1"/>
  <c r="E20" i="71"/>
  <c r="FP19" i="43"/>
  <c r="F20" i="71" s="1"/>
  <c r="AH20" i="56" s="1"/>
  <c r="E28" i="71"/>
  <c r="FP27" i="43"/>
  <c r="F28" i="71" s="1"/>
  <c r="AH28" i="56" s="1"/>
  <c r="E36" i="71"/>
  <c r="FP35" i="43"/>
  <c r="F36" i="71" s="1"/>
  <c r="AH36" i="56" s="1"/>
  <c r="E44" i="71"/>
  <c r="FP43" i="43"/>
  <c r="F44" i="71" s="1"/>
  <c r="AH44" i="56" s="1"/>
  <c r="FP14" i="43"/>
  <c r="E15" i="71"/>
  <c r="E19" i="71"/>
  <c r="FP18" i="43"/>
  <c r="F19" i="71" s="1"/>
  <c r="AH19" i="56" s="1"/>
  <c r="E27" i="71"/>
  <c r="FP26" i="43"/>
  <c r="F27" i="71" s="1"/>
  <c r="AH27" i="56" s="1"/>
  <c r="E35" i="71"/>
  <c r="FP34" i="43"/>
  <c r="F35" i="71" s="1"/>
  <c r="AH35" i="56" s="1"/>
  <c r="E43" i="71"/>
  <c r="FP42" i="43"/>
  <c r="F43" i="71" s="1"/>
  <c r="AH43" i="56" s="1"/>
  <c r="E47" i="71"/>
  <c r="FP46" i="43"/>
  <c r="F47" i="71" s="1"/>
  <c r="AH47" i="56" s="1"/>
  <c r="FP17" i="43"/>
  <c r="F18" i="71" s="1"/>
  <c r="AH18" i="56" s="1"/>
  <c r="E18" i="71"/>
  <c r="E26" i="71"/>
  <c r="FP25" i="43"/>
  <c r="F26" i="71" s="1"/>
  <c r="AH26" i="56" s="1"/>
  <c r="E34" i="71"/>
  <c r="FP33" i="43"/>
  <c r="F34" i="71" s="1"/>
  <c r="AH34" i="56" s="1"/>
  <c r="E42" i="71"/>
  <c r="FP41" i="43"/>
  <c r="F42" i="71" s="1"/>
  <c r="AH42" i="56" s="1"/>
  <c r="FP16" i="43"/>
  <c r="E17" i="71"/>
  <c r="E25" i="71"/>
  <c r="FP24" i="43"/>
  <c r="F25" i="71" s="1"/>
  <c r="AH25" i="56" s="1"/>
  <c r="E33" i="71"/>
  <c r="FP32" i="43"/>
  <c r="F33" i="71" s="1"/>
  <c r="AH33" i="56" s="1"/>
  <c r="E41" i="71"/>
  <c r="FP40" i="43"/>
  <c r="F41" i="71" s="1"/>
  <c r="AH41" i="56" s="1"/>
  <c r="E16" i="71"/>
  <c r="FP15" i="43"/>
  <c r="F16" i="71" s="1"/>
  <c r="AH16" i="56" s="1"/>
  <c r="E24" i="71"/>
  <c r="FP23" i="43"/>
  <c r="F24" i="71" s="1"/>
  <c r="AH24" i="56" s="1"/>
  <c r="E32" i="71"/>
  <c r="FP31" i="43"/>
  <c r="F32" i="71" s="1"/>
  <c r="AH32" i="56" s="1"/>
  <c r="E40" i="71"/>
  <c r="FP39" i="43"/>
  <c r="F40" i="71" s="1"/>
  <c r="AH40" i="56" s="1"/>
  <c r="AR9" i="50"/>
  <c r="AQ9" i="50"/>
  <c r="AR10" i="50"/>
  <c r="AQ10" i="50"/>
  <c r="AR12" i="50"/>
  <c r="AQ12" i="50"/>
  <c r="AR7" i="50"/>
  <c r="AQ7" i="50"/>
  <c r="AR11" i="50"/>
  <c r="AQ11" i="50"/>
  <c r="AR13" i="50"/>
  <c r="AQ13" i="50"/>
  <c r="BH11" i="47"/>
  <c r="BI11" i="47"/>
  <c r="BH7" i="47"/>
  <c r="BI7" i="47"/>
  <c r="BI12" i="47"/>
  <c r="BH12" i="47"/>
  <c r="BI8" i="47"/>
  <c r="BH8" i="47"/>
  <c r="BH9" i="47"/>
  <c r="BI9" i="47"/>
  <c r="BI6" i="47"/>
  <c r="BH6" i="47"/>
  <c r="BI10" i="47"/>
  <c r="BH10" i="47"/>
  <c r="P8" i="71"/>
  <c r="P9" i="71"/>
  <c r="P10" i="71"/>
  <c r="P11" i="71"/>
  <c r="P12" i="71"/>
  <c r="P13" i="71"/>
  <c r="P14" i="71"/>
  <c r="P15" i="71"/>
  <c r="P16" i="71"/>
  <c r="P17" i="71"/>
  <c r="P18" i="71"/>
  <c r="P36" i="71"/>
  <c r="P35" i="71"/>
  <c r="P34" i="71"/>
  <c r="P33" i="71"/>
  <c r="P32" i="71"/>
  <c r="P31" i="71"/>
  <c r="P30" i="71"/>
  <c r="P29" i="71"/>
  <c r="P28" i="71"/>
  <c r="P27" i="71"/>
  <c r="P26" i="71"/>
  <c r="P25" i="71"/>
  <c r="P24" i="71"/>
  <c r="P23" i="71"/>
  <c r="P22" i="71"/>
  <c r="P21" i="71"/>
  <c r="P20" i="71"/>
  <c r="P19" i="71"/>
  <c r="F15" i="71"/>
  <c r="AH15" i="56" s="1"/>
  <c r="F17" i="71"/>
  <c r="AH17" i="56" s="1"/>
  <c r="FP10" i="43"/>
  <c r="E11" i="71"/>
  <c r="FP12" i="43"/>
  <c r="E13" i="71"/>
  <c r="FP9" i="43"/>
  <c r="E10" i="71"/>
  <c r="FP11" i="43"/>
  <c r="E12" i="71"/>
  <c r="FP13" i="43"/>
  <c r="E14" i="71"/>
  <c r="FP8" i="43"/>
  <c r="E9" i="71"/>
  <c r="FP7" i="43"/>
  <c r="E8" i="71"/>
  <c r="R51" i="50"/>
  <c r="S51" i="50" s="1"/>
  <c r="R53" i="50"/>
  <c r="S53" i="50" s="1"/>
  <c r="R48" i="50"/>
  <c r="S48" i="50" s="1"/>
  <c r="R47" i="50"/>
  <c r="S47" i="50" s="1"/>
  <c r="R50" i="50"/>
  <c r="S50" i="50" s="1"/>
  <c r="R55" i="50"/>
  <c r="S55" i="50" s="1"/>
  <c r="R52" i="50"/>
  <c r="S52" i="50" s="1"/>
  <c r="R49" i="50"/>
  <c r="S49" i="50" s="1"/>
  <c r="R54" i="50"/>
  <c r="S54" i="50" s="1"/>
  <c r="R56" i="50"/>
  <c r="S56" i="50" s="1"/>
  <c r="AG8" i="50"/>
  <c r="AG7" i="50"/>
  <c r="AF41" i="50"/>
  <c r="AG41" i="50" s="1"/>
  <c r="AF26" i="50"/>
  <c r="AG26" i="50" s="1"/>
  <c r="M9" i="46"/>
  <c r="I9" i="46"/>
  <c r="B9" i="46"/>
  <c r="I8" i="46"/>
  <c r="B8" i="46"/>
  <c r="G33" i="71" l="1"/>
  <c r="R33" i="71" s="1"/>
  <c r="AI33" i="56" s="1"/>
  <c r="G46" i="71"/>
  <c r="R46" i="71" s="1"/>
  <c r="AI46" i="56" s="1"/>
  <c r="G20" i="71"/>
  <c r="R20" i="71" s="1"/>
  <c r="AI20" i="56" s="1"/>
  <c r="G24" i="71"/>
  <c r="R24" i="71" s="1"/>
  <c r="AI24" i="56" s="1"/>
  <c r="G25" i="71"/>
  <c r="R25" i="71" s="1"/>
  <c r="AI25" i="56" s="1"/>
  <c r="G26" i="71"/>
  <c r="R26" i="71" s="1"/>
  <c r="AI26" i="56" s="1"/>
  <c r="G35" i="71"/>
  <c r="R35" i="71" s="1"/>
  <c r="AI35" i="56" s="1"/>
  <c r="G44" i="71"/>
  <c r="R44" i="71" s="1"/>
  <c r="AI44" i="56" s="1"/>
  <c r="G23" i="71"/>
  <c r="R23" i="71" s="1"/>
  <c r="AI23" i="56" s="1"/>
  <c r="G21" i="71"/>
  <c r="R21" i="71" s="1"/>
  <c r="AI21" i="56" s="1"/>
  <c r="G38" i="71"/>
  <c r="R38" i="71" s="1"/>
  <c r="AI38" i="56" s="1"/>
  <c r="G43" i="71"/>
  <c r="R43" i="71" s="1"/>
  <c r="AI43" i="56" s="1"/>
  <c r="G16" i="71"/>
  <c r="R16" i="71" s="1"/>
  <c r="AI16" i="56" s="1"/>
  <c r="G27" i="71"/>
  <c r="R27" i="71" s="1"/>
  <c r="AI27" i="56" s="1"/>
  <c r="G36" i="71"/>
  <c r="R36" i="71" s="1"/>
  <c r="AI36" i="56" s="1"/>
  <c r="G45" i="71"/>
  <c r="R45" i="71" s="1"/>
  <c r="AI45" i="56" s="1"/>
  <c r="G39" i="71"/>
  <c r="R39" i="71" s="1"/>
  <c r="AI39" i="56" s="1"/>
  <c r="G30" i="71"/>
  <c r="R30" i="71" s="1"/>
  <c r="AI30" i="56" s="1"/>
  <c r="G29" i="71"/>
  <c r="R29" i="71" s="1"/>
  <c r="AI29" i="56" s="1"/>
  <c r="G34" i="71"/>
  <c r="R34" i="71" s="1"/>
  <c r="AI34" i="56" s="1"/>
  <c r="G40" i="71"/>
  <c r="R40" i="71" s="1"/>
  <c r="AI40" i="56" s="1"/>
  <c r="G41" i="71"/>
  <c r="R41" i="71" s="1"/>
  <c r="AI41" i="56" s="1"/>
  <c r="G42" i="71"/>
  <c r="R42" i="71" s="1"/>
  <c r="AI42" i="56" s="1"/>
  <c r="G47" i="71"/>
  <c r="G19" i="71"/>
  <c r="R19" i="71" s="1"/>
  <c r="AI19" i="56" s="1"/>
  <c r="G28" i="71"/>
  <c r="R28" i="71" s="1"/>
  <c r="AI28" i="56" s="1"/>
  <c r="G37" i="71"/>
  <c r="R37" i="71" s="1"/>
  <c r="AI37" i="56" s="1"/>
  <c r="G31" i="71"/>
  <c r="R31" i="71" s="1"/>
  <c r="AI31" i="56" s="1"/>
  <c r="G22" i="71"/>
  <c r="R22" i="71" s="1"/>
  <c r="AI22" i="56" s="1"/>
  <c r="G32" i="71"/>
  <c r="R32" i="71" s="1"/>
  <c r="AI32" i="56" s="1"/>
  <c r="G17" i="71"/>
  <c r="R17" i="71" s="1"/>
  <c r="AI17" i="56" s="1"/>
  <c r="G18" i="71"/>
  <c r="R18" i="71" s="1"/>
  <c r="AI18" i="56" s="1"/>
  <c r="G15" i="71"/>
  <c r="R15" i="71" s="1"/>
  <c r="AI15" i="56" s="1"/>
  <c r="F12" i="71"/>
  <c r="AH12" i="56" s="1"/>
  <c r="F10" i="71"/>
  <c r="AH10" i="56" s="1"/>
  <c r="F13" i="71"/>
  <c r="AH13" i="56" s="1"/>
  <c r="F11" i="71"/>
  <c r="AH11" i="56" s="1"/>
  <c r="F14" i="71"/>
  <c r="AH14" i="56" s="1"/>
  <c r="F9" i="71"/>
  <c r="AH9" i="56" s="1"/>
  <c r="F8" i="71"/>
  <c r="AH8" i="56" s="1"/>
  <c r="Z56" i="50"/>
  <c r="Z49" i="50"/>
  <c r="Z52" i="50"/>
  <c r="Z50" i="50"/>
  <c r="Z47" i="50"/>
  <c r="Z53" i="50"/>
  <c r="Z51" i="50"/>
  <c r="R2" i="46"/>
  <c r="B2" i="38"/>
  <c r="G8" i="71" l="1"/>
  <c r="R8" i="71" s="1"/>
  <c r="AI8" i="56" s="1"/>
  <c r="G14" i="71"/>
  <c r="G13" i="71"/>
  <c r="G12" i="71"/>
  <c r="G9" i="71"/>
  <c r="G11" i="71"/>
  <c r="G10" i="71"/>
  <c r="Z48" i="50"/>
  <c r="Z54" i="50"/>
  <c r="Z55" i="50"/>
  <c r="K18" i="60"/>
  <c r="AF56" i="50" l="1"/>
  <c r="AG56" i="50" s="1"/>
  <c r="AF52" i="50"/>
  <c r="AG52" i="50" s="1"/>
  <c r="AF47" i="50"/>
  <c r="AG47" i="50" s="1"/>
  <c r="AF51" i="50"/>
  <c r="AG51" i="50" s="1"/>
  <c r="AF49" i="50"/>
  <c r="AG49" i="50" s="1"/>
  <c r="AF50" i="50"/>
  <c r="AG50" i="50" s="1"/>
  <c r="AF53" i="50"/>
  <c r="AG53" i="50" s="1"/>
  <c r="D18" i="60"/>
  <c r="K17" i="60"/>
  <c r="D17" i="60"/>
  <c r="K16" i="60"/>
  <c r="D16" i="60"/>
  <c r="K15" i="60"/>
  <c r="D15" i="60"/>
  <c r="K14" i="60"/>
  <c r="D14" i="60"/>
  <c r="D13" i="60"/>
  <c r="D12" i="60"/>
  <c r="K11" i="60"/>
  <c r="D11" i="60"/>
  <c r="K10" i="60"/>
  <c r="K9" i="60"/>
  <c r="K8" i="60"/>
  <c r="I3" i="60"/>
  <c r="AF54" i="50" l="1"/>
  <c r="AG54" i="50" s="1"/>
  <c r="AF48" i="50"/>
  <c r="AG48" i="50" s="1"/>
  <c r="AF55" i="50"/>
  <c r="AG55" i="50" s="1"/>
  <c r="AK51" i="61"/>
  <c r="AK52" i="61"/>
  <c r="AK53" i="61"/>
  <c r="AK54" i="61"/>
  <c r="AK55" i="61"/>
  <c r="AK56" i="61"/>
  <c r="AK57" i="61"/>
  <c r="AK58" i="61"/>
  <c r="AK59" i="61"/>
  <c r="AK60" i="61"/>
  <c r="AK12" i="61"/>
  <c r="AK13" i="61"/>
  <c r="AK14" i="61"/>
  <c r="AK15" i="61"/>
  <c r="AK16" i="61"/>
  <c r="AK17" i="61"/>
  <c r="AK18" i="61"/>
  <c r="AK19" i="61"/>
  <c r="AK20" i="61"/>
  <c r="AK21" i="61"/>
  <c r="AK22" i="61"/>
  <c r="AK23" i="61"/>
  <c r="AK24" i="61"/>
  <c r="AK25" i="61"/>
  <c r="AK26" i="61"/>
  <c r="AK27" i="61"/>
  <c r="AK28" i="61"/>
  <c r="AK29" i="61"/>
  <c r="AK30" i="61"/>
  <c r="AK31" i="61"/>
  <c r="AK32" i="61"/>
  <c r="AK33" i="61"/>
  <c r="AK34" i="61"/>
  <c r="AK35" i="61"/>
  <c r="AK36" i="61"/>
  <c r="AK37" i="61"/>
  <c r="AK38" i="61"/>
  <c r="AK39" i="61"/>
  <c r="AK40" i="61"/>
  <c r="AK41" i="61"/>
  <c r="AK42" i="61"/>
  <c r="AK43" i="61"/>
  <c r="AK44" i="61"/>
  <c r="AK45" i="61"/>
  <c r="AK46" i="61"/>
  <c r="AK47" i="61"/>
  <c r="AK48" i="61"/>
  <c r="AK49" i="61"/>
  <c r="AK50" i="61"/>
  <c r="AI14" i="63"/>
  <c r="AQ14" i="63" l="1"/>
  <c r="K14" i="71"/>
  <c r="AK9" i="61"/>
  <c r="AI10" i="63"/>
  <c r="AI13" i="61"/>
  <c r="AN13" i="61"/>
  <c r="AN50" i="61"/>
  <c r="AI50" i="61"/>
  <c r="AN48" i="61"/>
  <c r="AI48" i="61"/>
  <c r="AN46" i="61"/>
  <c r="AI46" i="61"/>
  <c r="AN44" i="61"/>
  <c r="AI44" i="61"/>
  <c r="AN42" i="61"/>
  <c r="AI42" i="61"/>
  <c r="AN40" i="61"/>
  <c r="AI40" i="61"/>
  <c r="AN38" i="61"/>
  <c r="AI38" i="61"/>
  <c r="AN36" i="61"/>
  <c r="AI36" i="61"/>
  <c r="AN34" i="61"/>
  <c r="AI34" i="61"/>
  <c r="AN32" i="61"/>
  <c r="AI32" i="61"/>
  <c r="AN30" i="61"/>
  <c r="AI30" i="61"/>
  <c r="AN28" i="61"/>
  <c r="AI28" i="61"/>
  <c r="AN26" i="61"/>
  <c r="AI26" i="61"/>
  <c r="AN24" i="61"/>
  <c r="AI24" i="61"/>
  <c r="AN22" i="61"/>
  <c r="AI22" i="61"/>
  <c r="AN20" i="61"/>
  <c r="AI20" i="61"/>
  <c r="AN18" i="61"/>
  <c r="AI18" i="61"/>
  <c r="AI13" i="63"/>
  <c r="K13" i="71" s="1"/>
  <c r="AN16" i="61"/>
  <c r="AI16" i="61"/>
  <c r="AN60" i="61"/>
  <c r="AI60" i="61"/>
  <c r="AN58" i="61"/>
  <c r="AI58" i="61"/>
  <c r="AN56" i="61"/>
  <c r="AI56" i="61"/>
  <c r="AN54" i="61"/>
  <c r="AI54" i="61"/>
  <c r="AN52" i="61"/>
  <c r="AI52" i="61"/>
  <c r="AI12" i="63"/>
  <c r="K12" i="71" s="1"/>
  <c r="AI15" i="61"/>
  <c r="AN15" i="61"/>
  <c r="AI11" i="63"/>
  <c r="AN14" i="61"/>
  <c r="AI14" i="61"/>
  <c r="AI9" i="63"/>
  <c r="K9" i="71" s="1"/>
  <c r="AN12" i="61"/>
  <c r="AI12" i="61"/>
  <c r="AI49" i="61"/>
  <c r="AN49" i="61"/>
  <c r="AI47" i="61"/>
  <c r="AN47" i="61"/>
  <c r="AI45" i="61"/>
  <c r="AN45" i="61"/>
  <c r="AI43" i="61"/>
  <c r="AN43" i="61"/>
  <c r="AI41" i="61"/>
  <c r="AN41" i="61"/>
  <c r="AI39" i="61"/>
  <c r="AN39" i="61"/>
  <c r="AI37" i="61"/>
  <c r="AN37" i="61"/>
  <c r="AI35" i="61"/>
  <c r="AN35" i="61"/>
  <c r="AI33" i="61"/>
  <c r="AN33" i="61"/>
  <c r="AI31" i="61"/>
  <c r="AN31" i="61"/>
  <c r="AI29" i="61"/>
  <c r="AN29" i="61"/>
  <c r="AI27" i="61"/>
  <c r="AN27" i="61"/>
  <c r="AI25" i="61"/>
  <c r="AN25" i="61"/>
  <c r="AI23" i="61"/>
  <c r="AN23" i="61"/>
  <c r="AI21" i="61"/>
  <c r="AN21" i="61"/>
  <c r="AI19" i="61"/>
  <c r="AN19" i="61"/>
  <c r="AI17" i="61"/>
  <c r="AN17" i="61"/>
  <c r="AI59" i="61"/>
  <c r="AN59" i="61"/>
  <c r="AI57" i="61"/>
  <c r="AN57" i="61"/>
  <c r="AI55" i="61"/>
  <c r="AN55" i="61"/>
  <c r="AI53" i="61"/>
  <c r="AN53" i="61"/>
  <c r="AI51" i="61"/>
  <c r="AN51" i="61"/>
  <c r="T7" i="47"/>
  <c r="N9" i="56" s="1"/>
  <c r="M9" i="56"/>
  <c r="BE25" i="47"/>
  <c r="BE40" i="47"/>
  <c r="AI7" i="47"/>
  <c r="AJ7" i="47" s="1"/>
  <c r="AO7" i="47"/>
  <c r="AP7" i="47" s="1"/>
  <c r="AG9" i="50"/>
  <c r="Y8" i="47"/>
  <c r="Z8" i="47" s="1"/>
  <c r="AD8" i="47"/>
  <c r="AE8" i="47" s="1"/>
  <c r="BD8" i="47"/>
  <c r="BE8" i="47" s="1"/>
  <c r="AF10" i="50"/>
  <c r="AG10" i="50" s="1"/>
  <c r="AF11" i="50"/>
  <c r="AF12" i="50"/>
  <c r="AF13" i="50"/>
  <c r="AG13" i="50" s="1"/>
  <c r="AF14" i="50"/>
  <c r="AG14" i="50" s="1"/>
  <c r="AF15" i="50"/>
  <c r="AG15" i="50" s="1"/>
  <c r="AF16" i="50"/>
  <c r="AG16" i="50" s="1"/>
  <c r="AF17" i="50"/>
  <c r="AG17" i="50" s="1"/>
  <c r="AF18" i="50"/>
  <c r="AG18" i="50" s="1"/>
  <c r="AF19" i="50"/>
  <c r="AG19" i="50" s="1"/>
  <c r="AF20" i="50"/>
  <c r="AG20" i="50" s="1"/>
  <c r="AF21" i="50"/>
  <c r="AG21" i="50" s="1"/>
  <c r="AF22" i="50"/>
  <c r="AG22" i="50" s="1"/>
  <c r="AF23" i="50"/>
  <c r="AG23" i="50" s="1"/>
  <c r="AF24" i="50"/>
  <c r="AG24" i="50" s="1"/>
  <c r="AF25" i="50"/>
  <c r="AG25" i="50" s="1"/>
  <c r="AF27" i="50"/>
  <c r="AG27" i="50" s="1"/>
  <c r="AF28" i="50"/>
  <c r="AG28" i="50" s="1"/>
  <c r="AF29" i="50"/>
  <c r="AG29" i="50" s="1"/>
  <c r="AF30" i="50"/>
  <c r="AF31" i="50"/>
  <c r="AG31" i="50" s="1"/>
  <c r="AF32" i="50"/>
  <c r="AG32" i="50" s="1"/>
  <c r="AF33" i="50"/>
  <c r="AG33" i="50" s="1"/>
  <c r="AF34" i="50"/>
  <c r="P33" i="47"/>
  <c r="Q33" i="47" s="1"/>
  <c r="AF35" i="50"/>
  <c r="AG35" i="50" s="1"/>
  <c r="AF36" i="50"/>
  <c r="AF37" i="50"/>
  <c r="AF38" i="50"/>
  <c r="AF39" i="50"/>
  <c r="AG39" i="50" s="1"/>
  <c r="AM39" i="50"/>
  <c r="AN39" i="50" s="1"/>
  <c r="AF40" i="50"/>
  <c r="AF42" i="50"/>
  <c r="AG42" i="50" s="1"/>
  <c r="AF43" i="50"/>
  <c r="AG43" i="50" s="1"/>
  <c r="AF44" i="50"/>
  <c r="AG44" i="50" s="1"/>
  <c r="AF45" i="50"/>
  <c r="AF46" i="50"/>
  <c r="AG46" i="50" s="1"/>
  <c r="AQ12" i="63" l="1"/>
  <c r="H12" i="56" s="1"/>
  <c r="AQ13" i="63"/>
  <c r="H13" i="56" s="1"/>
  <c r="AQ9" i="63"/>
  <c r="H9" i="56" s="1"/>
  <c r="AQ17" i="61"/>
  <c r="H14" i="56"/>
  <c r="M14" i="71"/>
  <c r="AR14" i="63"/>
  <c r="I14" i="56" s="1"/>
  <c r="AQ11" i="63"/>
  <c r="K11" i="71"/>
  <c r="AQ10" i="63"/>
  <c r="K10" i="71"/>
  <c r="E60" i="56"/>
  <c r="E61" i="56" s="1"/>
  <c r="AI9" i="61"/>
  <c r="AN9" i="61"/>
  <c r="V17" i="61"/>
  <c r="AG38" i="50"/>
  <c r="AG36" i="50"/>
  <c r="M35" i="56"/>
  <c r="AG12" i="50"/>
  <c r="U10" i="56"/>
  <c r="P10" i="56"/>
  <c r="R9" i="56"/>
  <c r="Q9" i="56"/>
  <c r="O10" i="56"/>
  <c r="AG45" i="50"/>
  <c r="AG40" i="50"/>
  <c r="AG37" i="50"/>
  <c r="AG34" i="50"/>
  <c r="AG30" i="50"/>
  <c r="AG11" i="50"/>
  <c r="U7" i="47"/>
  <c r="AL60" i="61"/>
  <c r="AL59" i="61"/>
  <c r="AL58" i="61"/>
  <c r="AL57" i="61"/>
  <c r="AL56" i="61"/>
  <c r="AL55" i="61"/>
  <c r="AL54" i="61"/>
  <c r="AL53" i="61"/>
  <c r="AL52" i="61"/>
  <c r="AL51" i="61"/>
  <c r="AL17" i="61"/>
  <c r="AL18" i="61"/>
  <c r="AL19" i="61"/>
  <c r="AL20" i="61"/>
  <c r="AL21" i="61"/>
  <c r="AL22" i="61"/>
  <c r="AL23" i="61"/>
  <c r="AL24" i="61"/>
  <c r="AL25" i="61"/>
  <c r="AL26" i="61"/>
  <c r="AL27" i="61"/>
  <c r="AL28" i="61"/>
  <c r="AL29" i="61"/>
  <c r="AL30" i="61"/>
  <c r="AL31" i="61"/>
  <c r="AL32" i="61"/>
  <c r="AL33" i="61"/>
  <c r="AL34" i="61"/>
  <c r="AL35" i="61"/>
  <c r="AL36" i="61"/>
  <c r="AL37" i="61"/>
  <c r="AL38" i="61"/>
  <c r="AL39" i="61"/>
  <c r="AL40" i="61"/>
  <c r="AL41" i="61"/>
  <c r="AL42" i="61"/>
  <c r="AL43" i="61"/>
  <c r="AL44" i="61"/>
  <c r="AL45" i="61"/>
  <c r="AL46" i="61"/>
  <c r="AL47" i="61"/>
  <c r="AL48" i="61"/>
  <c r="AL49" i="61"/>
  <c r="AL50" i="61"/>
  <c r="B21" i="46"/>
  <c r="B22" i="46" s="1"/>
  <c r="D21" i="46"/>
  <c r="D22" i="46" s="1"/>
  <c r="F21" i="46"/>
  <c r="F22" i="46" s="1"/>
  <c r="H21" i="46"/>
  <c r="H22" i="46" s="1"/>
  <c r="Q21" i="46"/>
  <c r="Q22" i="46" s="1"/>
  <c r="O21" i="46"/>
  <c r="O22" i="46" s="1"/>
  <c r="M21" i="46"/>
  <c r="M22" i="46" s="1"/>
  <c r="K21" i="46"/>
  <c r="K22" i="46" s="1"/>
  <c r="K8" i="56"/>
  <c r="J8" i="56"/>
  <c r="AL12" i="61" l="1"/>
  <c r="M13" i="71"/>
  <c r="AQ16" i="61"/>
  <c r="AL16" i="61"/>
  <c r="AR13" i="63"/>
  <c r="I13" i="56" s="1"/>
  <c r="AQ15" i="61"/>
  <c r="AR12" i="63"/>
  <c r="I12" i="56" s="1"/>
  <c r="AL15" i="61"/>
  <c r="M12" i="71"/>
  <c r="AR9" i="63"/>
  <c r="I9" i="56" s="1"/>
  <c r="M9" i="71"/>
  <c r="AQ12" i="61"/>
  <c r="AQ13" i="61"/>
  <c r="H10" i="56"/>
  <c r="AQ14" i="61"/>
  <c r="H11" i="56"/>
  <c r="V13" i="61"/>
  <c r="AL14" i="61"/>
  <c r="AL13" i="61"/>
  <c r="M10" i="71"/>
  <c r="AR10" i="63"/>
  <c r="M11" i="71"/>
  <c r="AR11" i="63"/>
  <c r="N14" i="71"/>
  <c r="Y13" i="61"/>
  <c r="W13" i="61"/>
  <c r="X13" i="61"/>
  <c r="V12" i="61"/>
  <c r="W12" i="61"/>
  <c r="X12" i="61"/>
  <c r="Y12" i="61"/>
  <c r="N13" i="71" l="1"/>
  <c r="R13" i="71" s="1"/>
  <c r="AI13" i="56" s="1"/>
  <c r="N12" i="71"/>
  <c r="R12" i="71" s="1"/>
  <c r="AI12" i="56" s="1"/>
  <c r="N9" i="71"/>
  <c r="R9" i="71" s="1"/>
  <c r="AI9" i="56" s="1"/>
  <c r="Y17" i="61"/>
  <c r="AQ9" i="61"/>
  <c r="N11" i="71"/>
  <c r="R11" i="71" s="1"/>
  <c r="AI11" i="56" s="1"/>
  <c r="I11" i="56"/>
  <c r="N10" i="71"/>
  <c r="R10" i="71" s="1"/>
  <c r="AI10" i="56" s="1"/>
  <c r="I10" i="56"/>
  <c r="H60" i="56"/>
  <c r="H61" i="56" s="1"/>
  <c r="AL9" i="61"/>
  <c r="R14" i="71"/>
  <c r="AI14" i="56" s="1"/>
  <c r="H16" i="46"/>
  <c r="H17" i="46" s="1"/>
  <c r="O16" i="46"/>
  <c r="F16" i="46"/>
  <c r="L16" i="46"/>
  <c r="M16" i="46"/>
  <c r="K16" i="46"/>
  <c r="G16" i="46"/>
  <c r="I16" i="46"/>
  <c r="J16" i="46"/>
  <c r="E16" i="46"/>
  <c r="AD7" i="61" l="1"/>
  <c r="Y7" i="61"/>
  <c r="M17" i="46"/>
  <c r="Z7" i="61"/>
  <c r="L17" i="46"/>
  <c r="X7" i="61"/>
  <c r="O17" i="46"/>
  <c r="AB7" i="61"/>
  <c r="J17" i="46"/>
  <c r="AE7" i="61"/>
  <c r="G17" i="46"/>
  <c r="E17" i="46"/>
  <c r="AG7" i="61"/>
  <c r="AC7" i="61"/>
  <c r="I17" i="46"/>
  <c r="AA7" i="61"/>
  <c r="K17" i="46"/>
  <c r="AF7" i="61"/>
  <c r="F17" i="46"/>
</calcChain>
</file>

<file path=xl/sharedStrings.xml><?xml version="1.0" encoding="utf-8"?>
<sst xmlns="http://schemas.openxmlformats.org/spreadsheetml/2006/main" count="1631" uniqueCount="767">
  <si>
    <t>แบบ ปพ.๕ อิเลคทรอนิกส์
หลักสูตรแกนกลางการศึกษาขั้นพื้นฐาน ๒๕๕๑</t>
  </si>
  <si>
    <t>ปพ.๕</t>
  </si>
  <si>
    <t>แบบบันทึกผลการเรียนประจำรายวิชา</t>
  </si>
  <si>
    <t>ปพ.5ปม60_2563</t>
  </si>
  <si>
    <t>โรงเรียน</t>
  </si>
  <si>
    <t>ระดับการศึกษา</t>
  </si>
  <si>
    <t>ประถมศึกษา</t>
  </si>
  <si>
    <t>พิมพ์รายงาน</t>
  </si>
  <si>
    <t>สังกัด</t>
  </si>
  <si>
    <t>ภาคเรียนที่</t>
  </si>
  <si>
    <t>บันทึกเสนอรายงานผล</t>
  </si>
  <si>
    <t>แผนภูมิแสดงผลสัมฤทธิ์</t>
  </si>
  <si>
    <t>ตำบล</t>
  </si>
  <si>
    <t>ปีการศึกษา</t>
  </si>
  <si>
    <t>แบบสรุปผลการประเมิน</t>
  </si>
  <si>
    <t>รายชื่อนักเรียน</t>
  </si>
  <si>
    <t>อำเภอ</t>
  </si>
  <si>
    <t>พิมพ์เอกสาร ปพ.5</t>
  </si>
  <si>
    <t>จังหวัด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</si>
  <si>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</si>
  <si>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>1.ปก ปพ.5</t>
  </si>
  <si>
    <t>เดือน</t>
  </si>
  <si>
    <t>มีนาคม</t>
  </si>
  <si>
    <t>2.เวลาเรียน_ประถม</t>
  </si>
  <si>
    <t>2.บันทึกเวลาเรียน_มัธยม</t>
  </si>
  <si>
    <t>ระดับชั้น</t>
  </si>
  <si>
    <t>ปี พ.ศ.</t>
  </si>
  <si>
    <t>3.คะแนนตัวชี้วัด</t>
  </si>
  <si>
    <t xml:space="preserve">     4.บันทึกคะแนน</t>
  </si>
  <si>
    <t>กลุ่มสาระการเรียนรู้</t>
  </si>
  <si>
    <t>5.คุณลักษณะฯ รายข้อ</t>
  </si>
  <si>
    <t xml:space="preserve">     6.อ่านคิดวิเคราะห์ รายข้อ</t>
  </si>
  <si>
    <t>รายวิชา</t>
  </si>
  <si>
    <t>เวลาเรียน</t>
  </si>
  <si>
    <t>7.สมรรถนะ รายด้าน</t>
  </si>
  <si>
    <t xml:space="preserve">     8.สรุปตัดสินผลการเรียน</t>
  </si>
  <si>
    <t>รหัสวิชา</t>
  </si>
  <si>
    <t>กรุณาเลือก</t>
  </si>
  <si>
    <t>ชั่วโมง/สัปดาห์</t>
  </si>
  <si>
    <t>9.ตัวชี้วัด (ปริ้นจากไฟล์ word) มาแทรกเล่ม</t>
  </si>
  <si>
    <t>10.คำอธิบายการใช้แบบบันทึกผลการเรียน</t>
  </si>
  <si>
    <t>ครูที่ปรึกษา</t>
  </si>
  <si>
    <t>ชื่อตำแหน่ง</t>
  </si>
  <si>
    <t>ทำความเข้าใจ</t>
  </si>
  <si>
    <t>ครูผู้สอน</t>
  </si>
  <si>
    <t>อ่านก่อนทำ</t>
  </si>
  <si>
    <t>หัวหน้ากลุ่มสาระ</t>
  </si>
  <si>
    <t>คำอธิบายการใช้แบบบันทึกผลการเรียน</t>
  </si>
  <si>
    <t>งานวัดผล/วิชาการ</t>
  </si>
  <si>
    <t>หัวหน้างานวัดและประเมินผล</t>
  </si>
  <si>
    <t>ตัวชี้วัดการประเมินคุณลักษณะฯ</t>
  </si>
  <si>
    <t>วิชาการ/รอง ผอ.</t>
  </si>
  <si>
    <t>หัวหน้างานวิชาการ</t>
  </si>
  <si>
    <t>ตัวชี้วัดการประเมินการอ่านคิดวิเคราะห์ฯ</t>
  </si>
  <si>
    <t>ผู้บริหารสถานศึกษา</t>
  </si>
  <si>
    <t>ผู้อำนวยการ</t>
  </si>
  <si>
    <t>ข้อห้าม ข้อแนะนำการใช้</t>
  </si>
  <si>
    <r>
      <t xml:space="preserve">แบบ ปพ.5-2551v10.2560 </t>
    </r>
    <r>
      <rPr>
        <b/>
        <sz val="14"/>
        <color theme="9" tint="0.79998168889431442"/>
        <rFont val="EucrosiaUPC"/>
        <family val="1"/>
      </rPr>
      <t>(20/03/2563)</t>
    </r>
  </si>
  <si>
    <t>ออกแบบและพัฒนาโดย       นายสุภีร์  สีพาย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</si>
  <si>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</si>
  <si>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ม.1 ภาษาไทย</t>
  </si>
  <si>
    <t>ปพ.5-2554 ม.3 ภาษาไทย</t>
  </si>
  <si>
    <t>ปพ.5-2554 ม.1 คณิตศาสตร์</t>
  </si>
  <si>
    <t>ปพ.5-2554 ม.3 คณิตศาสตร์</t>
  </si>
  <si>
    <t>ปพ.5-2554 ม.1 ภาษาอังกฤษ</t>
  </si>
  <si>
    <t>ปพ.5-2554 ม.3 วิทยาศาสตร์</t>
  </si>
  <si>
    <t xml:space="preserve">หากมีข้อสงสัย หรือมีคำแนะนำ </t>
  </si>
  <si>
    <t>กรุณาติดต่อ  086-2516021 หรือที่</t>
  </si>
  <si>
    <t xml:space="preserve"> suphinan_si@hotmail.com</t>
  </si>
  <si>
    <t>คำชี้แจงเกี่ยวกับโปรแกรม แบบ ปพ.5</t>
  </si>
  <si>
    <t>ข้อห้าม</t>
  </si>
  <si>
    <t>โปรแกรม แบบ ปพ.5 (แบบบันทึกผลการเรียนประจำรายวิชา) จัดทำขึ้นโดยใช้โปรแกรม Office 2007 SP2</t>
  </si>
  <si>
    <t>1.ห้ามเปลี่ยนชื่อชีท (sheet)</t>
  </si>
  <si>
    <t xml:space="preserve">เพื่อช่วยในการจัดทำรายงานข้อมูลสารสนเทศให้เป็นระบบ ถูกต้อง รวดเร็ว และใช้เป็นเอกสารหลักฐานการศึกษา </t>
  </si>
  <si>
    <r>
      <t>2.</t>
    </r>
    <r>
      <rPr>
        <b/>
        <sz val="16"/>
        <color rgb="FFFF0000"/>
        <rFont val="EucrosiaUPC"/>
        <family val="1"/>
      </rPr>
      <t>ห้ามลากย้ายเซล</t>
    </r>
    <r>
      <rPr>
        <sz val="16"/>
        <rFont val="EucrosiaUPC"/>
        <family val="1"/>
      </rPr>
      <t xml:space="preserve"> (Move) หรือใช้คำสั่ง </t>
    </r>
    <r>
      <rPr>
        <b/>
        <sz val="16"/>
        <color rgb="FFFF0000"/>
        <rFont val="EucrosiaUPC"/>
        <family val="1"/>
      </rPr>
      <t>ตัด (cut)</t>
    </r>
    <r>
      <rPr>
        <sz val="16"/>
        <rFont val="EucrosiaUPC"/>
        <family val="1"/>
      </rPr>
      <t xml:space="preserve"> เพื่อนำข้อมูลไปวางยังเซลอื่น</t>
    </r>
  </si>
  <si>
    <t>ประกอบด้วย ชีทงาน  16 ชีทงาน ดังนี้</t>
  </si>
  <si>
    <r>
      <t xml:space="preserve">    **ขอความกรุณา</t>
    </r>
    <r>
      <rPr>
        <u/>
        <sz val="16"/>
        <color theme="5" tint="-0.499984740745262"/>
        <rFont val="EucrosiaUPC"/>
        <family val="1"/>
      </rPr>
      <t>อย่าเปลี่ยนชื่อชีทงาน</t>
    </r>
    <r>
      <rPr>
        <sz val="16"/>
        <color theme="5" tint="-0.499984740745262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5" tint="-0.499984740745262"/>
        <rFont val="EucrosiaUPC"/>
        <family val="1"/>
      </rPr>
      <t>(เชื่อมไปยังชีทงานอื่นไม่ได้)</t>
    </r>
  </si>
  <si>
    <t>ข้อแนะนำ</t>
  </si>
  <si>
    <t>1. Home--------</t>
  </si>
  <si>
    <t>สำหรับกรอกข้อมูลเกี่ยวกับสถานศึกษา รายละเอียดวิชา ครู ผู้บริหาร</t>
  </si>
  <si>
    <t>1.การก๊อปปี้ (Copy) ---- วาง (Paste)</t>
  </si>
  <si>
    <t>2. อ่านก่อนทำ------</t>
  </si>
  <si>
    <t>เป็นคำชี้แจงเกี่ยวกับการใช้โปรแกรม แบบ ปพ.5</t>
  </si>
  <si>
    <r>
      <t xml:space="preserve">ให้เลือกข้อมูล แล้วใช้คำสั่ง </t>
    </r>
    <r>
      <rPr>
        <b/>
        <sz val="16"/>
        <color rgb="FFFF0000"/>
        <rFont val="EucrosiaUPC"/>
        <family val="1"/>
      </rPr>
      <t>ก๊อปปี้ (Copy)</t>
    </r>
    <r>
      <rPr>
        <sz val="16"/>
        <rFont val="EucrosiaUPC"/>
        <family val="1"/>
      </rPr>
      <t xml:space="preserve">  </t>
    </r>
  </si>
  <si>
    <t>3. นักเรียน--------</t>
  </si>
  <si>
    <t xml:space="preserve">สำหรับกรอกข้อมูลนักเรียน ชื่อ-สกุล เลขประชาชน เลขประจำตัวนักเรียน </t>
  </si>
  <si>
    <r>
      <t>ตอน</t>
    </r>
    <r>
      <rPr>
        <b/>
        <sz val="16"/>
        <color rgb="FFFF0000"/>
        <rFont val="EucrosiaUPC"/>
        <family val="1"/>
      </rPr>
      <t>วาง (Paste)</t>
    </r>
    <r>
      <rPr>
        <sz val="16"/>
        <rFont val="EucrosiaUPC"/>
        <family val="1"/>
      </rPr>
      <t xml:space="preserve"> ให้เลือก </t>
    </r>
    <r>
      <rPr>
        <b/>
        <sz val="16"/>
        <color rgb="FFFF0000"/>
        <rFont val="EucrosiaUPC"/>
        <family val="1"/>
      </rPr>
      <t>วางแบบพิเศษ</t>
    </r>
    <r>
      <rPr>
        <sz val="16"/>
        <rFont val="EucrosiaUPC"/>
        <family val="1"/>
      </rPr>
      <t xml:space="preserve"> (Paste Special) เลือก </t>
    </r>
    <r>
      <rPr>
        <b/>
        <sz val="16"/>
        <color rgb="FFFF0000"/>
        <rFont val="EucrosiaUPC"/>
        <family val="1"/>
      </rPr>
      <t>วางค่า (Paste Value)</t>
    </r>
  </si>
  <si>
    <t>4. รายงาน1-----</t>
  </si>
  <si>
    <t>สำหรับครูผู้สอนส่งผลการประเมินให้ครูที่ปรึกษา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</si>
  <si>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</si>
  <si>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 xml:space="preserve">(หากต้องการใช้แบบรายงานการพัฒนาคุณภาพระดับชั้นเรียน (รศ.1) ดาวน์โหลดได้ที่ www.wainonpo.ob.tc) </t>
  </si>
  <si>
    <t>5. ปก-----------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</si>
  <si>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</si>
  <si>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6. เวลาเรียน--------</t>
  </si>
  <si>
    <t>สำหรับบันทึกเวลาเรียนของนักเรียนในแต่ละชั่วโมงตามตารางเรียน</t>
  </si>
  <si>
    <t>ควรใช้ปุ่ม Tab หรือปุ่มลูกศร บนแป้นพิมพ์ในการเลื่อนไปช่องทางซ้าย ขวา ขึ้นหรือลง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</si>
  <si>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</si>
  <si>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</si>
  <si>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</si>
  <si>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</si>
  <si>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</si>
  <si>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ของรายวิชาในภาคเรียนนั้น)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</si>
  <si>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 xml:space="preserve">การลงเวลาเรียนของนักเรียน---คลิ๊กเลือก สถานะการมาเรียน  </t>
  </si>
  <si>
    <t xml:space="preserve">มา------------- </t>
  </si>
  <si>
    <t>ให้เลือก "/ "</t>
  </si>
  <si>
    <t>ป่วย-----------</t>
  </si>
  <si>
    <t>ให้เลือก "ป "</t>
  </si>
  <si>
    <t>ลา-------------</t>
  </si>
  <si>
    <t>ให้เลือก "ล "</t>
  </si>
  <si>
    <t>ขาด------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</si>
  <si>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</si>
  <si>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</si>
  <si>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>7. คะแนน1------</t>
  </si>
  <si>
    <t>สำหรับกรอกคะแนนวัดผลตามตัวชี้วัดระหว่างเรียน คะแนนสอบปลายภาคเรียน</t>
  </si>
  <si>
    <t>8.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</si>
  <si>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</si>
  <si>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เอกสารอ้างอิง</t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</si>
  <si>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</si>
  <si>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9. คุณลักษณะรายข้อ------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</si>
  <si>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</si>
  <si>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t>10. คิดวิเคราะห์---------</t>
  </si>
  <si>
    <t>สำหรับกรอกการประเมินการอ่าน คิดวิเคราะห์ และเขียน มี 5 ตัวชี้วัด</t>
  </si>
  <si>
    <t>11. คิดวิเคราะห์รายข้อ---------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</si>
  <si>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</si>
  <si>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12. ตัวชี้วัด----------</t>
  </si>
  <si>
    <t>สำหรับพิมพ์รายละเอียดตัวชี้วัดของรายวิชา (อาจ copy มาวาง แล้วจัดรูปแบบให้สวยงาม)</t>
  </si>
  <si>
    <t>13. คำอธิบาย-------</t>
  </si>
  <si>
    <t>เป็นคำอธิบายการใช้แบบบันทึกผลการเรียนประจำรายวิชา ปพ.5</t>
  </si>
  <si>
    <t>14. ตัวชี้วัดคุณลักษณะ-------</t>
  </si>
  <si>
    <t>เป็นรายละเอียดตัวชี้วัดและพฤติกรรมบ่งชี้ของคุณลักษณะอันพึงประสงค์แต่ละข้อ</t>
  </si>
  <si>
    <t>15. ตัวชี้วัดการอ่าน-------</t>
  </si>
  <si>
    <t>เป็นรายละเอียดตัวชี้วัดความสามารถในการอ่าน คิดวิเคราะห์และเขียน</t>
  </si>
  <si>
    <t>16. aboutme------------</t>
  </si>
  <si>
    <t>เป็นข้อมูลเกี่ยวกับผู้ออกแบบและพัฒนาโปรแกรม</t>
  </si>
  <si>
    <t>การเลือกชีทงาน</t>
  </si>
  <si>
    <t xml:space="preserve">สามารถคลิ๊กที่ไอคอน ไปยังชีทงานต่างๆ </t>
  </si>
  <si>
    <t>หรือคลิ๊กเลือก Tab ชีทงาน (ข้างล่าง)ที่ต้องการ</t>
  </si>
  <si>
    <t>โดยคลิ๊กที่ปุ่ม</t>
  </si>
  <si>
    <t>เพื่อเลือกชีทงานก่อนหน้า หรือชีทงานถัดไป</t>
  </si>
  <si>
    <t>ชีทงานทั้ง 16 ชีทงาน</t>
  </si>
  <si>
    <t>การเข้าเล่มเอกสาร ปพ.5</t>
  </si>
  <si>
    <t>ให้ปริ้นเอกสารตามชีทงานข้างล่างโดยใช้กระดาษ เอ4 เพื่อเข้าเล่มเอกสาร ปพ.5</t>
  </si>
  <si>
    <t>1. ปก</t>
  </si>
  <si>
    <t>2. เวลาเรียน</t>
  </si>
  <si>
    <t>ปก ปพ.5  (1 แผ่น)</t>
  </si>
  <si>
    <t>ปก ปพ.5</t>
  </si>
  <si>
    <t>3. คะแนน1</t>
  </si>
  <si>
    <t>บันทึกเวลาเรียน  (4 แผ่น)</t>
  </si>
  <si>
    <t>บันทึกเวลาเรียน</t>
  </si>
  <si>
    <t>4. คุณลักษณะรายข้อ</t>
  </si>
  <si>
    <t>หรือที่ชีท Home เลือก</t>
  </si>
  <si>
    <t>บันทึกคะแนน  (3 แผ่น)</t>
  </si>
  <si>
    <t>บันทึกคะแนน</t>
  </si>
  <si>
    <t>ผลประเมินคุณลักษณะฯ รายข้อ  (4 แผ่น)</t>
  </si>
  <si>
    <t>ผลประเมินคุณลักษณะฯ รายข้อ</t>
  </si>
  <si>
    <t>5. คิดวิเคราะห์รายข้อ</t>
  </si>
  <si>
    <t>ผลประเมินอ่านคิดวิเคราะห์ รายข้อ  (2 แผ่น)</t>
  </si>
  <si>
    <t>ผลประเมินอ่านคิดวิเคราะห์ รายข้อ</t>
  </si>
  <si>
    <t>6. ตัวชี้วัด</t>
  </si>
  <si>
    <t>ตัวชี้วัด/ผลการเรียนรู้  (3 แผ่น)</t>
  </si>
  <si>
    <t>ตัวชี้วัด/ผลการเรียนรู้</t>
  </si>
  <si>
    <t>7. คำอธิบาย</t>
  </si>
  <si>
    <t>คำอธิบายการใช้แบบบันทึกผลการเรียน  (2 แผ่น)</t>
  </si>
  <si>
    <t>ปกหลัง (1 แผ่น)  รวมใช้กระดาษ  20 แผ่น</t>
  </si>
  <si>
    <t>หรือสถานศึกษาพิจารณากำหนดตามความเหมาะสม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</si>
  <si>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</si>
  <si>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</si>
  <si>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</si>
  <si>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</si>
  <si>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http://madoodadi.wordpress.com/</t>
  </si>
  <si>
    <t>หรือที่</t>
  </si>
  <si>
    <t>http://www.kroobannok.com/suphi</t>
  </si>
  <si>
    <t>เพื่อให้ครูที่ปรึกษาจัดทำรายงานคุณภาพระดับห้องเรียน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</si>
  <si>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</si>
  <si>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</si>
  <si>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คุณลักษณะอันพึงประสงค์</t>
  </si>
  <si>
    <t>สมรรถนะสำคัญของผู้เรียน</t>
  </si>
  <si>
    <t>รักชาติ ศาสน์ กษัตริย์</t>
  </si>
  <si>
    <t>ความสามารถในการสื่อสาร</t>
  </si>
  <si>
    <t>ซื่อสัตย์สุจริต</t>
  </si>
  <si>
    <t>ความสามารถในการคิด</t>
  </si>
  <si>
    <t>มีวินัย</t>
  </si>
  <si>
    <t>ความสามารถในการแก้ปัญหา</t>
  </si>
  <si>
    <t>ใฝ่เรียนรู้</t>
  </si>
  <si>
    <t>ความสามารถในการใช้ทักษะชีวิต</t>
  </si>
  <si>
    <t>อยู่อย่างพอเพียง</t>
  </si>
  <si>
    <t>ความสามารถในการใช้เทคโนโลยี</t>
  </si>
  <si>
    <t>มุ่งมั่นในการทำงาน</t>
  </si>
  <si>
    <t>รักความเป็นไทย</t>
  </si>
  <si>
    <t>มีจิตสาธารณะ</t>
  </si>
  <si>
    <t>ที่</t>
  </si>
  <si>
    <t>มาตรฐาน</t>
  </si>
  <si>
    <t>ตัวชี้วัดที่/รายการตัวชี้วัด</t>
  </si>
  <si>
    <t>กำหนดเกณฑ์การประเมินผล</t>
  </si>
  <si>
    <t>สัดส่วนคะแนน ระหว่างเรียน</t>
  </si>
  <si>
    <t>สัดส่วนคะแนนสอบหน่วยเรียนรู้</t>
  </si>
  <si>
    <t>คะแนนภาระงาน</t>
  </si>
  <si>
    <t>คะแนนตัวชี้วัด</t>
  </si>
  <si>
    <t>ปรับเปลี่ยนช่วงคะแนน</t>
  </si>
  <si>
    <t xml:space="preserve">4.เกณฑ์การประเมินคุณลักษณะอันพึงประสงค์ </t>
  </si>
  <si>
    <t>ให้เป็นตามที่สถานศึกษากำหนดได้</t>
  </si>
  <si>
    <t>ช่วงคะแนนเป็นร้อยละ</t>
  </si>
  <si>
    <t>ความหมาย</t>
  </si>
  <si>
    <t>ระดับผลการประเมิน</t>
  </si>
  <si>
    <t xml:space="preserve">สัดส่วนคะแนนข้อสอบกลาง  </t>
  </si>
  <si>
    <t>ไม่ผ่าน</t>
  </si>
  <si>
    <t xml:space="preserve">กรุณาเลือกระบบวัดประเมินผล     </t>
  </si>
  <si>
    <t>วัดประเมินเป็นหน่วยการเรียนรู้</t>
  </si>
  <si>
    <t>ผ่าน</t>
  </si>
  <si>
    <t>2.เกณฑ์ระดับผลการเรียน</t>
  </si>
  <si>
    <t>ดี</t>
  </si>
  <si>
    <t>ระดับผลการเรียน</t>
  </si>
  <si>
    <t>ดีเยี่ยม</t>
  </si>
  <si>
    <t>ต่ำกว่าเกณฑ์</t>
  </si>
  <si>
    <t>0</t>
  </si>
  <si>
    <t>ผ่านเกณฑ์ขั้นต่ำ</t>
  </si>
  <si>
    <t>1</t>
  </si>
  <si>
    <t>5.เกณฑ์การประเมินการอ่าน คิดวิเคราะห์ เขียน</t>
  </si>
  <si>
    <t>พอใช้</t>
  </si>
  <si>
    <t>1.5</t>
  </si>
  <si>
    <t>ปานกลาง</t>
  </si>
  <si>
    <t>2</t>
  </si>
  <si>
    <t>ค่อนข้างดี</t>
  </si>
  <si>
    <t>2.5</t>
  </si>
  <si>
    <t>3</t>
  </si>
  <si>
    <t>ดีมาก</t>
  </si>
  <si>
    <t>3.5</t>
  </si>
  <si>
    <t>4</t>
  </si>
  <si>
    <t>6.เกณฑ์การประเมินกิจกรรมพัฒนาผู้เรียน</t>
  </si>
  <si>
    <t>3.เกณฑ์การประเมินสมรรถนะสำคัญของผู้เรียน</t>
  </si>
  <si>
    <t>-</t>
  </si>
  <si>
    <t>ปรับปรุง</t>
  </si>
  <si>
    <t>7.เกณฑ์การประเมินตัวชี้วัดรายข้อ</t>
  </si>
  <si>
    <t>9.เกณฑ์เวลาเรียน</t>
  </si>
  <si>
    <t>8.เกณฑ์การสรุปผลการประเมินตัวชี้วัด</t>
  </si>
  <si>
    <t>การกำหนดเกณฑ์ระดับผลการเรียน (ทั้งรายวิชาต่างๆ และกิจกรรมผู้เรียน)</t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</si>
  <si>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</si>
  <si>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</si>
  <si>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</si>
  <si>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</si>
  <si>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</si>
  <si>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</si>
  <si>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 xml:space="preserve">ของระดับผลการประเมินตามเกณฑ์ 4 ระดับ คือ 0  1  2 และ 3 </t>
    </r>
  </si>
  <si>
    <t>(สถานศึกษากำหนดช่วงคะแนนเป็นร้อยละตามเกณฑ์สถานศึกษากำหนด)</t>
  </si>
  <si>
    <t>โปรแกรม แบบ ปพ.๕
หลักสูตรแกนกลางการศึกษาขั้นพื้นฐาน ๒๕๕๑</t>
  </si>
  <si>
    <t>นักเรียน ต้นปีการศึกษา</t>
  </si>
  <si>
    <t>คน</t>
  </si>
  <si>
    <t>เลขที่</t>
  </si>
  <si>
    <t>เลขประจำตัวนักเรียน</t>
  </si>
  <si>
    <t>เลขประจำตัวประชาชน</t>
  </si>
  <si>
    <t>ชื่อ - สกุลนักเรียน</t>
  </si>
  <si>
    <t>นักเรียน ออกระหว่างปี</t>
  </si>
  <si>
    <t>นักเรียน สิ้นปีการศึกษา</t>
  </si>
  <si>
    <t>สถานภาพนักเรียน</t>
  </si>
  <si>
    <t>o</t>
  </si>
  <si>
    <t>p</t>
  </si>
  <si>
    <t>จำนวนนักเรียน เมื่อต้นปีการศึกษา</t>
  </si>
  <si>
    <t>จำนวนนักเรียน ออกระหว่างปี</t>
  </si>
  <si>
    <t>จำนวนนักเรียน เมื่อสิ้นปีการศึกษา</t>
  </si>
  <si>
    <t>ไม่ต้องการแสดงข้อมูลตามรายการต่อไปนี้ที่ "หน้าปก" ปพ.</t>
  </si>
  <si>
    <t>ชื่อตำบล</t>
  </si>
  <si>
    <t>เอาออก</t>
  </si>
  <si>
    <t>ชื่อสังกัด</t>
  </si>
  <si>
    <t>สรุปผลการประเมิน</t>
  </si>
  <si>
    <t>จำนวนนักเรียน</t>
  </si>
  <si>
    <t>กิจกรรมพัฒนาผู้เรียน</t>
  </si>
  <si>
    <t>ผลการประเมิน</t>
  </si>
  <si>
    <t>ร</t>
  </si>
  <si>
    <t>มส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</si>
  <si>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</si>
  <si>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</si>
  <si>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</si>
  <si>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</si>
  <si>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</si>
  <si>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</si>
  <si>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</si>
  <si>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</si>
  <si>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ลงชื่อ</t>
  </si>
  <si>
    <t xml:space="preserve">                                                                                                       </t>
  </si>
  <si>
    <t xml:space="preserve">                                                                                                </t>
  </si>
  <si>
    <t>หัวหน้ากลุ่มสาระการเรียนรู้</t>
  </si>
  <si>
    <t>เรียนเสนอ เพื่อโปรดพิจารณา</t>
  </si>
  <si>
    <t>อนุมัติ</t>
  </si>
  <si>
    <t>ไม่อนุมัติ</t>
  </si>
  <si>
    <t xml:space="preserve">          </t>
  </si>
  <si>
    <t xml:space="preserve">       </t>
  </si>
  <si>
    <t>วันที่</t>
  </si>
  <si>
    <t xml:space="preserve">พ.ศ. 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</si>
  <si>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</si>
  <si>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แสดงข้อมูล</t>
  </si>
  <si>
    <t>mimTH</t>
  </si>
  <si>
    <t>เลขประจำตัว</t>
  </si>
  <si>
    <t>ชื่อ - สกุล</t>
  </si>
  <si>
    <t>สัปดาห์</t>
  </si>
  <si>
    <t>เวลาเรียนเต็ม</t>
  </si>
  <si>
    <t>สรุปเวลาเรียน</t>
  </si>
  <si>
    <t>หมายเหตุ</t>
  </si>
  <si>
    <t>พ.ค.</t>
  </si>
  <si>
    <t>พ.ค./มิ.ย.</t>
  </si>
  <si>
    <t>วัน</t>
  </si>
  <si>
    <t>จ</t>
  </si>
  <si>
    <t>อ</t>
  </si>
  <si>
    <t>พ</t>
  </si>
  <si>
    <t>พฤ</t>
  </si>
  <si>
    <t>ศ</t>
  </si>
  <si>
    <t>มาเรียน</t>
  </si>
  <si>
    <t>ป่วย</t>
  </si>
  <si>
    <t>ลา</t>
  </si>
  <si>
    <t>ขาด</t>
  </si>
  <si>
    <t>ร้อยละ
ที่มาเรียน</t>
  </si>
  <si>
    <t>ชั่วโมงที่</t>
  </si>
  <si>
    <t>ม.ค.</t>
  </si>
  <si>
    <t xml:space="preserve"> /</t>
  </si>
  <si>
    <t>ภาษาไทย</t>
  </si>
  <si>
    <t>มกราคม</t>
  </si>
  <si>
    <t>ชั่วโมง/ปี</t>
  </si>
  <si>
    <t>ครู</t>
  </si>
  <si>
    <t>ม.ค./ก.พ.</t>
  </si>
  <si>
    <t>ป</t>
  </si>
  <si>
    <t>คณิตศาสตร์</t>
  </si>
  <si>
    <t>กุมภาพันธ์</t>
  </si>
  <si>
    <t>ประถมศึกษาปีที่ 1</t>
  </si>
  <si>
    <t>ครูชำนาญการ</t>
  </si>
  <si>
    <t>ออก</t>
  </si>
  <si>
    <t>วัดประเมินเป็นรายตัวชี้วัด</t>
  </si>
  <si>
    <t>ก.พ.</t>
  </si>
  <si>
    <t>ล</t>
  </si>
  <si>
    <t>วิทยาศาสตร์</t>
  </si>
  <si>
    <t>มัธยมศึกษาตอนต้น</t>
  </si>
  <si>
    <t>ประถมศึกษาปีที่ 2</t>
  </si>
  <si>
    <t>ครูชำนาญการพิเศษ</t>
  </si>
  <si>
    <t>ก.พ./มี.ค.</t>
  </si>
  <si>
    <t>รองผู้อำนวยการ</t>
  </si>
  <si>
    <t>ข</t>
  </si>
  <si>
    <t>วิทยาศาสตร์และเทคโนโลยี</t>
  </si>
  <si>
    <t>มัธยมศึกษาตอนปลาย</t>
  </si>
  <si>
    <t>เมษายน</t>
  </si>
  <si>
    <t>ประถมศึกษาปีที่ 3</t>
  </si>
  <si>
    <t>ครูเชี่ยวชาญ</t>
  </si>
  <si>
    <t xml:space="preserve"> ---ย้าย---</t>
  </si>
  <si>
    <t>มี.ค.</t>
  </si>
  <si>
    <t>รองผู้อำนวยการฯ กลุ่มบริหารวิชาการ</t>
  </si>
  <si>
    <t xml:space="preserve"> -</t>
  </si>
  <si>
    <t>สังคมศึกษา ศาสนาและวัฒนธรรม</t>
  </si>
  <si>
    <t>พฤษภาคม</t>
  </si>
  <si>
    <t>ประถมศึกษาปีที่ 4</t>
  </si>
  <si>
    <t>ครูเชี่ยวชาญพิเศษ</t>
  </si>
  <si>
    <t>นำคะแนนไปรวมตัดเกรด</t>
  </si>
  <si>
    <t>มี.ค./เม.ย.</t>
  </si>
  <si>
    <t>สุขศึกษาและพลศึกษา</t>
  </si>
  <si>
    <t>มิถุนายน</t>
  </si>
  <si>
    <t>ประถมศึกษาปีที่ 5</t>
  </si>
  <si>
    <t>ไม่นำคะแนนไปรวมตัดเกรด</t>
  </si>
  <si>
    <t>เม.ย.</t>
  </si>
  <si>
    <t>อาจารย์ใหญ่</t>
  </si>
  <si>
    <t>ศิลปะ</t>
  </si>
  <si>
    <t>กรกฎาคม</t>
  </si>
  <si>
    <t>ประถมศึกษาปีที่ 6</t>
  </si>
  <si>
    <t>เม.ย./พ.ค.</t>
  </si>
  <si>
    <t>ครูใหญ่</t>
  </si>
  <si>
    <t>การงานอาชีพ</t>
  </si>
  <si>
    <t>สิงหาคม</t>
  </si>
  <si>
    <t>การงานอาชีพและเทคโนโลยี</t>
  </si>
  <si>
    <t>กันยายน</t>
  </si>
  <si>
    <t>มัธยมศึกษาปีที่ 1</t>
  </si>
  <si>
    <t>พนักงานราชการ</t>
  </si>
  <si>
    <t>ภาษาต่างประเทศ</t>
  </si>
  <si>
    <t>ตุลาคม</t>
  </si>
  <si>
    <t>มัธยมศึกษาปีที่ 2</t>
  </si>
  <si>
    <t>ครูอัตราจ้าง</t>
  </si>
  <si>
    <t>มิ.ย.</t>
  </si>
  <si>
    <t>พฤศจิกายน</t>
  </si>
  <si>
    <t>มัธยมศึกษาปีที่ 3</t>
  </si>
  <si>
    <t>ครูผู้ช่วย</t>
  </si>
  <si>
    <t>มิ.ย./ก.ค.</t>
  </si>
  <si>
    <t>กิจกรรมแนะแนว</t>
  </si>
  <si>
    <t>ธันวาคม</t>
  </si>
  <si>
    <t>มัธยมศึกษาปีที่ 4</t>
  </si>
  <si>
    <t>ผ</t>
  </si>
  <si>
    <t>ก.ค.</t>
  </si>
  <si>
    <t>กิจกรรมนักเรียน</t>
  </si>
  <si>
    <t>มัธยมศึกษาปีที่ 5</t>
  </si>
  <si>
    <t>นักศึกษาฝึกประสบการณ์ฯ</t>
  </si>
  <si>
    <t>มผ</t>
  </si>
  <si>
    <t>ก.ค./ส.ค.</t>
  </si>
  <si>
    <t>กิจกรรมเพื่อสังคมและสาธารณประโยชน์</t>
  </si>
  <si>
    <t>มัธยมศึกษาปีที่ 6</t>
  </si>
  <si>
    <t>มก</t>
  </si>
  <si>
    <t>ส.ค.</t>
  </si>
  <si>
    <t>ส.ค./ก.ย.</t>
  </si>
  <si>
    <t>ก.ย.</t>
  </si>
  <si>
    <t>ก.ย./ต.ค.</t>
  </si>
  <si>
    <t>ต.ค.</t>
  </si>
  <si>
    <t>ต.ค./พ.ย.</t>
  </si>
  <si>
    <t>พ.ย.</t>
  </si>
  <si>
    <t>พ.ย./ธ.ค.</t>
  </si>
  <si>
    <t>ธ.ค.</t>
  </si>
  <si>
    <t>ธ.ค./ม.ค.</t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</si>
  <si>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</si>
  <si>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การวัดผลปลายภาค</t>
  </si>
  <si>
    <t>รวมคะแนน</t>
  </si>
  <si>
    <t>ผลการปรับคะแนน</t>
  </si>
  <si>
    <t>คะแนนวัดผลกลางภาค</t>
  </si>
  <si>
    <t>สรุป</t>
  </si>
  <si>
    <t>คะแนนปลายภาคเรียน</t>
  </si>
  <si>
    <t>ข้อสอบกลาง</t>
  </si>
  <si>
    <t>รวม</t>
  </si>
  <si>
    <t>ฉ.1</t>
  </si>
  <si>
    <t>ฉ.2</t>
  </si>
  <si>
    <t>คะแนน</t>
  </si>
  <si>
    <t>คะแนนเต็ม</t>
  </si>
  <si>
    <t>รวมคะแนนที่ได้</t>
  </si>
  <si>
    <t>จำนวนตัวชี้วัด</t>
  </si>
  <si>
    <t>เกณฑ์ผ่าน ตชว.(%)</t>
  </si>
  <si>
    <t>ข้อมูลคะแนนรวมตัวชี้วัด</t>
  </si>
  <si>
    <r>
      <t xml:space="preserve">ชีท "คะแนนตัวชี้วัด"----ให้บันทึกคะแนนประเมินผลตามตัวชี้วัด ของรายวิชาตามหลักสูตรฯ---ให้กำหนดค่าคะแนนเต็ม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</si>
  <si>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ไม่ต้องการให้แสดงข้อมูล "รวมคะแนนที่ได้" คลิ๊กเลือก "เอาออก"</t>
  </si>
  <si>
    <t>รวมตัวชี้วัดรายวิชา ทั้งหมด</t>
  </si>
  <si>
    <t>ตัวชี้วัด</t>
  </si>
  <si>
    <t>รวมคะแนนตัวชี้วัด</t>
  </si>
  <si>
    <t>ตัวชี้วัดที่</t>
  </si>
  <si>
    <t>จำนวนตัวชี้วัดที่มีผลการประเมิน อยู่ในระดับ "ผ่าน"</t>
  </si>
  <si>
    <t>ตชว.1-10</t>
  </si>
  <si>
    <t>ตชว.11-20</t>
  </si>
  <si>
    <t>ตชว.21-30</t>
  </si>
  <si>
    <t>ตชว.31-43</t>
  </si>
  <si>
    <t>จำนวน (ตัวชี้วัด)</t>
  </si>
  <si>
    <t>ทั้งหมด (คน)</t>
  </si>
  <si>
    <t>ให้ผลการเรียน "ร" "มส" คลิ๊กเลือก ที่นี่</t>
  </si>
  <si>
    <t>mimmoTH</t>
  </si>
  <si>
    <t xml:space="preserve">ไม่ต้องการให้แสดงข้อมูล สรุปคะแนน คลิ๊กเลือก "เอาออก"   </t>
  </si>
  <si>
    <t>ไม่ต้องการให้แสดงข้อมูล คลิ๊กเลือก</t>
  </si>
  <si>
    <t>การปรับผลการเรียน</t>
  </si>
  <si>
    <t>ผลการเรียน "ร" "มส"</t>
  </si>
  <si>
    <t>สรุปคะแนน</t>
  </si>
  <si>
    <t>คะแนนภาระชิ้นงาน</t>
  </si>
  <si>
    <t>ง.1</t>
  </si>
  <si>
    <t>ง.2</t>
  </si>
  <si>
    <t>ง.3</t>
  </si>
  <si>
    <t>ง.4</t>
  </si>
  <si>
    <t xml:space="preserve"> &lt;&lt;&lt;&lt;&lt;&lt;*****%%%%%*&lt;@@@@@@:***&amp;&amp;&amp;&amp;MR.SUPHI SIPHAI@@@@@@@@THANK YOU@@@@@@@suphinan@gmail.com&amp;&amp;&amp;&amp;&amp;&amp;&amp;&amp;&amp;&amp;&amp;&amp;id3341901529403*****%%%%%*&gt;&gt;&gt;&gt;&gt;&gt;&gt;&gt;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</si>
  <si>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</si>
  <si>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t>ข้อที่</t>
  </si>
  <si>
    <t>ระดับคุณภาพ</t>
  </si>
  <si>
    <t>การปรับ
ผลการประเมิน</t>
  </si>
  <si>
    <t>ตัวบ่งชี้ที่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</si>
  <si>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</si>
  <si>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t>ผลประเมิน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</si>
  <si>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</si>
  <si>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ผลการประเมินการอ่าน คิดวิเคราะห์และเขียน</t>
  </si>
  <si>
    <t>ตัวชี้วัดความสามารถในการอ่าน คิดวิเคราะห์ และเขียน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</si>
  <si>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</si>
  <si>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</si>
  <si>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</si>
  <si>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</si>
  <si>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</si>
  <si>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ครั้งที่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</si>
  <si>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</si>
  <si>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สรุปคะแนนร้อยละ</t>
  </si>
  <si>
    <t>บันทึกการประเมินสมรรถนะสำคัญของผู้เรียน ตามสมรรถนะ/ตัวชี้วัดที่สถานศึกษากำหนด  ในช่อง "คะแนนเต็ม" ให้กำหนดคะแนนตามที่สถานศึกษากำหนด</t>
  </si>
  <si>
    <t>ผลการประเมินสมรรถนะสำคัญของผู้เรียน</t>
  </si>
  <si>
    <t>สมรรถนะที่</t>
  </si>
  <si>
    <t>ตัวชีวัดที่</t>
  </si>
  <si>
    <t>สมรรถนะรายด้าน----สำหรับประมวลผลการประเมินสมรรถนะสำคัญของผู้เรียนเป็นรายด้าน (ไม่ต้องกรอกข้อมูลใดๆ ในชีทนี้) ให้กรอกคะแนนประเมินในชีท "สมรรถนะ" เท่านั้น</t>
  </si>
  <si>
    <t>สรุปการตัดสินผลการเรียน</t>
  </si>
  <si>
    <t>แก้ไข สรุปผลการตัดสินผลการเรียน</t>
  </si>
  <si>
    <t>(เกณฑ์การตัดสิน ๑.มีเวลาเรียนไม่น้อยกว่าร้อยละ ๘๐ ของเวลาเรียน ๒.ได้รับการประเมินทุกตัวชี้วัดและผ่านเกณฑ์</t>
  </si>
  <si>
    <t>๓.ได้รับการตัดสินผลการเรียน ๔.มีผลการประเมินการอ่านคิดวิเคราะห์ฯ คุณลักษณะอันพึงประสงค์ผ่านเกณฑ์ที่กำหนด)</t>
  </si>
  <si>
    <t>แก้ไข</t>
  </si>
  <si>
    <t>1. เวลาเรียน</t>
  </si>
  <si>
    <t>2. ผลการประเมินตัวชี้วัด</t>
  </si>
  <si>
    <t>3. การตัดสินผลการเรียน</t>
  </si>
  <si>
    <t>4. ผลการประเมิน</t>
  </si>
  <si>
    <t>ระหว่างเรียน</t>
  </si>
  <si>
    <t>ระดับ
ผลการเรียน</t>
  </si>
  <si>
    <t>การอ่าน คิดวิเคราะห์ฯ</t>
  </si>
  <si>
    <t>สมรรถนะสำคัญผู้เรียน</t>
  </si>
  <si>
    <t>ร้อยละ</t>
  </si>
  <si>
    <t>สรุปผล</t>
  </si>
  <si>
    <t>จำนวนที่ผ่าน</t>
  </si>
  <si>
    <t>คำอธิบายการใช้แบบบันทึกผลการเรียนประจำรายวิชา</t>
  </si>
  <si>
    <t>การบันทึกเวลาเรียน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</si>
  <si>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</si>
  <si>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2. สัปดาห์ที่ ----ให้ระบุเลขลำดับสัปดาห์ที่เริ่มสอนตั้งแต่สัปดาห์ที่ 1 ถึงสัปดาห์สุดท้ายของแต่ละภาค/ปี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</si>
  <si>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</si>
  <si>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</si>
  <si>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จำนวนชั่วโมงเรียนต่อภาคเรียน/ปี ไว้ในหลักสูตรสถานศึกษา โดยกรอกช่องละ 1 ชั่วโมง</t>
  </si>
  <si>
    <t>เช่น 1,2,3,4,5,….119,120 (สำหรับรายวิชาที่กำหนดเรียน 3 ชั่วโมงต่อสัปดาห์)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</si>
  <si>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</si>
  <si>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</si>
  <si>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</si>
  <si>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</si>
  <si>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</si>
  <si>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</si>
  <si>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</si>
  <si>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</si>
  <si>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5.3 สรุปการมาเรียนของนักเรียนแต่ละคน ในช่อง "มาเรียน"  "ป่วย"  "ลา"  "ขาด" เมื่อสิ้นภาคเรียน/ปี </t>
  </si>
  <si>
    <t>5.4 ให้รวมจำนวนชั่วโมงที่สอนตลอดภาคเรียน/ปี ในช่อง "เวลาเรียนเต็ม" และคำนวณร้อยละที่มาเรียน</t>
  </si>
  <si>
    <t>ของแต่ละคน ลงในช่อง "ร้อยละที่มาเรียน" หากเวลาเรียนไม่ถึงร้อยละ 80 ของรายวิชานั้น</t>
  </si>
  <si>
    <t>ให้บันทึกด้วยหมึกสีแดง</t>
  </si>
  <si>
    <t>การบันทึกผลการเรียน</t>
  </si>
  <si>
    <t>6. การบันทึกผลการเรียน มี  3 ลักษณะ คือ</t>
  </si>
  <si>
    <t>6.1 การวัดผลระหว่างเรียน สำหรับบันทึกคะแนนวัดผลตามตัวชี้วัดรายข้อ และคะแนนสอบกลางภาค/ปี</t>
  </si>
  <si>
    <t>6.2 การวัดปลายภาคเรียน/ปี  สำหรับบันทึกคะแนนสอบปลายภาคเรียน/ปี</t>
  </si>
  <si>
    <t>6.3 การตัดสินผลการเรียน โดยนำคะแนนระหว่างเรียนและคะแนนปลายภาค/ปลายปีมารวมเพื่อตัดสินผล</t>
  </si>
  <si>
    <t>7. ให้บันทึกผลการเรียนตามตัวชี้วัดระหว่างเรียน และคะแนนสอบปลายภาคเรียนตามสัดส่วนคะแนน</t>
  </si>
  <si>
    <t xml:space="preserve">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</si>
  <si>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</si>
  <si>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</si>
  <si>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</si>
  <si>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สรุปรวมคะแนนวัดผลระหว่างเรียนและคะแนนสอบปลายภาค/ปลายปี เพื่อตัดสินผลการเรียน</t>
  </si>
  <si>
    <t xml:space="preserve">8. ระดับผลการเรียนรายวิชา </t>
  </si>
  <si>
    <t>8.1 ระดับผลการเรียนรายวิชา  ใช้ระบบตัวเลข  8 ระดับ มีความหมายและช่วงคะแนนเป็นร้อยละ ดังนี้</t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</si>
  <si>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</si>
  <si>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 xml:space="preserve">9. สัดส่วนคะแนนรายวิชาในแต่ละกลุ่มสาระการเรียนรู้  คะแนนระหว่างเรียน (ระหว่างเรียน : กลางภาค/กลางปี) </t>
  </si>
  <si>
    <t>: คะแนนวัดผลปลายภาค/ปลายปี</t>
  </si>
  <si>
    <t>50 : 20 : 30</t>
  </si>
  <si>
    <t>60 : 20 : 20</t>
  </si>
  <si>
    <t>การประเมินคุณลักษณะอันพึงประสงค์ และการประเมินการอ่าน คิดวิเคราะห์ เขียน</t>
  </si>
  <si>
    <t>10.การบันทึกผลการประเมิน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</si>
  <si>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</si>
  <si>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</si>
  <si>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</si>
  <si>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</si>
  <si>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t>การประเมินคุณลักษณะอันพึงประสงค์</t>
  </si>
  <si>
    <t>ข้อที่ ๑ รักชาติ ศาสน์ กษัตริย์</t>
  </si>
  <si>
    <t>พฤติกรรมบ่งชี้</t>
  </si>
  <si>
    <t>๑.๑ เป็นพลเมืองดีของชาติ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</si>
  <si>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</si>
  <si>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</si>
  <si>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</si>
  <si>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๑.๒ ธำรงไว้ซึ่งความเป็นชาติไทย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</si>
  <si>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</si>
  <si>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 xml:space="preserve">          ที่เป็นประโยชน์ต่อโรงเรียน ชุมชนและสังคม</t>
  </si>
  <si>
    <t>๑.๒.๒ หวงแหน ปกป้อง ยกย่องความเป็นชาติไทย</t>
  </si>
  <si>
    <t>๑.๓ ศรัทธา ยึดมั่นและปฏิบัติตนตามหลักของศาสนา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</si>
  <si>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</si>
  <si>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</si>
  <si>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</si>
  <si>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</si>
  <si>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</si>
  <si>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</si>
  <si>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</si>
  <si>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</si>
  <si>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</si>
  <si>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>๒.๑.๑ ให้ข้อมูลที่ถูกต้องและเป็นจริง</t>
  </si>
  <si>
    <t xml:space="preserve">      ทั้งทางกาย วาจา ใจ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</si>
  <si>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</si>
  <si>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</si>
  <si>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</si>
  <si>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>๒.๒.๑ ไม่ถือเอาสิ่งของหรือผลงานของผู้อื่นมาเป็นของตนเอง</t>
  </si>
  <si>
    <t xml:space="preserve">       ทั้งทางกายวาจา ใจ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</si>
  <si>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</si>
  <si>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</si>
  <si>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>ข้อที่ ๓ มีวินัย</t>
  </si>
  <si>
    <t xml:space="preserve">๓.๑ ปฏิบัติตาม ข้อตกลง กฎเกณฑ์ ระเบียบ ข้อบังคับ </t>
  </si>
  <si>
    <t xml:space="preserve">๓.๑.๑ ปฏิบัติตน ตามข้อตกลง กฎเกณฑ์ ระเบียบ ข้อบังคับของครอบครัว </t>
  </si>
  <si>
    <t>ของครอบครัว โรงเรียน และสังคม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</si>
  <si>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</si>
  <si>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</si>
  <si>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</si>
  <si>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ข้อที่ ๔ ใฝ่เรียนรู้</t>
  </si>
  <si>
    <t>๔.๑ ตั้งใจ เพียรพยายามในการเรียนและเข้าร่วม</t>
  </si>
  <si>
    <t>๔.๑.๑ ตั้งใจเรียน</t>
  </si>
  <si>
    <t xml:space="preserve">      กิจกรรมการเรียนรู้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</si>
  <si>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</si>
  <si>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</si>
  <si>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๔.๒ แสวงหาความรู้จากทั้งภายในและภายนอก</t>
  </si>
  <si>
    <t>๔.๒.๑ ศึกษาค้นคว้าหาความรู้จากหนังสือ เอกสาร สิ่งพิมพ์ สื่อเทคโนโลยีต่าง ๆ</t>
  </si>
  <si>
    <t>โรงเรียน ด้วยการเลือกใช้สื่ออย่างเหมาะสม สรุปเป็น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</si>
  <si>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</si>
  <si>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องค์ความรู้ และสามารถนำไปใช้ในชีวิตประจำวันได้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</si>
  <si>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</si>
  <si>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</si>
  <si>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</si>
  <si>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ข้อที่ ๕ อยู่อย่างพอเพียง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</si>
  <si>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</si>
  <si>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</si>
  <si>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 xml:space="preserve">       รอบคอบมีคุณธรรม</t>
  </si>
  <si>
    <t xml:space="preserve">          และเก็บรักษาดูแลอย่างดี รวมทั้งการใช้เวลาอย่างเหมาะสม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</si>
  <si>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</si>
  <si>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</si>
  <si>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</si>
  <si>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</si>
  <si>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</si>
  <si>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๕.๒.๑ วางแผนการเรียน การทำงานและการใช้ชีวิตประจำวันบนพื้นฐาน</t>
  </si>
  <si>
    <t>ในสังคมได้อย่างมีความสุข</t>
  </si>
  <si>
    <t xml:space="preserve">         ของความรู้ ข้อมูล ข่าวสาร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</si>
  <si>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</si>
  <si>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</si>
  <si>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</si>
  <si>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</si>
  <si>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</si>
  <si>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</si>
  <si>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</si>
  <si>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</si>
  <si>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</si>
  <si>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 xml:space="preserve">       อดทนเพื่อให้งานสำเร็จตามเป้าหมาย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</si>
  <si>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</si>
  <si>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</si>
  <si>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>ข้อที่ ๗ รักความเป็นไทย</t>
  </si>
  <si>
    <t xml:space="preserve">๗.๑ ภาคภูมิใจในขนบธรรมเนียมประเพณี </t>
  </si>
  <si>
    <t>๗.๑.๑ แต่งกายและมีมารยาทงดงามแบบไทย มีสัมมาคารวะ กตัญญูกตเวที</t>
  </si>
  <si>
    <t xml:space="preserve">       ศิลปะวัฒนธรรมไทยและมีความกตัญญูกตเวที</t>
  </si>
  <si>
    <t xml:space="preserve">          ต่อผู้มีพระคุณ</t>
  </si>
  <si>
    <t>๗.๑.๒ ร่วมกิจกรรมที่เกี่ยวข้องกับประเพณี ศิลปะและวัฒนธรรมไทย</t>
  </si>
  <si>
    <t>๗.๑.๓ ชักชวน แนะนำให้ผู้อื่นปฏิบัติตามขนบธรรมเนียมประเพณี ศิลปะ</t>
  </si>
  <si>
    <t xml:space="preserve">           และวัฒนธรรมไทย</t>
  </si>
  <si>
    <t>๗.๒ เห็นคุณค่าและใช้ภาษาไทยในการสื่อสาร</t>
  </si>
  <si>
    <t>๗.๒.๑ ใช้ภาษาไทยและเลขไทยในการสื่อสารได้อย่างถูกต้องเหมาะสม</t>
  </si>
  <si>
    <t xml:space="preserve">       ได้อย่างถูกต้อง 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</si>
  <si>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</si>
  <si>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</si>
  <si>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</si>
  <si>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</si>
  <si>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</si>
  <si>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</si>
  <si>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</si>
  <si>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>๘.๑.๑ ช่วยพ่อแม่ ผู้ปกครอง ครูทำงานด้วยความเต็มใจ</t>
  </si>
  <si>
    <t xml:space="preserve">      ผลตอบแทน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</si>
  <si>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</si>
  <si>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</si>
  <si>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</si>
  <si>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</si>
  <si>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</si>
  <si>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>๘.๒.๑ ดูแล รักษาสาธารณสมบัติและสิ่งแวดล้อมด้วยความเต็มใจ</t>
  </si>
  <si>
    <t xml:space="preserve">      ชุมชน และสังคม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</si>
  <si>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</si>
  <si>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</si>
  <si>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</si>
  <si>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การประเมินการอ่าน คิดวิเคราะห์ และเขียน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</si>
  <si>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</si>
  <si>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</si>
  <si>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</si>
  <si>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</si>
  <si>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</si>
  <si>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</si>
  <si>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</si>
  <si>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</si>
  <si>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</si>
  <si>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</si>
  <si>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</si>
  <si>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</si>
  <si>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</si>
  <si>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</si>
  <si>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</si>
  <si>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</si>
  <si>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</si>
  <si>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</si>
  <si>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</si>
  <si>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</si>
  <si>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</si>
  <si>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</si>
  <si>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</si>
  <si>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</si>
  <si>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</si>
  <si>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    จากการอ่าน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</si>
  <si>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</si>
  <si>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</si>
  <si>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</si>
  <si>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</si>
  <si>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 xml:space="preserve">         เช่น ผังความคิด เป็นต้น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</si>
  <si>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</si>
  <si>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ส่วนราชการ</t>
  </si>
  <si>
    <t>เรื่อง</t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</si>
  <si>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</si>
  <si>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</si>
  <si>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</si>
  <si>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</si>
  <si>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</si>
  <si>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จึงเรียนมาเพื่อโปรดพิจารณา</t>
  </si>
  <si>
    <t>ลงชื่อ ผู้รายงาน</t>
  </si>
  <si>
    <t>ตำแหน่ง</t>
  </si>
  <si>
    <t>ไม่ต้องการแก้ไขชื่อผู้รายงาน ให้เว้นว่างไว้</t>
  </si>
  <si>
    <t xml:space="preserve">แบบรายงานระดับชั้นเรียน (รศ.1+ปพ.6) ดาวน์โหลดได้ที่ http://madoodadi.wordpress.com/ 
</t>
  </si>
  <si>
    <t>เลือกแสดง/ไม่แสดงข้อมูล</t>
  </si>
  <si>
    <t>ประกาศผลการประเมิน</t>
  </si>
  <si>
    <t>ไม่แสดงข้อมูล</t>
  </si>
  <si>
    <t>การประเมินผลการเรียน</t>
  </si>
  <si>
    <t>ผลประเมินการอ่าน คิดฯ</t>
  </si>
  <si>
    <t>ผลประเมินการผ่านตัวชี้วัด</t>
  </si>
  <si>
    <t>สรุป
เวลาเรียน</t>
  </si>
  <si>
    <t>คะแนนรวม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</si>
  <si>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</si>
  <si>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</si>
  <si>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</si>
  <si>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</si>
  <si>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</si>
  <si>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</si>
  <si>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</si>
  <si>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</si>
  <si>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ข้อที่ 9</t>
  </si>
  <si>
    <t>ข้อที่ 10</t>
  </si>
  <si>
    <t>ด้านที่ 1</t>
  </si>
  <si>
    <t>ด้านที่ 2</t>
  </si>
  <si>
    <t>ด้านที่ 3</t>
  </si>
  <si>
    <t>ด้านที่ 4</t>
  </si>
  <si>
    <t>ด้านที่ 5</t>
  </si>
  <si>
    <t>100 คะแนน</t>
  </si>
  <si>
    <t>100คะแนน</t>
  </si>
  <si>
    <t>จำนวน</t>
  </si>
  <si>
    <t>cv</t>
  </si>
  <si>
    <t xml:space="preserve"> %</t>
  </si>
  <si>
    <t>จำนวนนักเรียนจำแนกตามระดับผลการเรียน</t>
  </si>
  <si>
    <t>คะแนน1</t>
  </si>
  <si>
    <t>คะแนน2</t>
  </si>
  <si>
    <t>ผลการประเมินคุณลักษณะอันพึงประสงค์/การอ่านคิดวิเคราะห์และเขียน</t>
  </si>
  <si>
    <t>ร้อยละเฉลี่ยระหว่างเรียน</t>
  </si>
  <si>
    <t>ร้อยละเฉลี่ยปลายภาค</t>
  </si>
  <si>
    <t>คะแนนรวมเฉลี่ยร้อยละ</t>
  </si>
  <si>
    <t>0 (ไม่ผ่าน/ปรับปรุง)</t>
  </si>
  <si>
    <t>1 (ผ่าน/พอใช้)</t>
  </si>
  <si>
    <t>2 (ดี)</t>
  </si>
  <si>
    <t>3 (ดีเยี่ยม)</t>
  </si>
  <si>
    <t>อ่านคิดวิเคราะห์และเขียน</t>
  </si>
  <si>
    <t>คะแนนเฉลี่ย</t>
  </si>
  <si>
    <t>ผลการประเมินคุณลักษณะอันพึงประสงค์/การอ่านคิดวิเคราะห์ฯ/สมรรถนะสำคัญของผู้เรียน</t>
  </si>
  <si>
    <t>คะแนนเฉลี่ยร้อยละระหว่างเรียน สอบปลายภาค/ปลายปี และคะแนนเฉลี่ยร้อยละ</t>
  </si>
  <si>
    <t>คะแนนเฉลี่ยร้อยละ</t>
  </si>
  <si>
    <r>
      <t>หากต้องการ</t>
    </r>
    <r>
      <rPr>
        <b/>
        <sz val="16"/>
        <rFont val="EucrosiaUPC"/>
        <family val="1"/>
      </rPr>
      <t>ไ</t>
    </r>
    <r>
      <rPr>
        <b/>
        <sz val="16"/>
        <color rgb="FFC00000"/>
        <rFont val="EucrosiaUPC"/>
        <family val="1"/>
      </rPr>
      <t>ม่นับรวมคะแนน</t>
    </r>
    <r>
      <rPr>
        <sz val="16"/>
        <rFont val="EucrosiaUPC"/>
        <family val="1"/>
      </rPr>
      <t>ของนักเรียนที่ติด "ร" "มส"</t>
    </r>
  </si>
  <si>
    <t>คลิ๊กเลือก "เอาออก"</t>
  </si>
  <si>
    <t>เกี่ยวกับผู้ออกแบบและพัฒนาโปรแกรม</t>
  </si>
  <si>
    <t>ชื่อ</t>
  </si>
  <si>
    <t>นายสุภีร์  สีพาย</t>
  </si>
  <si>
    <t>การศึกษา</t>
  </si>
  <si>
    <t>ระดับมัธยม</t>
  </si>
  <si>
    <t>มัธยมศึกษาปีที่ 6 โรงเรียนพิบูลมังสาหาร  จังหวัดอุบลราชธานี</t>
  </si>
  <si>
    <t>ระดับปริญญา</t>
  </si>
  <si>
    <t xml:space="preserve">การศึกษาบัณฑิต (กศ.บ.) วิชาเอกการประถมศึกษา (เกียรตินิยมอันดับ ๑) </t>
  </si>
  <si>
    <t>มหาวิทยาลัยศรีนครินทรวิโรฒ มหาสารคาม</t>
  </si>
  <si>
    <t>การศึกษามหาบัณฑิต (กศ.ม.) สาขาการบริหารการศึกษา  มหาวิทยาลัยมหาสารคาม</t>
  </si>
  <si>
    <t>ประสบการณ์ทำงาน</t>
  </si>
  <si>
    <t>ปี 2534</t>
  </si>
  <si>
    <t>อาจารย์ 1 ระดับ 3 โรงเรียนมะค่าสามัคคี อ.พิมาย จ.นครราชสีมา</t>
  </si>
  <si>
    <t>ปี 2540</t>
  </si>
  <si>
    <t>ผู้ช่วยอาจารย์ใหญ่โรงเรียนบ้านหนองเต่า  อ.แก้งสนามนาง  จ.นครราชสีมา</t>
  </si>
  <si>
    <t>ปี 2544</t>
  </si>
  <si>
    <t>ผู้ช่วยผู้อำนวยการโรงเรียนอนุบาลสุริยาอุทัยพิมาย  จ.นครราชสีมา</t>
  </si>
  <si>
    <t>ปี 2549</t>
  </si>
  <si>
    <t>ผู้อำนวยการโรงเรียนบ้านทับควาย  อ.พิมาย  จ.นครราชสีมา</t>
  </si>
  <si>
    <t>ปี 2552</t>
  </si>
  <si>
    <t>ผู้อำนวยการโรงเรียนบ้านหวายโนนโพธิ์  อ.พิมาย  จ.นครราชสีมา</t>
  </si>
  <si>
    <t>ปี 2560</t>
  </si>
  <si>
    <t>ผู้อำนวยการโรงเรียนบ้านดอนเขว้า  อ.พิมาย  จ.นครราชสีมา</t>
  </si>
  <si>
    <t>ผลงาน</t>
  </si>
  <si>
    <t>1.แบบรายงานการพัฒนาคุณภาพผู้เรียนระดับชั้นเรียน (รศ.1)</t>
  </si>
  <si>
    <t>2.โปรแกรมแบบบันทึกผลการเรียนรายวิชา (ปพ.5)</t>
  </si>
  <si>
    <t>3.แบบประเมินสมรรถนะที่สำคัญของผู้เรียน ระดับประถมศึกษา</t>
  </si>
  <si>
    <t>4.แบบประเมินคุณลักษณะที่พึงประสงค์ของผู้เรียน ตามหลักสูตรแกนกลางฯ</t>
  </si>
  <si>
    <t>5.แบบรายงานผลการทดสอบสมรรถภาพนักเรียน</t>
  </si>
  <si>
    <t>6.ทะเบียนคุมทรัพย์สิน</t>
  </si>
  <si>
    <t>ดูรายละเอียดเพิ่มเติมที่</t>
  </si>
  <si>
    <t>เว็บมาดู มาดูดา</t>
  </si>
  <si>
    <t>การติดต่อ</t>
  </si>
  <si>
    <t>มือถือ   086-2516021</t>
  </si>
  <si>
    <t>อีเมล์</t>
  </si>
  <si>
    <t>suphinan_si@hotmail.com</t>
  </si>
  <si>
    <t>Facebook</t>
  </si>
  <si>
    <t>https://www.facebook.com/madoodadi</t>
  </si>
  <si>
    <t>ขอขอบคุณ</t>
  </si>
  <si>
    <t>ที่ร่วมใช้ ปพ.5อิเลคทรอนิกส์</t>
  </si>
  <si>
    <t>วัดโฆสิตาราม</t>
  </si>
  <si>
    <t>ชัยนาท</t>
  </si>
  <si>
    <t>สำนักงานเขตพื้นที่การศึกษาประถมศึกษาชัยนาท</t>
  </si>
  <si>
    <t>สรรคบุรี</t>
  </si>
  <si>
    <t>บางขุด</t>
  </si>
  <si>
    <t>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</si>
</sst>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0.0"/>
  </numFmts>
  <fonts count="98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sz val="14"/>
      <color theme="5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79998168889431442"/>
      <name val="EucrosiaUPC"/>
      <family val="1"/>
    </font>
    <font>
      <b/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sz val="16"/>
      <color theme="9" tint="0.39997558519241921"/>
      <name val="EucrosiaUPC"/>
      <family val="1"/>
    </font>
    <font>
      <b/>
      <sz val="18"/>
      <color theme="9" tint="0.79998168889431442"/>
      <name val="EucrosiaUPC"/>
      <family val="1"/>
    </font>
    <font>
      <sz val="12"/>
      <color rgb="FFFFFF00"/>
      <name val="EucrosiaUPC"/>
      <family val="1"/>
    </font>
    <font>
      <sz val="14"/>
      <color rgb="FFFFFF00"/>
      <name val="EucrosiaUPC"/>
      <family val="1"/>
    </font>
    <font>
      <sz val="14"/>
      <color rgb="FFFFC000"/>
      <name val="EucrosiaUPC"/>
      <family val="1"/>
    </font>
    <font>
      <b/>
      <sz val="14"/>
      <color theme="9" tint="0.79998168889431442"/>
      <name val="EucrosiaUPC"/>
      <family val="1"/>
    </font>
    <font>
      <b/>
      <sz val="18"/>
      <color theme="7" tint="-0.499984740745262"/>
      <name val="EucrosiaUPC"/>
      <family val="1"/>
    </font>
    <font>
      <sz val="16"/>
      <color theme="5" tint="-0.499984740745262"/>
      <name val="EucrosiaUPC"/>
      <family val="1"/>
    </font>
    <font>
      <u/>
      <sz val="16"/>
      <color theme="5" tint="-0.499984740745262"/>
      <name val="EucrosiaUPC"/>
      <family val="1"/>
    </font>
    <font>
      <sz val="14"/>
      <color theme="5" tint="-0.499984740745262"/>
      <name val="EucrosiaUPC"/>
      <family val="1"/>
    </font>
    <font>
      <sz val="14"/>
      <color theme="0" tint="-4.9989318521683403E-2"/>
      <name val="EucrosiaUPC"/>
      <family val="1"/>
    </font>
    <font>
      <sz val="12"/>
      <color theme="0"/>
      <name val="EucrosiaUPC"/>
      <family val="1"/>
    </font>
    <font>
      <sz val="14"/>
      <color theme="0"/>
      <name val="EucrosiaUPC"/>
      <family val="1"/>
    </font>
    <font>
      <u/>
      <sz val="16"/>
      <color theme="2" tint="-9.9978637043366805E-2"/>
      <name val="EucrosiaUPC"/>
      <family val="1"/>
    </font>
    <font>
      <u/>
      <sz val="16"/>
      <color rgb="FFFFFFFF"/>
      <name val="EucrosiaUPC"/>
      <family val="1"/>
    </font>
    <font>
      <sz val="16"/>
      <color rgb="FFFFFFFF"/>
      <name val="EucrosiaUPC"/>
      <family val="1"/>
    </font>
    <font>
      <b/>
      <sz val="22"/>
      <name val="EucrosiaUPC"/>
      <family val="1"/>
    </font>
    <font>
      <b/>
      <sz val="26"/>
      <name val="EucrosiaUPC"/>
      <family val="1"/>
    </font>
    <font>
      <sz val="14"/>
      <color theme="4" tint="0.79998168889431442"/>
      <name val="EucrosiaUPC"/>
      <family val="1"/>
    </font>
    <font>
      <sz val="14"/>
      <name val="Cordia New"/>
      <family val="2"/>
    </font>
    <font>
      <sz val="14"/>
      <color theme="5" tint="0.79998168889431442"/>
      <name val="EucrosiaUPC"/>
      <family val="1"/>
    </font>
    <font>
      <sz val="14"/>
      <color theme="9" tint="0.79998168889431442"/>
      <name val="EucrosiaUPC"/>
      <family val="1"/>
    </font>
    <font>
      <sz val="16"/>
      <color theme="2" tint="-0.89999084444715716"/>
      <name val="EucrosiaUPC"/>
      <family val="1"/>
    </font>
    <font>
      <b/>
      <u/>
      <sz val="16"/>
      <name val="EucrosiaUPC"/>
      <family val="1"/>
    </font>
    <font>
      <b/>
      <sz val="16"/>
      <color rgb="FFC00000"/>
      <name val="EucrosiaUPC"/>
      <family val="1"/>
    </font>
    <font>
      <b/>
      <sz val="16"/>
      <color rgb="FFFF0000"/>
      <name val="EucrosiaUPC"/>
      <family val="1"/>
    </font>
    <font>
      <sz val="16"/>
      <color theme="2" tint="-9.9978637043366805E-2"/>
      <name val="EucrosiaUPC"/>
      <family val="1"/>
    </font>
    <font>
      <sz val="16"/>
      <color theme="0" tint="-0.34998626667073579"/>
      <name val="EucrosiaUPC"/>
      <family val="1"/>
    </font>
    <font>
      <b/>
      <u val="double"/>
      <sz val="18"/>
      <color rgb="FFFF0000"/>
      <name val="EucrosiaUPC"/>
      <family val="1"/>
    </font>
    <font>
      <b/>
      <sz val="28"/>
      <color rgb="FFC00000"/>
      <name val="EucrosiaUPC"/>
      <family val="1"/>
    </font>
    <font>
      <sz val="18"/>
      <color theme="0"/>
      <name val="EucrosiaUPC"/>
      <family val="1"/>
    </font>
    <font>
      <b/>
      <sz val="28"/>
      <color rgb="FFFF0000"/>
      <name val="EucrosiaUPC"/>
      <family val="1"/>
    </font>
    <font>
      <b/>
      <sz val="18"/>
      <color rgb="FFFF0000"/>
      <name val="EucrosiaUPC"/>
      <family val="1"/>
    </font>
    <font>
      <sz val="8"/>
      <name val="Cordia New"/>
      <family val="2"/>
    </font>
    <font>
      <sz val="16"/>
      <name val="TH SarabunIT๙"/>
      <family val="2"/>
    </font>
    <font>
      <b/>
      <sz val="18"/>
      <name val="TH SarabunIT๙"/>
      <family val="2"/>
    </font>
    <font>
      <sz val="16"/>
      <color theme="0"/>
      <name val="TH SarabunIT๙"/>
      <family val="2"/>
    </font>
  </fonts>
  <fills count="3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9389629810485"/>
        <bgColor indexed="64"/>
      </patternFill>
    </fill>
  </fills>
  <borders count="1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 style="thin">
        <color theme="7" tint="-0.24994659260841701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5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5" tint="0.59996337778862885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9" tint="0.39994506668294322"/>
      </top>
      <bottom style="thin">
        <color indexed="64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5" tint="0.59996337778862885"/>
      </top>
      <bottom style="thin">
        <color theme="5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59996337778862885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43" fontId="80" fillId="0" borderId="0" applyFont="0" applyFill="0" applyBorder="0" applyAlignment="0" applyProtection="0"/>
  </cellStyleXfs>
  <cellXfs count="1011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8" borderId="0" xfId="0" applyFont="1" applyFill="1" applyProtection="1">
      <protection hidden="1"/>
    </xf>
    <xf numFmtId="0" fontId="5" fillId="0" borderId="0" xfId="0" applyFo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/>
      <protection hidden="1"/>
    </xf>
    <xf numFmtId="0" fontId="16" fillId="0" borderId="0" xfId="0" applyFo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6" borderId="4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4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26" fillId="2" borderId="84" xfId="1" applyFont="1" applyFill="1" applyBorder="1" applyAlignment="1" applyProtection="1">
      <protection hidden="1"/>
    </xf>
    <xf numFmtId="0" fontId="2" fillId="2" borderId="84" xfId="0" applyFont="1" applyFill="1" applyBorder="1" applyProtection="1">
      <protection hidden="1"/>
    </xf>
    <xf numFmtId="0" fontId="26" fillId="2" borderId="0" xfId="1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5" fillId="10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5" fillId="3" borderId="0" xfId="0" applyFont="1" applyFill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34" fillId="10" borderId="0" xfId="0" applyFont="1" applyFill="1" applyAlignment="1" applyProtection="1">
      <alignment wrapText="1"/>
      <protection hidden="1"/>
    </xf>
    <xf numFmtId="0" fontId="2" fillId="9" borderId="0" xfId="0" applyFont="1" applyFill="1" applyProtection="1">
      <protection hidden="1"/>
    </xf>
    <xf numFmtId="0" fontId="13" fillId="0" borderId="0" xfId="0" applyFont="1" applyAlignment="1" applyProtection="1">
      <alignment horizontal="left"/>
      <protection hidden="1"/>
    </xf>
    <xf numFmtId="0" fontId="2" fillId="12" borderId="0" xfId="0" applyFont="1" applyFill="1" applyProtection="1"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32" fillId="0" borderId="0" xfId="0" applyFont="1" applyProtection="1">
      <protection hidden="1"/>
    </xf>
    <xf numFmtId="0" fontId="4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13" fillId="8" borderId="0" xfId="0" applyFont="1" applyFill="1" applyAlignment="1" applyProtection="1">
      <alignment horizontal="left" vertical="center"/>
      <protection hidden="1"/>
    </xf>
    <xf numFmtId="0" fontId="47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9" borderId="75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Alignment="1" applyProtection="1">
      <alignment horizontal="left" vertical="center" wrapText="1"/>
      <protection hidden="1"/>
    </xf>
    <xf numFmtId="0" fontId="5" fillId="0" borderId="75" xfId="0" applyFont="1" applyBorder="1" applyAlignment="1" applyProtection="1">
      <alignment horizontal="left" vertical="center" wrapText="1"/>
      <protection hidden="1"/>
    </xf>
    <xf numFmtId="0" fontId="5" fillId="0" borderId="67" xfId="0" applyFont="1" applyBorder="1" applyAlignment="1" applyProtection="1">
      <alignment horizontal="left" vertical="center" wrapText="1"/>
      <protection hidden="1"/>
    </xf>
    <xf numFmtId="0" fontId="5" fillId="0" borderId="68" xfId="0" applyFont="1" applyBorder="1" applyAlignment="1" applyProtection="1">
      <alignment horizontal="left" vertical="center" wrapText="1"/>
      <protection hidden="1"/>
    </xf>
    <xf numFmtId="0" fontId="5" fillId="0" borderId="65" xfId="0" applyFont="1" applyBorder="1" applyProtection="1">
      <protection hidden="1"/>
    </xf>
    <xf numFmtId="0" fontId="5" fillId="0" borderId="66" xfId="0" applyFont="1" applyBorder="1" applyProtection="1">
      <protection hidden="1"/>
    </xf>
    <xf numFmtId="0" fontId="5" fillId="0" borderId="68" xfId="0" applyFont="1" applyBorder="1" applyAlignment="1" applyProtection="1">
      <alignment wrapText="1"/>
      <protection hidden="1"/>
    </xf>
    <xf numFmtId="0" fontId="5" fillId="0" borderId="68" xfId="0" applyFont="1" applyBorder="1" applyProtection="1"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Border="1" applyAlignment="1" applyProtection="1">
      <alignment wrapText="1"/>
      <protection hidden="1"/>
    </xf>
    <xf numFmtId="0" fontId="5" fillId="0" borderId="76" xfId="0" applyFont="1" applyBorder="1" applyAlignment="1" applyProtection="1">
      <alignment horizontal="left" vertical="center" wrapText="1"/>
      <protection hidden="1"/>
    </xf>
    <xf numFmtId="0" fontId="5" fillId="0" borderId="77" xfId="0" applyFont="1" applyBorder="1" applyAlignment="1" applyProtection="1">
      <alignment wrapText="1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5" fillId="9" borderId="69" xfId="0" applyFont="1" applyFill="1" applyBorder="1" applyAlignment="1" applyProtection="1">
      <alignment horizontal="center" wrapText="1"/>
      <protection hidden="1"/>
    </xf>
    <xf numFmtId="0" fontId="5" fillId="0" borderId="69" xfId="0" applyFont="1" applyBorder="1" applyProtection="1">
      <protection hidden="1"/>
    </xf>
    <xf numFmtId="0" fontId="5" fillId="0" borderId="70" xfId="0" applyFont="1" applyBorder="1" applyAlignment="1" applyProtection="1">
      <alignment horizontal="left" vertical="center" wrapText="1"/>
      <protection hidden="1"/>
    </xf>
    <xf numFmtId="0" fontId="5" fillId="0" borderId="70" xfId="0" applyFont="1" applyBorder="1" applyProtection="1">
      <protection hidden="1"/>
    </xf>
    <xf numFmtId="0" fontId="5" fillId="0" borderId="73" xfId="0" applyFont="1" applyBorder="1" applyAlignment="1" applyProtection="1">
      <alignment horizontal="left" vertical="center" wrapText="1"/>
      <protection hidden="1"/>
    </xf>
    <xf numFmtId="0" fontId="5" fillId="0" borderId="73" xfId="0" applyFont="1" applyBorder="1" applyProtection="1">
      <protection hidden="1"/>
    </xf>
    <xf numFmtId="0" fontId="5" fillId="0" borderId="71" xfId="0" applyFont="1" applyBorder="1" applyAlignment="1" applyProtection="1">
      <alignment horizontal="left" vertical="center" wrapText="1"/>
      <protection hidden="1"/>
    </xf>
    <xf numFmtId="0" fontId="5" fillId="0" borderId="71" xfId="0" applyFont="1" applyBorder="1" applyProtection="1">
      <protection hidden="1"/>
    </xf>
    <xf numFmtId="0" fontId="4" fillId="0" borderId="0" xfId="0" applyFont="1" applyProtection="1">
      <protection hidden="1"/>
    </xf>
    <xf numFmtId="0" fontId="5" fillId="9" borderId="62" xfId="0" applyFont="1" applyFill="1" applyBorder="1" applyAlignment="1" applyProtection="1">
      <alignment horizontal="center" wrapText="1"/>
      <protection hidden="1"/>
    </xf>
    <xf numFmtId="0" fontId="5" fillId="0" borderId="62" xfId="0" applyFont="1" applyBorder="1" applyProtection="1">
      <protection hidden="1"/>
    </xf>
    <xf numFmtId="0" fontId="5" fillId="0" borderId="63" xfId="0" applyFont="1" applyBorder="1" applyAlignment="1" applyProtection="1">
      <alignment horizontal="left" indent="2"/>
      <protection hidden="1"/>
    </xf>
    <xf numFmtId="0" fontId="5" fillId="0" borderId="63" xfId="0" applyFont="1" applyBorder="1" applyProtection="1">
      <protection hidden="1"/>
    </xf>
    <xf numFmtId="0" fontId="5" fillId="0" borderId="63" xfId="0" applyFont="1" applyBorder="1" applyAlignment="1" applyProtection="1">
      <alignment horizontal="left" vertical="center" wrapText="1"/>
      <protection hidden="1"/>
    </xf>
    <xf numFmtId="0" fontId="5" fillId="0" borderId="64" xfId="0" applyFont="1" applyBorder="1" applyAlignment="1" applyProtection="1">
      <alignment horizontal="left" vertical="center" wrapText="1"/>
      <protection hidden="1"/>
    </xf>
    <xf numFmtId="0" fontId="5" fillId="0" borderId="64" xfId="0" applyFont="1" applyBorder="1" applyAlignment="1" applyProtection="1">
      <alignment wrapText="1"/>
      <protection hidden="1"/>
    </xf>
    <xf numFmtId="0" fontId="5" fillId="0" borderId="72" xfId="0" applyFont="1" applyBorder="1" applyProtection="1">
      <protection hidden="1"/>
    </xf>
    <xf numFmtId="0" fontId="5" fillId="0" borderId="72" xfId="0" applyFont="1" applyBorder="1" applyAlignment="1" applyProtection="1">
      <alignment horizontal="left"/>
      <protection hidden="1"/>
    </xf>
    <xf numFmtId="0" fontId="5" fillId="0" borderId="70" xfId="0" applyFont="1" applyBorder="1" applyAlignment="1" applyProtection="1">
      <alignment horizontal="left"/>
      <protection hidden="1"/>
    </xf>
    <xf numFmtId="0" fontId="5" fillId="0" borderId="71" xfId="0" applyFont="1" applyBorder="1" applyAlignment="1" applyProtection="1">
      <alignment horizontal="left"/>
      <protection hidden="1"/>
    </xf>
    <xf numFmtId="0" fontId="5" fillId="0" borderId="75" xfId="0" applyFont="1" applyBorder="1" applyProtection="1">
      <protection hidden="1"/>
    </xf>
    <xf numFmtId="0" fontId="5" fillId="0" borderId="67" xfId="0" applyFont="1" applyBorder="1" applyProtection="1">
      <protection hidden="1"/>
    </xf>
    <xf numFmtId="0" fontId="5" fillId="0" borderId="77" xfId="0" applyFont="1" applyBorder="1" applyProtection="1">
      <protection hidden="1"/>
    </xf>
    <xf numFmtId="0" fontId="5" fillId="0" borderId="78" xfId="0" applyFont="1" applyBorder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Border="1" applyAlignment="1" applyProtection="1">
      <alignment horizontal="left" vertical="center" wrapText="1"/>
      <protection hidden="1"/>
    </xf>
    <xf numFmtId="0" fontId="5" fillId="0" borderId="81" xfId="0" applyFont="1" applyBorder="1" applyProtection="1">
      <protection hidden="1"/>
    </xf>
    <xf numFmtId="0" fontId="5" fillId="0" borderId="82" xfId="0" applyFont="1" applyBorder="1" applyAlignment="1" applyProtection="1">
      <alignment horizontal="left" vertical="center" wrapText="1"/>
      <protection hidden="1"/>
    </xf>
    <xf numFmtId="0" fontId="5" fillId="0" borderId="83" xfId="0" applyFont="1" applyBorder="1" applyProtection="1">
      <protection hidden="1"/>
    </xf>
    <xf numFmtId="0" fontId="5" fillId="0" borderId="71" xfId="0" applyFont="1" applyBorder="1" applyAlignment="1" applyProtection="1">
      <alignment wrapText="1"/>
      <protection hidden="1"/>
    </xf>
    <xf numFmtId="0" fontId="22" fillId="0" borderId="0" xfId="0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vertical="center"/>
      <protection hidden="1"/>
    </xf>
    <xf numFmtId="0" fontId="48" fillId="0" borderId="0" xfId="0" applyFont="1" applyProtection="1">
      <protection hidden="1"/>
    </xf>
    <xf numFmtId="0" fontId="2" fillId="14" borderId="0" xfId="0" applyFont="1" applyFill="1" applyProtection="1">
      <protection hidden="1"/>
    </xf>
    <xf numFmtId="0" fontId="2" fillId="14" borderId="0" xfId="0" applyFont="1" applyFill="1" applyAlignment="1" applyProtection="1">
      <alignment vertical="center"/>
      <protection hidden="1"/>
    </xf>
    <xf numFmtId="0" fontId="2" fillId="15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5" fillId="14" borderId="0" xfId="0" applyFont="1" applyFill="1" applyProtection="1">
      <protection hidden="1"/>
    </xf>
    <xf numFmtId="0" fontId="27" fillId="16" borderId="0" xfId="0" applyFont="1" applyFill="1" applyProtection="1">
      <protection hidden="1"/>
    </xf>
    <xf numFmtId="0" fontId="13" fillId="15" borderId="0" xfId="0" applyFont="1" applyFill="1" applyAlignment="1" applyProtection="1">
      <alignment horizontal="left"/>
      <protection hidden="1"/>
    </xf>
    <xf numFmtId="0" fontId="5" fillId="15" borderId="0" xfId="0" applyFont="1" applyFill="1" applyAlignment="1" applyProtection="1">
      <alignment wrapText="1"/>
      <protection hidden="1"/>
    </xf>
    <xf numFmtId="0" fontId="22" fillId="15" borderId="0" xfId="0" applyFont="1" applyFill="1" applyAlignment="1" applyProtection="1">
      <alignment horizontal="left" wrapText="1"/>
      <protection hidden="1"/>
    </xf>
    <xf numFmtId="0" fontId="2" fillId="16" borderId="0" xfId="0" applyFont="1" applyFill="1" applyAlignment="1" applyProtection="1">
      <alignment vertical="center"/>
      <protection hidden="1"/>
    </xf>
    <xf numFmtId="0" fontId="27" fillId="16" borderId="85" xfId="0" applyFont="1" applyFill="1" applyBorder="1" applyAlignment="1" applyProtection="1">
      <alignment vertical="center"/>
      <protection hidden="1"/>
    </xf>
    <xf numFmtId="0" fontId="26" fillId="2" borderId="84" xfId="1" applyFont="1" applyFill="1" applyBorder="1" applyAlignment="1" applyProtection="1">
      <alignment vertical="center"/>
      <protection hidden="1"/>
    </xf>
    <xf numFmtId="0" fontId="2" fillId="2" borderId="84" xfId="0" applyFont="1" applyFill="1" applyBorder="1" applyAlignment="1" applyProtection="1">
      <alignment vertical="center"/>
      <protection hidden="1"/>
    </xf>
    <xf numFmtId="0" fontId="52" fillId="16" borderId="0" xfId="0" applyFont="1" applyFill="1" applyAlignment="1" applyProtection="1">
      <alignment horizontal="center" vertical="center"/>
      <protection locked="0"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5" xfId="0" applyFont="1" applyFill="1" applyBorder="1" applyAlignment="1" applyProtection="1">
      <alignment horizontal="center" vertical="center" shrinkToFit="1"/>
      <protection hidden="1"/>
    </xf>
    <xf numFmtId="0" fontId="5" fillId="3" borderId="25" xfId="0" applyFont="1" applyFill="1" applyBorder="1" applyAlignment="1" applyProtection="1">
      <alignment horizontal="left" vertical="center" shrinkToFit="1"/>
      <protection hidden="1"/>
    </xf>
    <xf numFmtId="1" fontId="5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86" xfId="0" applyFont="1" applyFill="1" applyBorder="1" applyAlignment="1" applyProtection="1">
      <alignment horizontal="center" vertical="center" shrinkToFit="1"/>
      <protection hidden="1"/>
    </xf>
    <xf numFmtId="0" fontId="5" fillId="3" borderId="86" xfId="0" applyFont="1" applyFill="1" applyBorder="1" applyAlignment="1" applyProtection="1">
      <alignment horizontal="left" vertical="center" shrinkToFit="1"/>
      <protection hidden="1"/>
    </xf>
    <xf numFmtId="1" fontId="5" fillId="3" borderId="86" xfId="0" applyNumberFormat="1" applyFont="1" applyFill="1" applyBorder="1" applyAlignment="1" applyProtection="1">
      <alignment horizontal="center" vertical="center" shrinkToFit="1"/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4" fillId="9" borderId="4" xfId="0" applyFont="1" applyFill="1" applyBorder="1" applyAlignment="1" applyProtection="1">
      <alignment horizontal="center" vertical="center" shrinkToFit="1"/>
      <protection hidden="1"/>
    </xf>
    <xf numFmtId="0" fontId="5" fillId="7" borderId="56" xfId="0" applyFont="1" applyFill="1" applyBorder="1" applyAlignment="1" applyProtection="1">
      <alignment vertical="center"/>
      <protection hidden="1"/>
    </xf>
    <xf numFmtId="0" fontId="3" fillId="7" borderId="18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97" xfId="0" applyFont="1" applyFill="1" applyBorder="1" applyAlignment="1" applyProtection="1">
      <alignment vertical="center" shrinkToFit="1"/>
      <protection hidden="1"/>
    </xf>
    <xf numFmtId="0" fontId="4" fillId="7" borderId="105" xfId="0" applyFont="1" applyFill="1" applyBorder="1" applyAlignment="1" applyProtection="1">
      <alignment horizontal="center" vertical="center"/>
      <protection hidden="1"/>
    </xf>
    <xf numFmtId="0" fontId="5" fillId="6" borderId="56" xfId="0" applyFont="1" applyFill="1" applyBorder="1" applyAlignment="1" applyProtection="1">
      <alignment vertic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97" xfId="0" applyFont="1" applyFill="1" applyBorder="1" applyAlignment="1" applyProtection="1">
      <alignment vertical="center" shrinkToFit="1"/>
      <protection hidden="1"/>
    </xf>
    <xf numFmtId="0" fontId="4" fillId="9" borderId="102" xfId="0" applyFont="1" applyFill="1" applyBorder="1" applyAlignment="1" applyProtection="1">
      <alignment horizontal="center" vertical="center" shrinkToFit="1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6" borderId="109" xfId="0" applyFont="1" applyFill="1" applyBorder="1" applyAlignment="1" applyProtection="1">
      <alignment horizontal="center" vertical="center" shrinkToFit="1"/>
      <protection hidden="1"/>
    </xf>
    <xf numFmtId="0" fontId="5" fillId="6" borderId="19" xfId="0" applyFont="1" applyFill="1" applyBorder="1" applyAlignment="1" applyProtection="1">
      <alignment horizontal="center" vertical="center" shrinkToFit="1"/>
      <protection hidden="1"/>
    </xf>
    <xf numFmtId="0" fontId="5" fillId="6" borderId="18" xfId="0" applyFont="1" applyFill="1" applyBorder="1" applyAlignment="1" applyProtection="1">
      <alignment vertical="center" shrinkToFit="1"/>
      <protection hidden="1"/>
    </xf>
    <xf numFmtId="1" fontId="5" fillId="9" borderId="12" xfId="0" applyNumberFormat="1" applyFont="1" applyFill="1" applyBorder="1" applyAlignment="1" applyProtection="1">
      <alignment horizontal="center" vertical="center"/>
      <protection hidden="1"/>
    </xf>
    <xf numFmtId="1" fontId="4" fillId="6" borderId="102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Font="1" applyFill="1" applyBorder="1" applyAlignment="1" applyProtection="1">
      <alignment horizontal="center" vertical="center"/>
      <protection hidden="1"/>
    </xf>
    <xf numFmtId="49" fontId="5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36" fillId="2" borderId="84" xfId="1" applyFont="1" applyFill="1" applyBorder="1" applyAlignment="1" applyProtection="1">
      <protection hidden="1"/>
    </xf>
    <xf numFmtId="0" fontId="56" fillId="16" borderId="0" xfId="0" applyFont="1" applyFill="1" applyProtection="1">
      <protection hidden="1"/>
    </xf>
    <xf numFmtId="0" fontId="57" fillId="15" borderId="0" xfId="0" applyFont="1" applyFill="1" applyAlignment="1" applyProtection="1">
      <alignment horizontal="right"/>
      <protection hidden="1"/>
    </xf>
    <xf numFmtId="0" fontId="2" fillId="16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5" fillId="0" borderId="0" xfId="0" applyFont="1"/>
    <xf numFmtId="0" fontId="14" fillId="16" borderId="0" xfId="0" applyFont="1" applyFill="1"/>
    <xf numFmtId="0" fontId="14" fillId="16" borderId="0" xfId="0" applyFont="1" applyFill="1" applyAlignment="1">
      <alignment horizontal="center"/>
    </xf>
    <xf numFmtId="2" fontId="14" fillId="16" borderId="0" xfId="0" applyNumberFormat="1" applyFont="1" applyFill="1"/>
    <xf numFmtId="2" fontId="14" fillId="16" borderId="0" xfId="0" applyNumberFormat="1" applyFont="1" applyFill="1" applyAlignment="1">
      <alignment horizontal="center"/>
    </xf>
    <xf numFmtId="0" fontId="63" fillId="10" borderId="119" xfId="0" applyFont="1" applyFill="1" applyBorder="1" applyAlignment="1">
      <alignment horizontal="center"/>
    </xf>
    <xf numFmtId="0" fontId="11" fillId="0" borderId="0" xfId="0" applyFont="1" applyAlignment="1" applyProtection="1">
      <alignment horizontal="center"/>
      <protection hidden="1"/>
    </xf>
    <xf numFmtId="0" fontId="36" fillId="0" borderId="0" xfId="1" applyFont="1" applyFill="1" applyBorder="1" applyAlignment="1" applyProtection="1">
      <alignment vertical="center"/>
      <protection hidden="1"/>
    </xf>
    <xf numFmtId="0" fontId="36" fillId="0" borderId="0" xfId="1" applyFont="1" applyFill="1" applyBorder="1" applyAlignment="1" applyProtection="1">
      <alignment vertical="center"/>
      <protection locked="0" hidden="1"/>
    </xf>
    <xf numFmtId="0" fontId="5" fillId="7" borderId="108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5" fillId="7" borderId="106" xfId="0" applyFont="1" applyFill="1" applyBorder="1" applyAlignment="1" applyProtection="1">
      <alignment horizontal="center" vertical="center"/>
      <protection hidden="1"/>
    </xf>
    <xf numFmtId="0" fontId="5" fillId="7" borderId="14" xfId="0" applyFont="1" applyFill="1" applyBorder="1" applyAlignment="1" applyProtection="1">
      <alignment horizontal="center" vertical="center"/>
      <protection hidden="1"/>
    </xf>
    <xf numFmtId="0" fontId="5" fillId="7" borderId="14" xfId="0" applyFont="1" applyFill="1" applyBorder="1" applyAlignment="1" applyProtection="1">
      <alignment horizontal="center" vertical="center" shrinkToFit="1"/>
      <protection hidden="1"/>
    </xf>
    <xf numFmtId="1" fontId="4" fillId="7" borderId="109" xfId="0" applyNumberFormat="1" applyFont="1" applyFill="1" applyBorder="1" applyAlignment="1" applyProtection="1">
      <alignment horizontal="center" vertical="center"/>
      <protection hidden="1"/>
    </xf>
    <xf numFmtId="1" fontId="5" fillId="7" borderId="15" xfId="0" applyNumberFormat="1" applyFont="1" applyFill="1" applyBorder="1" applyAlignment="1" applyProtection="1">
      <alignment horizontal="center" vertical="center"/>
      <protection hidden="1"/>
    </xf>
    <xf numFmtId="1" fontId="4" fillId="7" borderId="103" xfId="0" applyNumberFormat="1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shrinkToFit="1"/>
      <protection hidden="1"/>
    </xf>
    <xf numFmtId="0" fontId="5" fillId="7" borderId="12" xfId="0" applyFont="1" applyFill="1" applyBorder="1" applyAlignment="1" applyProtection="1">
      <alignment horizontal="center" vertical="center"/>
      <protection hidden="1"/>
    </xf>
    <xf numFmtId="1" fontId="4" fillId="7" borderId="19" xfId="0" applyNumberFormat="1" applyFont="1" applyFill="1" applyBorder="1" applyAlignment="1" applyProtection="1">
      <alignment horizontal="center" vertical="center"/>
      <protection hidden="1"/>
    </xf>
    <xf numFmtId="1" fontId="5" fillId="7" borderId="6" xfId="0" applyNumberFormat="1" applyFont="1" applyFill="1" applyBorder="1" applyAlignment="1" applyProtection="1">
      <alignment horizontal="center" vertical="center"/>
      <protection hidden="1"/>
    </xf>
    <xf numFmtId="1" fontId="4" fillId="7" borderId="101" xfId="0" applyNumberFormat="1" applyFont="1" applyFill="1" applyBorder="1" applyAlignment="1" applyProtection="1">
      <alignment horizontal="center" vertical="center"/>
      <protection hidden="1"/>
    </xf>
    <xf numFmtId="0" fontId="5" fillId="3" borderId="126" xfId="0" applyFont="1" applyFill="1" applyBorder="1" applyAlignment="1" applyProtection="1">
      <alignment horizontal="center" vertical="center" shrinkToFit="1"/>
      <protection hidden="1"/>
    </xf>
    <xf numFmtId="0" fontId="5" fillId="3" borderId="126" xfId="0" applyFont="1" applyFill="1" applyBorder="1" applyAlignment="1" applyProtection="1">
      <alignment horizontal="left" vertical="center" shrinkToFit="1"/>
      <protection hidden="1"/>
    </xf>
    <xf numFmtId="1" fontId="5" fillId="3" borderId="126" xfId="0" applyNumberFormat="1" applyFont="1" applyFill="1" applyBorder="1" applyAlignment="1" applyProtection="1">
      <alignment horizontal="center" vertical="center" shrinkToFit="1"/>
      <protection hidden="1"/>
    </xf>
    <xf numFmtId="0" fontId="34" fillId="10" borderId="0" xfId="0" applyFont="1" applyFill="1" applyAlignment="1" applyProtection="1">
      <alignment horizontal="left" wrapText="1"/>
      <protection hidden="1"/>
    </xf>
    <xf numFmtId="187" fontId="5" fillId="9" borderId="12" xfId="0" applyNumberFormat="1" applyFont="1" applyFill="1" applyBorder="1" applyAlignment="1" applyProtection="1">
      <alignment horizontal="center" vertical="center" shrinkToFit="1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9" borderId="19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98" xfId="0" applyFont="1" applyFill="1" applyBorder="1" applyAlignment="1" applyProtection="1">
      <alignment vertical="center"/>
      <protection hidden="1"/>
    </xf>
    <xf numFmtId="0" fontId="4" fillId="6" borderId="99" xfId="0" applyFont="1" applyFill="1" applyBorder="1" applyAlignment="1" applyProtection="1">
      <alignment vertical="center"/>
      <protection hidden="1"/>
    </xf>
    <xf numFmtId="0" fontId="4" fillId="9" borderId="18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35" fillId="0" borderId="0" xfId="1" applyFont="1" applyFill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4" fillId="5" borderId="14" xfId="0" applyFont="1" applyFill="1" applyBorder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center" vertical="center"/>
    </xf>
    <xf numFmtId="1" fontId="4" fillId="5" borderId="106" xfId="0" applyNumberFormat="1" applyFont="1" applyFill="1" applyBorder="1" applyAlignment="1" applyProtection="1">
      <alignment horizontal="center" vertical="center"/>
      <protection hidden="1"/>
    </xf>
    <xf numFmtId="1" fontId="4" fillId="5" borderId="12" xfId="0" applyNumberFormat="1" applyFont="1" applyFill="1" applyBorder="1" applyAlignment="1" applyProtection="1">
      <alignment horizontal="center" vertical="center"/>
      <protection hidden="1"/>
    </xf>
    <xf numFmtId="0" fontId="5" fillId="7" borderId="4" xfId="0" applyFont="1" applyFill="1" applyBorder="1" applyAlignment="1" applyProtection="1">
      <alignment horizontal="center" vertical="center" wrapText="1"/>
      <protection hidden="1"/>
    </xf>
    <xf numFmtId="0" fontId="4" fillId="7" borderId="19" xfId="0" applyFont="1" applyFill="1" applyBorder="1" applyAlignment="1" applyProtection="1">
      <alignment horizontal="center" vertical="center"/>
      <protection hidden="1"/>
    </xf>
    <xf numFmtId="0" fontId="4" fillId="6" borderId="104" xfId="0" applyFont="1" applyFill="1" applyBorder="1" applyAlignment="1" applyProtection="1">
      <alignment horizontal="center" vertical="center"/>
      <protection hidden="1"/>
    </xf>
    <xf numFmtId="0" fontId="4" fillId="6" borderId="105" xfId="0" applyFont="1" applyFill="1" applyBorder="1" applyAlignment="1" applyProtection="1">
      <alignment horizontal="center" vertical="center"/>
      <protection hidden="1"/>
    </xf>
    <xf numFmtId="1" fontId="4" fillId="6" borderId="103" xfId="0" applyNumberFormat="1" applyFont="1" applyFill="1" applyBorder="1" applyAlignment="1" applyProtection="1">
      <alignment horizontal="center" vertical="center"/>
      <protection hidden="1"/>
    </xf>
    <xf numFmtId="1" fontId="4" fillId="6" borderId="101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45" fillId="0" borderId="0" xfId="1" applyFont="1" applyFill="1" applyAlignment="1" applyProtection="1">
      <alignment horizontal="left" vertical="center"/>
      <protection hidden="1"/>
    </xf>
    <xf numFmtId="0" fontId="45" fillId="0" borderId="0" xfId="1" applyFont="1" applyFill="1" applyAlignment="1" applyProtection="1">
      <alignment vertical="center"/>
      <protection hidden="1"/>
    </xf>
    <xf numFmtId="0" fontId="30" fillId="0" borderId="0" xfId="0" applyFont="1" applyAlignment="1" applyProtection="1">
      <alignment vertical="center"/>
      <protection hidden="1"/>
    </xf>
    <xf numFmtId="0" fontId="14" fillId="0" borderId="0" xfId="1" applyFont="1" applyFill="1" applyAlignment="1" applyProtection="1">
      <alignment vertical="center"/>
      <protection hidden="1"/>
    </xf>
    <xf numFmtId="0" fontId="49" fillId="0" borderId="0" xfId="0" applyFont="1" applyAlignment="1" applyProtection="1">
      <alignment vertical="center"/>
      <protection hidden="1"/>
    </xf>
    <xf numFmtId="0" fontId="54" fillId="0" borderId="0" xfId="0" applyFont="1" applyAlignment="1" applyProtection="1">
      <alignment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31" fillId="0" borderId="0" xfId="1" applyFont="1" applyFill="1" applyAlignment="1" applyProtection="1">
      <alignment horizontal="left"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45" fillId="0" borderId="0" xfId="0" applyFont="1" applyAlignment="1" applyProtection="1">
      <alignment vertical="center"/>
      <protection hidden="1"/>
    </xf>
    <xf numFmtId="0" fontId="50" fillId="0" borderId="0" xfId="0" applyFont="1" applyAlignment="1" applyProtection="1">
      <alignment vertical="center"/>
      <protection hidden="1"/>
    </xf>
    <xf numFmtId="49" fontId="2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right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46" fillId="0" borderId="0" xfId="0" applyFont="1" applyProtection="1">
      <protection hidden="1"/>
    </xf>
    <xf numFmtId="0" fontId="2" fillId="0" borderId="85" xfId="0" applyFont="1" applyBorder="1" applyProtection="1">
      <protection hidden="1"/>
    </xf>
    <xf numFmtId="0" fontId="68" fillId="0" borderId="0" xfId="0" applyFont="1" applyProtection="1">
      <protection hidden="1"/>
    </xf>
    <xf numFmtId="0" fontId="56" fillId="0" borderId="0" xfId="0" applyFont="1" applyProtection="1">
      <protection hidden="1"/>
    </xf>
    <xf numFmtId="0" fontId="55" fillId="0" borderId="0" xfId="0" applyFont="1" applyAlignment="1" applyProtection="1">
      <alignment vertical="center"/>
      <protection hidden="1"/>
    </xf>
    <xf numFmtId="0" fontId="65" fillId="0" borderId="0" xfId="0" applyFont="1" applyProtection="1">
      <protection hidden="1"/>
    </xf>
    <xf numFmtId="0" fontId="2" fillId="0" borderId="54" xfId="0" applyFont="1" applyBorder="1" applyAlignment="1" applyProtection="1">
      <alignment horizontal="center"/>
      <protection hidden="1"/>
    </xf>
    <xf numFmtId="49" fontId="17" fillId="0" borderId="88" xfId="0" applyNumberFormat="1" applyFont="1" applyBorder="1" applyAlignment="1" applyProtection="1">
      <alignment horizontal="center"/>
      <protection hidden="1"/>
    </xf>
    <xf numFmtId="0" fontId="17" fillId="0" borderId="89" xfId="0" applyFont="1" applyBorder="1" applyAlignment="1" applyProtection="1">
      <alignment horizontal="center"/>
      <protection hidden="1"/>
    </xf>
    <xf numFmtId="0" fontId="17" fillId="0" borderId="90" xfId="0" applyFont="1" applyBorder="1" applyAlignment="1" applyProtection="1">
      <alignment horizontal="center"/>
      <protection hidden="1"/>
    </xf>
    <xf numFmtId="0" fontId="2" fillId="0" borderId="88" xfId="0" applyFont="1" applyBorder="1" applyAlignment="1" applyProtection="1">
      <alignment horizontal="center" vertical="center" shrinkToFit="1"/>
      <protection hidden="1"/>
    </xf>
    <xf numFmtId="0" fontId="58" fillId="0" borderId="0" xfId="0" applyFont="1" applyProtection="1">
      <protection hidden="1"/>
    </xf>
    <xf numFmtId="0" fontId="59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61" fillId="0" borderId="0" xfId="0" applyFont="1" applyProtection="1">
      <protection hidden="1"/>
    </xf>
    <xf numFmtId="0" fontId="40" fillId="16" borderId="0" xfId="0" applyFont="1" applyFill="1" applyAlignment="1" applyProtection="1">
      <alignment horizontal="right"/>
      <protection hidden="1"/>
    </xf>
    <xf numFmtId="0" fontId="17" fillId="17" borderId="89" xfId="0" applyFont="1" applyFill="1" applyBorder="1" applyAlignment="1" applyProtection="1">
      <alignment horizontal="center"/>
      <protection locked="0" hidden="1"/>
    </xf>
    <xf numFmtId="0" fontId="2" fillId="17" borderId="54" xfId="0" applyFont="1" applyFill="1" applyBorder="1" applyAlignment="1" applyProtection="1">
      <alignment horizontal="center"/>
      <protection hidden="1"/>
    </xf>
    <xf numFmtId="0" fontId="17" fillId="17" borderId="90" xfId="0" applyFont="1" applyFill="1" applyBorder="1" applyAlignment="1" applyProtection="1">
      <alignment horizontal="center"/>
      <protection locked="0" hidden="1"/>
    </xf>
    <xf numFmtId="0" fontId="15" fillId="15" borderId="88" xfId="0" applyFont="1" applyFill="1" applyBorder="1" applyAlignment="1" applyProtection="1">
      <alignment vertical="center"/>
      <protection hidden="1"/>
    </xf>
    <xf numFmtId="0" fontId="15" fillId="15" borderId="54" xfId="0" applyFont="1" applyFill="1" applyBorder="1" applyAlignment="1" applyProtection="1">
      <alignment horizontal="center" vertical="center"/>
      <protection hidden="1"/>
    </xf>
    <xf numFmtId="0" fontId="15" fillId="15" borderId="54" xfId="0" applyFont="1" applyFill="1" applyBorder="1" applyAlignment="1" applyProtection="1">
      <alignment vertical="center"/>
      <protection hidden="1"/>
    </xf>
    <xf numFmtId="0" fontId="15" fillId="15" borderId="88" xfId="0" applyFont="1" applyFill="1" applyBorder="1" applyAlignment="1" applyProtection="1">
      <alignment horizontal="center" vertical="center"/>
      <protection hidden="1"/>
    </xf>
    <xf numFmtId="0" fontId="17" fillId="0" borderId="129" xfId="0" applyFont="1" applyBorder="1" applyAlignment="1" applyProtection="1">
      <alignment horizontal="center"/>
      <protection hidden="1"/>
    </xf>
    <xf numFmtId="0" fontId="2" fillId="0" borderId="130" xfId="0" applyFont="1" applyBorder="1" applyAlignment="1" applyProtection="1">
      <alignment horizontal="center"/>
      <protection hidden="1"/>
    </xf>
    <xf numFmtId="0" fontId="17" fillId="0" borderId="131" xfId="0" applyFont="1" applyBorder="1" applyAlignment="1" applyProtection="1">
      <alignment horizontal="center"/>
      <protection hidden="1"/>
    </xf>
    <xf numFmtId="0" fontId="2" fillId="0" borderId="132" xfId="0" applyFont="1" applyBorder="1" applyAlignment="1" applyProtection="1">
      <alignment horizontal="center" vertical="center" shrinkToFit="1"/>
      <protection hidden="1"/>
    </xf>
    <xf numFmtId="49" fontId="17" fillId="0" borderId="132" xfId="0" applyNumberFormat="1" applyFont="1" applyBorder="1" applyAlignment="1" applyProtection="1">
      <alignment horizontal="center"/>
      <protection hidden="1"/>
    </xf>
    <xf numFmtId="0" fontId="10" fillId="0" borderId="0" xfId="0" applyFont="1"/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horizontal="center" vertical="center" shrinkToFit="1"/>
    </xf>
    <xf numFmtId="0" fontId="5" fillId="0" borderId="94" xfId="0" applyFont="1" applyBorder="1" applyAlignment="1">
      <alignment vertical="center"/>
    </xf>
    <xf numFmtId="0" fontId="5" fillId="0" borderId="95" xfId="0" applyFont="1" applyBorder="1"/>
    <xf numFmtId="0" fontId="5" fillId="0" borderId="95" xfId="0" applyFont="1" applyBorder="1" applyAlignment="1">
      <alignment vertical="center"/>
    </xf>
    <xf numFmtId="0" fontId="6" fillId="0" borderId="95" xfId="0" applyFont="1" applyBorder="1" applyAlignment="1">
      <alignment vertical="center"/>
    </xf>
    <xf numFmtId="0" fontId="5" fillId="0" borderId="94" xfId="0" applyFont="1" applyBorder="1"/>
    <xf numFmtId="0" fontId="5" fillId="4" borderId="1" xfId="0" applyFont="1" applyFill="1" applyBorder="1" applyAlignment="1" applyProtection="1">
      <alignment horizontal="left" vertical="center" shrinkToFit="1"/>
      <protection locked="0"/>
    </xf>
    <xf numFmtId="0" fontId="5" fillId="16" borderId="0" xfId="0" applyFont="1" applyFill="1"/>
    <xf numFmtId="0" fontId="73" fillId="0" borderId="118" xfId="0" applyFont="1" applyBorder="1" applyAlignment="1">
      <alignment horizontal="center" shrinkToFit="1"/>
    </xf>
    <xf numFmtId="0" fontId="74" fillId="0" borderId="0" xfId="1" applyFont="1" applyFill="1" applyBorder="1" applyAlignment="1" applyProtection="1">
      <alignment horizontal="left" vertical="center"/>
      <protection hidden="1"/>
    </xf>
    <xf numFmtId="0" fontId="28" fillId="0" borderId="0" xfId="0" applyFont="1" applyProtection="1">
      <protection hidden="1"/>
    </xf>
    <xf numFmtId="0" fontId="29" fillId="0" borderId="0" xfId="0" applyFont="1" applyProtection="1">
      <protection hidden="1"/>
    </xf>
    <xf numFmtId="0" fontId="2" fillId="4" borderId="51" xfId="0" applyFont="1" applyFill="1" applyBorder="1" applyAlignment="1" applyProtection="1">
      <alignment horizontal="left" vertical="center"/>
      <protection locked="0" hidden="1"/>
    </xf>
    <xf numFmtId="0" fontId="2" fillId="4" borderId="87" xfId="0" applyFont="1" applyFill="1" applyBorder="1" applyAlignment="1" applyProtection="1">
      <alignment horizontal="left" vertical="center"/>
      <protection locked="0" hidden="1"/>
    </xf>
    <xf numFmtId="0" fontId="28" fillId="0" borderId="0" xfId="0" applyFont="1" applyAlignment="1" applyProtection="1">
      <alignment vertical="center"/>
      <protection hidden="1"/>
    </xf>
    <xf numFmtId="0" fontId="5" fillId="4" borderId="3" xfId="0" applyFont="1" applyFill="1" applyBorder="1" applyAlignment="1" applyProtection="1">
      <alignment horizontal="center" vertical="center"/>
      <protection locked="0" hidden="1"/>
    </xf>
    <xf numFmtId="0" fontId="5" fillId="4" borderId="97" xfId="0" applyFont="1" applyFill="1" applyBorder="1" applyAlignment="1" applyProtection="1">
      <alignment horizontal="center" vertical="center"/>
      <protection locked="0" hidden="1"/>
    </xf>
    <xf numFmtId="0" fontId="5" fillId="4" borderId="2" xfId="0" applyFont="1" applyFill="1" applyBorder="1" applyAlignment="1" applyProtection="1">
      <alignment horizontal="center" vertical="center"/>
      <protection locked="0" hidden="1"/>
    </xf>
    <xf numFmtId="0" fontId="5" fillId="4" borderId="4" xfId="0" applyFont="1" applyFill="1" applyBorder="1" applyAlignment="1" applyProtection="1">
      <alignment horizontal="center" vertical="center"/>
      <protection locked="0" hidden="1"/>
    </xf>
    <xf numFmtId="0" fontId="5" fillId="4" borderId="1" xfId="0" applyFont="1" applyFill="1" applyBorder="1" applyAlignment="1" applyProtection="1">
      <alignment horizontal="center" vertical="center"/>
      <protection locked="0" hidden="1"/>
    </xf>
    <xf numFmtId="0" fontId="5" fillId="4" borderId="6" xfId="0" applyFont="1" applyFill="1" applyBorder="1" applyAlignment="1" applyProtection="1">
      <alignment horizontal="center" vertical="center"/>
      <protection locked="0" hidden="1"/>
    </xf>
    <xf numFmtId="0" fontId="5" fillId="4" borderId="2" xfId="0" applyFont="1" applyFill="1" applyBorder="1" applyAlignment="1" applyProtection="1">
      <alignment vertical="center"/>
      <protection locked="0" hidden="1"/>
    </xf>
    <xf numFmtId="0" fontId="5" fillId="4" borderId="61" xfId="0" applyFont="1" applyFill="1" applyBorder="1" applyAlignment="1" applyProtection="1">
      <alignment vertical="center"/>
      <protection locked="0" hidden="1"/>
    </xf>
    <xf numFmtId="0" fontId="5" fillId="4" borderId="1" xfId="0" applyFont="1" applyFill="1" applyBorder="1" applyAlignment="1" applyProtection="1">
      <alignment vertical="center"/>
      <protection locked="0" hidden="1"/>
    </xf>
    <xf numFmtId="0" fontId="5" fillId="4" borderId="19" xfId="0" applyFont="1" applyFill="1" applyBorder="1" applyAlignment="1" applyProtection="1">
      <alignment vertical="center"/>
      <protection locked="0" hidden="1"/>
    </xf>
    <xf numFmtId="0" fontId="5" fillId="4" borderId="13" xfId="0" applyFont="1" applyFill="1" applyBorder="1" applyAlignment="1" applyProtection="1">
      <alignment horizontal="center" vertical="center"/>
      <protection locked="0" hidden="1"/>
    </xf>
    <xf numFmtId="0" fontId="5" fillId="4" borderId="102" xfId="0" applyFont="1" applyFill="1" applyBorder="1" applyAlignment="1" applyProtection="1">
      <alignment horizontal="center" vertical="center"/>
      <protection locked="0" hidden="1"/>
    </xf>
    <xf numFmtId="0" fontId="5" fillId="4" borderId="12" xfId="0" applyFont="1" applyFill="1" applyBorder="1" applyAlignment="1" applyProtection="1">
      <alignment horizontal="center" vertical="center"/>
      <protection locked="0" hidden="1"/>
    </xf>
    <xf numFmtId="0" fontId="5" fillId="4" borderId="20" xfId="0" applyFont="1" applyFill="1" applyBorder="1" applyAlignment="1" applyProtection="1">
      <alignment horizontal="center" vertical="center"/>
      <protection locked="0" hidden="1"/>
    </xf>
    <xf numFmtId="0" fontId="5" fillId="4" borderId="61" xfId="0" applyFont="1" applyFill="1" applyBorder="1" applyAlignment="1" applyProtection="1">
      <alignment horizontal="center" vertical="center"/>
      <protection locked="0" hidden="1"/>
    </xf>
    <xf numFmtId="0" fontId="5" fillId="4" borderId="19" xfId="0" applyFont="1" applyFill="1" applyBorder="1" applyAlignment="1" applyProtection="1">
      <alignment horizontal="center" vertical="center"/>
      <protection locked="0" hidden="1"/>
    </xf>
    <xf numFmtId="49" fontId="5" fillId="4" borderId="12" xfId="0" applyNumberFormat="1" applyFont="1" applyFill="1" applyBorder="1" applyAlignment="1" applyProtection="1">
      <alignment horizontal="center" vertical="center" shrinkToFit="1"/>
      <protection locked="0" hidden="1"/>
    </xf>
    <xf numFmtId="49" fontId="5" fillId="4" borderId="1" xfId="0" applyNumberFormat="1" applyFont="1" applyFill="1" applyBorder="1" applyAlignment="1" applyProtection="1">
      <alignment horizontal="center" vertical="center" shrinkToFit="1"/>
      <protection locked="0" hidden="1"/>
    </xf>
    <xf numFmtId="49" fontId="5" fillId="4" borderId="19" xfId="0" applyNumberFormat="1" applyFont="1" applyFill="1" applyBorder="1" applyAlignment="1" applyProtection="1">
      <alignment horizontal="center" vertical="center" shrinkToFit="1"/>
      <protection locked="0" hidden="1"/>
    </xf>
    <xf numFmtId="49" fontId="5" fillId="4" borderId="102" xfId="0" applyNumberFormat="1" applyFont="1" applyFill="1" applyBorder="1" applyAlignment="1" applyProtection="1">
      <alignment horizontal="center" vertical="center" shrinkToFit="1"/>
      <protection locked="0" hidden="1"/>
    </xf>
    <xf numFmtId="49" fontId="5" fillId="4" borderId="2" xfId="0" applyNumberFormat="1" applyFont="1" applyFill="1" applyBorder="1" applyAlignment="1" applyProtection="1">
      <alignment horizontal="center" vertical="center" shrinkToFit="1"/>
      <protection locked="0" hidden="1"/>
    </xf>
    <xf numFmtId="49" fontId="5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5" fillId="4" borderId="106" xfId="0" applyFont="1" applyFill="1" applyBorder="1" applyAlignment="1" applyProtection="1">
      <alignment horizontal="center" vertical="center"/>
      <protection locked="0" hidden="1"/>
    </xf>
    <xf numFmtId="0" fontId="5" fillId="4" borderId="14" xfId="0" applyFont="1" applyFill="1" applyBorder="1" applyAlignment="1" applyProtection="1">
      <alignment horizontal="center" vertical="center"/>
      <protection locked="0" hidden="1"/>
    </xf>
    <xf numFmtId="0" fontId="5" fillId="4" borderId="109" xfId="0" applyFont="1" applyFill="1" applyBorder="1" applyAlignment="1" applyProtection="1">
      <alignment horizontal="center" vertical="center"/>
      <protection locked="0" hidden="1"/>
    </xf>
    <xf numFmtId="0" fontId="5" fillId="4" borderId="15" xfId="0" applyFont="1" applyFill="1" applyBorder="1" applyAlignment="1" applyProtection="1">
      <alignment horizontal="center" vertical="center"/>
      <protection locked="0" hidden="1"/>
    </xf>
    <xf numFmtId="0" fontId="5" fillId="4" borderId="102" xfId="0" applyFont="1" applyFill="1" applyBorder="1" applyAlignment="1" applyProtection="1">
      <alignment horizontal="center" vertical="center" wrapText="1"/>
      <protection locked="0" hidden="1"/>
    </xf>
    <xf numFmtId="0" fontId="5" fillId="4" borderId="2" xfId="0" applyFont="1" applyFill="1" applyBorder="1" applyAlignment="1" applyProtection="1">
      <alignment horizontal="center" vertical="center" wrapText="1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5" fillId="4" borderId="0" xfId="0" applyFont="1" applyFill="1" applyProtection="1">
      <protection hidden="1"/>
    </xf>
    <xf numFmtId="0" fontId="4" fillId="4" borderId="0" xfId="0" applyFont="1" applyFill="1" applyAlignment="1" applyProtection="1">
      <alignment horizontal="center" vertical="center" wrapText="1"/>
      <protection hidden="1"/>
    </xf>
    <xf numFmtId="0" fontId="2" fillId="4" borderId="0" xfId="0" applyFont="1" applyFill="1" applyProtection="1">
      <protection hidden="1"/>
    </xf>
    <xf numFmtId="0" fontId="2" fillId="4" borderId="0" xfId="0" applyFont="1" applyFill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indent="2"/>
      <protection hidden="1"/>
    </xf>
    <xf numFmtId="1" fontId="2" fillId="4" borderId="0" xfId="0" applyNumberFormat="1" applyFont="1" applyFill="1" applyAlignment="1" applyProtection="1">
      <alignment horizontal="left"/>
      <protection hidden="1"/>
    </xf>
    <xf numFmtId="0" fontId="4" fillId="4" borderId="0" xfId="0" applyFont="1" applyFill="1" applyAlignment="1" applyProtection="1">
      <alignment horizontal="left"/>
      <protection hidden="1"/>
    </xf>
    <xf numFmtId="0" fontId="5" fillId="4" borderId="0" xfId="0" applyFont="1" applyFill="1" applyAlignment="1" applyProtection="1">
      <alignment horizontal="left"/>
      <protection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0" fontId="15" fillId="4" borderId="1" xfId="0" applyFont="1" applyFill="1" applyBorder="1" applyAlignment="1" applyProtection="1">
      <alignment horizontal="center" vertical="top" wrapText="1"/>
      <protection hidden="1"/>
    </xf>
    <xf numFmtId="2" fontId="51" fillId="4" borderId="1" xfId="0" applyNumberFormat="1" applyFont="1" applyFill="1" applyBorder="1" applyAlignment="1" applyProtection="1">
      <alignment horizontal="center" vertical="center" shrinkToFit="1"/>
      <protection hidden="1"/>
    </xf>
    <xf numFmtId="2" fontId="51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4" borderId="0" xfId="0" applyFont="1" applyFill="1" applyProtection="1">
      <protection hidden="1"/>
    </xf>
    <xf numFmtId="0" fontId="4" fillId="4" borderId="0" xfId="0" applyFont="1" applyFill="1" applyAlignment="1" applyProtection="1">
      <alignment vertical="center"/>
      <protection hidden="1"/>
    </xf>
    <xf numFmtId="2" fontId="5" fillId="4" borderId="0" xfId="0" applyNumberFormat="1" applyFont="1" applyFill="1" applyProtection="1">
      <protection hidden="1"/>
    </xf>
    <xf numFmtId="0" fontId="15" fillId="4" borderId="0" xfId="0" applyFont="1" applyFill="1" applyProtection="1">
      <protection hidden="1"/>
    </xf>
    <xf numFmtId="0" fontId="13" fillId="4" borderId="0" xfId="0" applyFont="1" applyFill="1" applyProtection="1">
      <protection hidden="1"/>
    </xf>
    <xf numFmtId="0" fontId="18" fillId="4" borderId="0" xfId="0" applyFont="1" applyFill="1" applyProtection="1">
      <protection hidden="1"/>
    </xf>
    <xf numFmtId="0" fontId="13" fillId="4" borderId="0" xfId="0" applyFont="1" applyFill="1" applyAlignment="1" applyProtection="1">
      <alignment horizontal="center"/>
      <protection hidden="1"/>
    </xf>
    <xf numFmtId="0" fontId="13" fillId="4" borderId="0" xfId="0" applyFont="1" applyFill="1" applyAlignment="1" applyProtection="1">
      <alignment horizontal="left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" fillId="4" borderId="2" xfId="0" applyFont="1" applyFill="1" applyBorder="1" applyAlignment="1" applyProtection="1">
      <alignment vertical="center"/>
      <protection hidden="1"/>
    </xf>
    <xf numFmtId="0" fontId="5" fillId="4" borderId="1" xfId="0" applyFont="1" applyFill="1" applyBorder="1" applyAlignment="1" applyProtection="1">
      <alignment vertical="center"/>
      <protection hidden="1"/>
    </xf>
    <xf numFmtId="187" fontId="5" fillId="4" borderId="12" xfId="0" applyNumberFormat="1" applyFont="1" applyFill="1" applyBorder="1" applyAlignment="1" applyProtection="1">
      <alignment horizontal="center" vertical="center"/>
      <protection hidden="1"/>
    </xf>
    <xf numFmtId="187" fontId="5" fillId="4" borderId="1" xfId="0" applyNumberFormat="1" applyFont="1" applyFill="1" applyBorder="1" applyAlignment="1" applyProtection="1">
      <alignment horizontal="center" vertical="center"/>
      <protection hidden="1"/>
    </xf>
    <xf numFmtId="0" fontId="5" fillId="4" borderId="13" xfId="0" applyFont="1" applyFill="1" applyBorder="1" applyAlignment="1" applyProtection="1">
      <alignment horizontal="center" vertical="center"/>
      <protection hidden="1"/>
    </xf>
    <xf numFmtId="0" fontId="5" fillId="4" borderId="3" xfId="0" applyFont="1" applyFill="1" applyBorder="1" applyAlignment="1" applyProtection="1">
      <alignment horizontal="center" vertical="center"/>
      <protection hidden="1"/>
    </xf>
    <xf numFmtId="0" fontId="5" fillId="4" borderId="102" xfId="0" applyFont="1" applyFill="1" applyBorder="1" applyAlignment="1" applyProtection="1">
      <alignment horizontal="center" vertical="center"/>
      <protection hidden="1"/>
    </xf>
    <xf numFmtId="0" fontId="5" fillId="4" borderId="12" xfId="0" applyFont="1" applyFill="1" applyBorder="1" applyAlignment="1" applyProtection="1">
      <alignment horizontal="center" vertical="center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187" fontId="5" fillId="4" borderId="12" xfId="0" applyNumberFormat="1" applyFont="1" applyFill="1" applyBorder="1" applyAlignment="1" applyProtection="1">
      <alignment horizontal="center" vertical="center" shrinkToFit="1"/>
      <protection hidden="1"/>
    </xf>
    <xf numFmtId="187" fontId="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5" fillId="4" borderId="106" xfId="0" applyFont="1" applyFill="1" applyBorder="1" applyAlignment="1" applyProtection="1">
      <alignment horizontal="center" vertical="center"/>
      <protection hidden="1"/>
    </xf>
    <xf numFmtId="0" fontId="5" fillId="4" borderId="14" xfId="0" applyFont="1" applyFill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5" fillId="18" borderId="1" xfId="0" applyFont="1" applyFill="1" applyBorder="1" applyAlignment="1" applyProtection="1">
      <alignment vertical="center" shrinkToFit="1"/>
      <protection hidden="1"/>
    </xf>
    <xf numFmtId="0" fontId="5" fillId="18" borderId="3" xfId="0" applyFont="1" applyFill="1" applyBorder="1" applyAlignment="1" applyProtection="1">
      <alignment vertical="center" shrinkToFit="1"/>
      <protection hidden="1"/>
    </xf>
    <xf numFmtId="0" fontId="5" fillId="18" borderId="21" xfId="0" applyFont="1" applyFill="1" applyBorder="1" applyAlignment="1" applyProtection="1">
      <alignment horizontal="center" vertical="center" shrinkToFit="1"/>
      <protection hidden="1"/>
    </xf>
    <xf numFmtId="0" fontId="5" fillId="18" borderId="86" xfId="0" applyFont="1" applyFill="1" applyBorder="1" applyAlignment="1" applyProtection="1">
      <alignment horizontal="center" vertical="center" shrinkToFit="1"/>
      <protection hidden="1"/>
    </xf>
    <xf numFmtId="0" fontId="5" fillId="18" borderId="22" xfId="0" applyFont="1" applyFill="1" applyBorder="1" applyAlignment="1" applyProtection="1">
      <alignment horizontal="left" vertical="center" shrinkToFit="1"/>
      <protection hidden="1"/>
    </xf>
    <xf numFmtId="0" fontId="5" fillId="18" borderId="25" xfId="0" applyFont="1" applyFill="1" applyBorder="1" applyAlignment="1" applyProtection="1">
      <alignment horizontal="center" vertical="center" shrinkToFit="1"/>
      <protection hidden="1"/>
    </xf>
    <xf numFmtId="0" fontId="5" fillId="18" borderId="26" xfId="0" applyFont="1" applyFill="1" applyBorder="1" applyAlignment="1" applyProtection="1">
      <alignment horizontal="left" vertical="center" shrinkToFit="1"/>
      <protection hidden="1"/>
    </xf>
    <xf numFmtId="0" fontId="5" fillId="18" borderId="96" xfId="0" applyFont="1" applyFill="1" applyBorder="1" applyAlignment="1" applyProtection="1">
      <alignment horizontal="center" vertical="center" shrinkToFit="1"/>
      <protection hidden="1"/>
    </xf>
    <xf numFmtId="0" fontId="5" fillId="18" borderId="122" xfId="0" applyFont="1" applyFill="1" applyBorder="1" applyAlignment="1" applyProtection="1">
      <alignment horizontal="left" vertical="center" shrinkToFit="1"/>
      <protection hidden="1"/>
    </xf>
    <xf numFmtId="0" fontId="5" fillId="18" borderId="1" xfId="0" applyFont="1" applyFill="1" applyBorder="1" applyAlignment="1" applyProtection="1">
      <alignment vertical="center"/>
      <protection hidden="1"/>
    </xf>
    <xf numFmtId="0" fontId="5" fillId="18" borderId="1" xfId="0" applyFont="1" applyFill="1" applyBorder="1" applyAlignment="1" applyProtection="1">
      <alignment horizontal="center" vertical="center"/>
      <protection hidden="1"/>
    </xf>
    <xf numFmtId="0" fontId="5" fillId="18" borderId="124" xfId="0" applyFont="1" applyFill="1" applyBorder="1" applyAlignment="1" applyProtection="1">
      <alignment horizontal="center" vertical="center" shrinkToFit="1"/>
      <protection hidden="1"/>
    </xf>
    <xf numFmtId="2" fontId="5" fillId="18" borderId="86" xfId="0" applyNumberFormat="1" applyFont="1" applyFill="1" applyBorder="1" applyAlignment="1" applyProtection="1">
      <alignment horizontal="center" vertical="center" shrinkToFit="1"/>
      <protection hidden="1"/>
    </xf>
    <xf numFmtId="0" fontId="5" fillId="18" borderId="125" xfId="0" applyFont="1" applyFill="1" applyBorder="1" applyAlignment="1" applyProtection="1">
      <alignment vertical="center" shrinkToFit="1"/>
      <protection locked="0" hidden="1"/>
    </xf>
    <xf numFmtId="0" fontId="5" fillId="18" borderId="48" xfId="0" applyFont="1" applyFill="1" applyBorder="1" applyAlignment="1" applyProtection="1">
      <alignment horizontal="center" vertical="center" shrinkToFit="1"/>
      <protection hidden="1"/>
    </xf>
    <xf numFmtId="2" fontId="5" fillId="18" borderId="25" xfId="0" applyNumberFormat="1" applyFont="1" applyFill="1" applyBorder="1" applyAlignment="1" applyProtection="1">
      <alignment horizontal="center" vertical="center" shrinkToFit="1"/>
      <protection hidden="1"/>
    </xf>
    <xf numFmtId="0" fontId="5" fillId="18" borderId="49" xfId="0" applyFont="1" applyFill="1" applyBorder="1" applyAlignment="1" applyProtection="1">
      <alignment vertical="center" shrinkToFit="1"/>
      <protection locked="0" hidden="1"/>
    </xf>
    <xf numFmtId="0" fontId="5" fillId="18" borderId="123" xfId="0" applyFont="1" applyFill="1" applyBorder="1" applyAlignment="1" applyProtection="1">
      <alignment horizontal="center" vertical="center" shrinkToFit="1"/>
      <protection hidden="1"/>
    </xf>
    <xf numFmtId="2" fontId="5" fillId="18" borderId="96" xfId="0" applyNumberFormat="1" applyFont="1" applyFill="1" applyBorder="1" applyAlignment="1" applyProtection="1">
      <alignment horizontal="center" vertical="center" shrinkToFit="1"/>
      <protection hidden="1"/>
    </xf>
    <xf numFmtId="0" fontId="5" fillId="18" borderId="50" xfId="0" applyFont="1" applyFill="1" applyBorder="1" applyAlignment="1" applyProtection="1">
      <alignment vertical="center" shrinkToFit="1"/>
      <protection locked="0" hidden="1"/>
    </xf>
    <xf numFmtId="0" fontId="8" fillId="4" borderId="27" xfId="0" applyFont="1" applyFill="1" applyBorder="1" applyAlignment="1" applyProtection="1">
      <alignment horizontal="center" vertical="center" textRotation="90"/>
      <protection locked="0" hidden="1"/>
    </xf>
    <xf numFmtId="0" fontId="8" fillId="4" borderId="28" xfId="0" applyFont="1" applyFill="1" applyBorder="1" applyAlignment="1" applyProtection="1">
      <alignment horizontal="center" vertical="center" textRotation="90"/>
      <protection locked="0" hidden="1"/>
    </xf>
    <xf numFmtId="0" fontId="8" fillId="4" borderId="30" xfId="0" applyFont="1" applyFill="1" applyBorder="1" applyAlignment="1" applyProtection="1">
      <alignment horizontal="center" vertical="center" textRotation="90"/>
      <protection locked="0" hidden="1"/>
    </xf>
    <xf numFmtId="0" fontId="8" fillId="4" borderId="35" xfId="0" applyFont="1" applyFill="1" applyBorder="1" applyAlignment="1" applyProtection="1">
      <alignment horizontal="center" vertical="center" textRotation="90"/>
      <protection locked="0" hidden="1"/>
    </xf>
    <xf numFmtId="0" fontId="8" fillId="4" borderId="31" xfId="0" applyFont="1" applyFill="1" applyBorder="1" applyAlignment="1" applyProtection="1">
      <alignment horizontal="center" vertical="center" textRotation="90"/>
      <protection locked="0" hidden="1"/>
    </xf>
    <xf numFmtId="0" fontId="5" fillId="4" borderId="27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28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38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39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42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41" xfId="0" applyFont="1" applyFill="1" applyBorder="1" applyAlignment="1" applyProtection="1">
      <alignment horizontal="center" vertical="center" textRotation="90" shrinkToFit="1"/>
      <protection locked="0" hidden="1"/>
    </xf>
    <xf numFmtId="0" fontId="5" fillId="4" borderId="23" xfId="0" applyFont="1" applyFill="1" applyBorder="1" applyAlignment="1" applyProtection="1">
      <alignment horizontal="center" vertical="center" shrinkToFit="1"/>
      <protection locked="0" hidden="1"/>
    </xf>
    <xf numFmtId="0" fontId="5" fillId="4" borderId="24" xfId="0" applyFont="1" applyFill="1" applyBorder="1" applyAlignment="1" applyProtection="1">
      <alignment horizontal="center" vertical="center" shrinkToFit="1"/>
      <protection locked="0" hidden="1"/>
    </xf>
    <xf numFmtId="0" fontId="5" fillId="4" borderId="29" xfId="0" applyFont="1" applyFill="1" applyBorder="1" applyAlignment="1" applyProtection="1">
      <alignment horizontal="center" vertical="center" shrinkToFit="1"/>
      <protection locked="0" hidden="1"/>
    </xf>
    <xf numFmtId="0" fontId="5" fillId="4" borderId="47" xfId="0" applyFont="1" applyFill="1" applyBorder="1" applyAlignment="1" applyProtection="1">
      <alignment horizontal="center" vertical="center" shrinkToFit="1"/>
      <protection locked="0" hidden="1"/>
    </xf>
    <xf numFmtId="0" fontId="5" fillId="4" borderId="46" xfId="0" applyFont="1" applyFill="1" applyBorder="1" applyAlignment="1" applyProtection="1">
      <alignment horizontal="center" vertical="center" shrinkToFit="1"/>
      <protection locked="0" hidden="1"/>
    </xf>
    <xf numFmtId="0" fontId="5" fillId="4" borderId="34" xfId="0" applyFont="1" applyFill="1" applyBorder="1" applyAlignment="1" applyProtection="1">
      <alignment horizontal="center" vertical="center" shrinkToFit="1"/>
      <protection locked="0" hidden="1"/>
    </xf>
    <xf numFmtId="0" fontId="5" fillId="4" borderId="32" xfId="0" applyFont="1" applyFill="1" applyBorder="1" applyAlignment="1" applyProtection="1">
      <alignment horizontal="center" vertical="center" shrinkToFit="1"/>
      <protection locked="0" hidden="1"/>
    </xf>
    <xf numFmtId="0" fontId="5" fillId="4" borderId="43" xfId="0" applyFont="1" applyFill="1" applyBorder="1" applyAlignment="1" applyProtection="1">
      <alignment horizontal="center" vertical="center" shrinkToFit="1"/>
      <protection locked="0" hidden="1"/>
    </xf>
    <xf numFmtId="0" fontId="5" fillId="4" borderId="27" xfId="0" applyFont="1" applyFill="1" applyBorder="1" applyAlignment="1" applyProtection="1">
      <alignment horizontal="center" vertical="center" shrinkToFit="1"/>
      <protection locked="0" hidden="1"/>
    </xf>
    <xf numFmtId="0" fontId="5" fillId="4" borderId="28" xfId="0" applyFont="1" applyFill="1" applyBorder="1" applyAlignment="1" applyProtection="1">
      <alignment horizontal="center" vertical="center" shrinkToFit="1"/>
      <protection locked="0" hidden="1"/>
    </xf>
    <xf numFmtId="0" fontId="5" fillId="4" borderId="30" xfId="0" applyFont="1" applyFill="1" applyBorder="1" applyAlignment="1" applyProtection="1">
      <alignment horizontal="center" vertical="center" shrinkToFit="1"/>
      <protection locked="0" hidden="1"/>
    </xf>
    <xf numFmtId="0" fontId="5" fillId="4" borderId="35" xfId="0" applyFont="1" applyFill="1" applyBorder="1" applyAlignment="1" applyProtection="1">
      <alignment horizontal="center" vertical="center" shrinkToFit="1"/>
      <protection locked="0" hidden="1"/>
    </xf>
    <xf numFmtId="0" fontId="5" fillId="4" borderId="31" xfId="0" applyFont="1" applyFill="1" applyBorder="1" applyAlignment="1" applyProtection="1">
      <alignment horizontal="center" vertical="center" shrinkToFit="1"/>
      <protection locked="0" hidden="1"/>
    </xf>
    <xf numFmtId="0" fontId="5" fillId="4" borderId="44" xfId="0" applyFont="1" applyFill="1" applyBorder="1" applyAlignment="1" applyProtection="1">
      <alignment horizontal="center" vertical="center" shrinkToFit="1"/>
      <protection locked="0" hidden="1"/>
    </xf>
    <xf numFmtId="0" fontId="5" fillId="4" borderId="38" xfId="0" applyFont="1" applyFill="1" applyBorder="1" applyAlignment="1" applyProtection="1">
      <alignment horizontal="center" vertical="center" shrinkToFit="1"/>
      <protection locked="0" hidden="1"/>
    </xf>
    <xf numFmtId="0" fontId="5" fillId="4" borderId="39" xfId="0" applyFont="1" applyFill="1" applyBorder="1" applyAlignment="1" applyProtection="1">
      <alignment horizontal="center" vertical="center" shrinkToFit="1"/>
      <protection locked="0" hidden="1"/>
    </xf>
    <xf numFmtId="0" fontId="5" fillId="4" borderId="42" xfId="0" applyFont="1" applyFill="1" applyBorder="1" applyAlignment="1" applyProtection="1">
      <alignment horizontal="center" vertical="center" shrinkToFit="1"/>
      <protection locked="0" hidden="1"/>
    </xf>
    <xf numFmtId="0" fontId="5" fillId="4" borderId="40" xfId="0" applyFont="1" applyFill="1" applyBorder="1" applyAlignment="1" applyProtection="1">
      <alignment horizontal="center" vertical="center" shrinkToFit="1"/>
      <protection locked="0" hidden="1"/>
    </xf>
    <xf numFmtId="0" fontId="5" fillId="4" borderId="41" xfId="0" applyFont="1" applyFill="1" applyBorder="1" applyAlignment="1" applyProtection="1">
      <alignment horizontal="center" vertical="center" shrinkToFit="1"/>
      <protection locked="0" hidden="1"/>
    </xf>
    <xf numFmtId="0" fontId="5" fillId="4" borderId="45" xfId="0" applyFont="1" applyFill="1" applyBorder="1" applyAlignment="1" applyProtection="1">
      <alignment horizontal="center" vertical="center" shrinkToFit="1"/>
      <protection locked="0" hidden="1"/>
    </xf>
    <xf numFmtId="0" fontId="7" fillId="0" borderId="0" xfId="0" applyFont="1" applyAlignment="1">
      <alignment horizontal="left" vertical="center"/>
    </xf>
    <xf numFmtId="1" fontId="5" fillId="4" borderId="2" xfId="0" applyNumberFormat="1" applyFont="1" applyFill="1" applyBorder="1" applyAlignment="1" applyProtection="1">
      <alignment horizontal="center" vertical="center" shrinkToFit="1"/>
      <protection locked="0"/>
    </xf>
    <xf numFmtId="1" fontId="5" fillId="18" borderId="86" xfId="0" applyNumberFormat="1" applyFont="1" applyFill="1" applyBorder="1" applyAlignment="1" applyProtection="1">
      <alignment horizontal="center" vertical="center" shrinkToFit="1"/>
      <protection hidden="1"/>
    </xf>
    <xf numFmtId="1" fontId="5" fillId="18" borderId="21" xfId="0" applyNumberFormat="1" applyFont="1" applyFill="1" applyBorder="1" applyAlignment="1" applyProtection="1">
      <alignment horizontal="center" vertical="center" shrinkToFit="1"/>
      <protection hidden="1"/>
    </xf>
    <xf numFmtId="1" fontId="5" fillId="18" borderId="25" xfId="0" applyNumberFormat="1" applyFont="1" applyFill="1" applyBorder="1" applyAlignment="1" applyProtection="1">
      <alignment horizontal="center" vertical="center" shrinkToFit="1"/>
      <protection hidden="1"/>
    </xf>
    <xf numFmtId="1" fontId="5" fillId="18" borderId="96" xfId="0" applyNumberFormat="1" applyFont="1" applyFill="1" applyBorder="1" applyAlignment="1" applyProtection="1">
      <alignment horizontal="center" vertical="center" shrinkToFit="1"/>
      <protection hidden="1"/>
    </xf>
    <xf numFmtId="0" fontId="2" fillId="19" borderId="0" xfId="0" applyFont="1" applyFill="1" applyProtection="1">
      <protection hidden="1"/>
    </xf>
    <xf numFmtId="0" fontId="57" fillId="19" borderId="0" xfId="0" applyFont="1" applyFill="1" applyAlignment="1" applyProtection="1">
      <alignment horizontal="right"/>
      <protection hidden="1"/>
    </xf>
    <xf numFmtId="0" fontId="65" fillId="19" borderId="0" xfId="0" applyFont="1" applyFill="1" applyProtection="1">
      <protection hidden="1"/>
    </xf>
    <xf numFmtId="0" fontId="17" fillId="17" borderId="51" xfId="0" applyFont="1" applyFill="1" applyBorder="1" applyAlignment="1" applyProtection="1">
      <alignment horizontal="center" vertical="center"/>
      <protection locked="0" hidden="1"/>
    </xf>
    <xf numFmtId="0" fontId="5" fillId="4" borderId="12" xfId="0" applyFont="1" applyFill="1" applyBorder="1" applyAlignment="1" applyProtection="1">
      <alignment horizontal="center" vertical="center" shrinkToFit="1"/>
      <protection locked="0" hidden="1"/>
    </xf>
    <xf numFmtId="0" fontId="5" fillId="4" borderId="1" xfId="0" applyFont="1" applyFill="1" applyBorder="1" applyAlignment="1" applyProtection="1">
      <alignment horizontal="center" vertical="center" shrinkToFit="1"/>
      <protection locked="0" hidden="1"/>
    </xf>
    <xf numFmtId="0" fontId="4" fillId="7" borderId="1" xfId="0" applyFont="1" applyFill="1" applyBorder="1" applyAlignment="1" applyProtection="1">
      <alignment horizontal="center" vertical="center" shrinkToFit="1"/>
      <protection hidden="1"/>
    </xf>
    <xf numFmtId="0" fontId="5" fillId="7" borderId="97" xfId="0" applyFont="1" applyFill="1" applyBorder="1" applyAlignment="1" applyProtection="1">
      <alignment horizontal="center" vertical="center"/>
      <protection hidden="1"/>
    </xf>
    <xf numFmtId="0" fontId="4" fillId="7" borderId="107" xfId="0" applyFont="1" applyFill="1" applyBorder="1" applyAlignment="1" applyProtection="1">
      <alignment horizontal="center" vertical="center"/>
      <protection hidden="1"/>
    </xf>
    <xf numFmtId="0" fontId="4" fillId="6" borderId="107" xfId="0" applyFont="1" applyFill="1" applyBorder="1" applyAlignment="1" applyProtection="1">
      <alignment horizontal="center" vertical="center"/>
      <protection hidden="1"/>
    </xf>
    <xf numFmtId="0" fontId="5" fillId="4" borderId="13" xfId="0" applyFont="1" applyFill="1" applyBorder="1" applyAlignment="1" applyProtection="1">
      <alignment horizontal="center" vertical="center" shrinkToFit="1"/>
      <protection locked="0" hidden="1"/>
    </xf>
    <xf numFmtId="0" fontId="5" fillId="4" borderId="3" xfId="0" applyFont="1" applyFill="1" applyBorder="1" applyAlignment="1" applyProtection="1">
      <alignment horizontal="center" vertical="center" shrinkToFit="1"/>
      <protection locked="0" hidden="1"/>
    </xf>
    <xf numFmtId="0" fontId="5" fillId="7" borderId="3" xfId="0" applyFont="1" applyFill="1" applyBorder="1" applyAlignment="1" applyProtection="1">
      <alignment horizontal="center" vertical="center" shrinkToFit="1"/>
      <protection hidden="1"/>
    </xf>
    <xf numFmtId="0" fontId="4" fillId="7" borderId="3" xfId="0" applyFont="1" applyFill="1" applyBorder="1" applyAlignment="1" applyProtection="1">
      <alignment horizontal="center" vertical="center" shrinkToFit="1"/>
      <protection hidden="1"/>
    </xf>
    <xf numFmtId="0" fontId="5" fillId="4" borderId="106" xfId="0" applyFont="1" applyFill="1" applyBorder="1" applyAlignment="1" applyProtection="1">
      <alignment horizontal="center" vertical="center" shrinkToFit="1"/>
      <protection locked="0" hidden="1"/>
    </xf>
    <xf numFmtId="0" fontId="5" fillId="4" borderId="14" xfId="0" applyFont="1" applyFill="1" applyBorder="1" applyAlignment="1" applyProtection="1">
      <alignment horizontal="center" vertical="center" shrinkToFit="1"/>
      <protection locked="0" hidden="1"/>
    </xf>
    <xf numFmtId="0" fontId="4" fillId="7" borderId="14" xfId="0" applyFont="1" applyFill="1" applyBorder="1" applyAlignment="1" applyProtection="1">
      <alignment horizontal="center" vertical="center" shrinkToFit="1"/>
      <protection hidden="1"/>
    </xf>
    <xf numFmtId="0" fontId="4" fillId="5" borderId="58" xfId="0" applyFont="1" applyFill="1" applyBorder="1" applyAlignment="1" applyProtection="1">
      <alignment horizontal="center" vertical="center"/>
      <protection hidden="1"/>
    </xf>
    <xf numFmtId="0" fontId="75" fillId="0" borderId="0" xfId="1" applyFont="1" applyFill="1" applyBorder="1" applyAlignment="1" applyProtection="1">
      <alignment vertical="center"/>
      <protection hidden="1"/>
    </xf>
    <xf numFmtId="0" fontId="76" fillId="0" borderId="0" xfId="0" applyFont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 vertical="center" shrinkToFit="1"/>
      <protection locked="0" hidden="1"/>
    </xf>
    <xf numFmtId="49" fontId="17" fillId="0" borderId="0" xfId="0" applyNumberFormat="1" applyFont="1" applyAlignment="1" applyProtection="1">
      <alignment horizontal="center"/>
      <protection hidden="1"/>
    </xf>
    <xf numFmtId="49" fontId="17" fillId="20" borderId="88" xfId="0" applyNumberFormat="1" applyFont="1" applyFill="1" applyBorder="1" applyAlignment="1" applyProtection="1">
      <alignment horizontal="center"/>
      <protection hidden="1"/>
    </xf>
    <xf numFmtId="0" fontId="2" fillId="21" borderId="88" xfId="0" applyFont="1" applyFill="1" applyBorder="1" applyAlignment="1" applyProtection="1">
      <alignment horizontal="center" vertical="center"/>
      <protection locked="0" hidden="1"/>
    </xf>
    <xf numFmtId="187" fontId="5" fillId="4" borderId="7" xfId="0" applyNumberFormat="1" applyFont="1" applyFill="1" applyBorder="1" applyAlignment="1" applyProtection="1">
      <alignment horizontal="center" vertical="center"/>
      <protection hidden="1"/>
    </xf>
    <xf numFmtId="0" fontId="4" fillId="6" borderId="106" xfId="0" applyFont="1" applyFill="1" applyBorder="1" applyAlignment="1" applyProtection="1">
      <alignment horizontal="center" vertical="center"/>
      <protection hidden="1"/>
    </xf>
    <xf numFmtId="0" fontId="2" fillId="16" borderId="0" xfId="0" applyFont="1" applyFill="1" applyProtection="1">
      <protection locked="0"/>
    </xf>
    <xf numFmtId="0" fontId="4" fillId="0" borderId="88" xfId="0" applyFont="1" applyBorder="1" applyAlignment="1" applyProtection="1">
      <alignment horizontal="center" vertical="center"/>
      <protection hidden="1"/>
    </xf>
    <xf numFmtId="0" fontId="5" fillId="0" borderId="88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1" fillId="4" borderId="88" xfId="0" applyFont="1" applyFill="1" applyBorder="1" applyAlignment="1" applyProtection="1">
      <alignment horizontal="center" vertical="center"/>
      <protection locked="0"/>
    </xf>
    <xf numFmtId="0" fontId="21" fillId="22" borderId="88" xfId="0" applyFont="1" applyFill="1" applyBorder="1" applyAlignment="1" applyProtection="1">
      <alignment horizontal="center" vertical="center"/>
      <protection hidden="1"/>
    </xf>
    <xf numFmtId="0" fontId="21" fillId="23" borderId="88" xfId="0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8" fillId="4" borderId="89" xfId="0" applyFont="1" applyFill="1" applyBorder="1" applyAlignment="1" applyProtection="1">
      <alignment vertical="center"/>
      <protection locked="0"/>
    </xf>
    <xf numFmtId="0" fontId="17" fillId="12" borderId="0" xfId="0" applyFont="1" applyFill="1" applyAlignment="1" applyProtection="1">
      <alignment horizontal="center"/>
      <protection locked="0"/>
    </xf>
    <xf numFmtId="0" fontId="2" fillId="4" borderId="51" xfId="0" applyFont="1" applyFill="1" applyBorder="1" applyAlignment="1" applyProtection="1">
      <alignment horizontal="left" vertical="center"/>
      <protection locked="0"/>
    </xf>
    <xf numFmtId="0" fontId="2" fillId="14" borderId="0" xfId="0" applyFont="1" applyFill="1"/>
    <xf numFmtId="0" fontId="12" fillId="14" borderId="0" xfId="0" applyFont="1" applyFill="1"/>
    <xf numFmtId="0" fontId="2" fillId="4" borderId="54" xfId="0" applyFont="1" applyFill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right"/>
      <protection locked="0"/>
    </xf>
    <xf numFmtId="0" fontId="67" fillId="18" borderId="0" xfId="0" applyFont="1" applyFill="1" applyProtection="1">
      <protection hidden="1"/>
    </xf>
    <xf numFmtId="0" fontId="40" fillId="18" borderId="0" xfId="0" applyFont="1" applyFill="1" applyProtection="1">
      <protection hidden="1"/>
    </xf>
    <xf numFmtId="0" fontId="2" fillId="18" borderId="0" xfId="0" applyFont="1" applyFill="1" applyProtection="1">
      <protection hidden="1"/>
    </xf>
    <xf numFmtId="0" fontId="2" fillId="0" borderId="134" xfId="0" applyFont="1" applyBorder="1" applyProtection="1">
      <protection hidden="1"/>
    </xf>
    <xf numFmtId="0" fontId="2" fillId="0" borderId="134" xfId="0" applyFont="1" applyBorder="1" applyAlignment="1" applyProtection="1">
      <alignment horizontal="left"/>
      <protection hidden="1"/>
    </xf>
    <xf numFmtId="0" fontId="2" fillId="4" borderId="134" xfId="0" applyFont="1" applyFill="1" applyBorder="1" applyAlignment="1" applyProtection="1">
      <alignment horizontal="left" vertical="center"/>
      <protection locked="0"/>
    </xf>
    <xf numFmtId="0" fontId="5" fillId="7" borderId="3" xfId="0" applyFont="1" applyFill="1" applyBorder="1" applyAlignment="1" applyProtection="1">
      <alignment horizontal="center" vertical="center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7" borderId="19" xfId="0" applyFont="1" applyFill="1" applyBorder="1" applyAlignment="1" applyProtection="1">
      <alignment vertical="center" shrinkToFit="1"/>
      <protection hidden="1"/>
    </xf>
    <xf numFmtId="0" fontId="5" fillId="7" borderId="20" xfId="0" applyFont="1" applyFill="1" applyBorder="1" applyAlignment="1" applyProtection="1">
      <alignment vertical="center" shrinkToFit="1"/>
      <protection hidden="1"/>
    </xf>
    <xf numFmtId="2" fontId="5" fillId="7" borderId="2" xfId="0" applyNumberFormat="1" applyFont="1" applyFill="1" applyBorder="1" applyAlignment="1" applyProtection="1">
      <alignment horizontal="center" vertical="center" shrinkToFit="1"/>
      <protection hidden="1"/>
    </xf>
    <xf numFmtId="1" fontId="5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5" fillId="4" borderId="103" xfId="0" applyFont="1" applyFill="1" applyBorder="1" applyAlignment="1" applyProtection="1">
      <alignment horizontal="center" vertical="center" shrinkToFit="1"/>
      <protection locked="0" hidden="1"/>
    </xf>
    <xf numFmtId="0" fontId="5" fillId="4" borderId="101" xfId="0" applyFont="1" applyFill="1" applyBorder="1" applyAlignment="1" applyProtection="1">
      <alignment horizontal="center" vertical="center" shrinkToFit="1"/>
      <protection locked="0" hidden="1"/>
    </xf>
    <xf numFmtId="0" fontId="5" fillId="7" borderId="20" xfId="0" applyFont="1" applyFill="1" applyBorder="1" applyAlignment="1" applyProtection="1">
      <alignment horizontal="center" vertical="center" shrinkToFit="1"/>
      <protection hidden="1"/>
    </xf>
    <xf numFmtId="1" fontId="5" fillId="7" borderId="61" xfId="0" applyNumberFormat="1" applyFont="1" applyFill="1" applyBorder="1" applyAlignment="1" applyProtection="1">
      <alignment horizontal="center" vertical="center" shrinkToFit="1"/>
      <protection hidden="1"/>
    </xf>
    <xf numFmtId="0" fontId="4" fillId="7" borderId="17" xfId="0" applyFont="1" applyFill="1" applyBorder="1" applyAlignment="1" applyProtection="1">
      <alignment horizontal="center" vertical="center" shrinkToFit="1"/>
      <protection hidden="1"/>
    </xf>
    <xf numFmtId="49" fontId="4" fillId="7" borderId="137" xfId="0" applyNumberFormat="1" applyFont="1" applyFill="1" applyBorder="1" applyAlignment="1" applyProtection="1">
      <alignment horizontal="left" vertical="center" shrinkToFit="1"/>
      <protection locked="0" hidden="1"/>
    </xf>
    <xf numFmtId="0" fontId="4" fillId="7" borderId="135" xfId="0" applyFont="1" applyFill="1" applyBorder="1" applyAlignment="1" applyProtection="1">
      <alignment horizontal="center" vertical="center" wrapText="1"/>
      <protection hidden="1"/>
    </xf>
    <xf numFmtId="49" fontId="4" fillId="7" borderId="127" xfId="0" applyNumberFormat="1" applyFont="1" applyFill="1" applyBorder="1" applyAlignment="1" applyProtection="1">
      <alignment horizontal="center" vertical="center" wrapText="1"/>
      <protection hidden="1"/>
    </xf>
    <xf numFmtId="49" fontId="15" fillId="7" borderId="121" xfId="0" applyNumberFormat="1" applyFont="1" applyFill="1" applyBorder="1" applyAlignment="1" applyProtection="1">
      <alignment vertical="center" wrapText="1"/>
      <protection hidden="1"/>
    </xf>
    <xf numFmtId="0" fontId="5" fillId="7" borderId="109" xfId="0" applyFont="1" applyFill="1" applyBorder="1" applyAlignment="1" applyProtection="1">
      <alignment horizontal="center" vertical="center" shrinkToFit="1"/>
      <protection hidden="1"/>
    </xf>
    <xf numFmtId="0" fontId="5" fillId="7" borderId="19" xfId="0" applyFont="1" applyFill="1" applyBorder="1" applyAlignment="1" applyProtection="1">
      <alignment horizontal="center" vertical="center" shrinkToFit="1"/>
      <protection hidden="1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Alignment="1" applyProtection="1">
      <alignment horizontal="center" vertical="center"/>
      <protection hidden="1"/>
    </xf>
    <xf numFmtId="0" fontId="5" fillId="7" borderId="13" xfId="2" applyNumberFormat="1" applyFont="1" applyFill="1" applyBorder="1" applyAlignment="1" applyProtection="1">
      <alignment horizontal="center" vertical="center"/>
      <protection hidden="1"/>
    </xf>
    <xf numFmtId="0" fontId="5" fillId="7" borderId="106" xfId="2" applyNumberFormat="1" applyFont="1" applyFill="1" applyBorder="1" applyAlignment="1" applyProtection="1">
      <alignment horizontal="center" vertical="center"/>
      <protection hidden="1"/>
    </xf>
    <xf numFmtId="0" fontId="5" fillId="7" borderId="12" xfId="2" applyNumberFormat="1" applyFont="1" applyFill="1" applyBorder="1" applyAlignment="1" applyProtection="1">
      <alignment horizontal="center" vertical="center"/>
      <protection hidden="1"/>
    </xf>
    <xf numFmtId="0" fontId="5" fillId="24" borderId="0" xfId="0" applyFont="1" applyFill="1" applyAlignment="1" applyProtection="1">
      <alignment vertical="center"/>
      <protection hidden="1"/>
    </xf>
    <xf numFmtId="0" fontId="5" fillId="24" borderId="0" xfId="0" applyFont="1" applyFill="1" applyAlignment="1" applyProtection="1">
      <alignment horizontal="center" vertical="center"/>
      <protection hidden="1"/>
    </xf>
    <xf numFmtId="0" fontId="5" fillId="24" borderId="1" xfId="0" applyFont="1" applyFill="1" applyBorder="1" applyAlignment="1" applyProtection="1">
      <alignment horizontal="center" vertical="center"/>
      <protection hidden="1"/>
    </xf>
    <xf numFmtId="0" fontId="5" fillId="24" borderId="10" xfId="0" applyFont="1" applyFill="1" applyBorder="1" applyAlignment="1" applyProtection="1">
      <alignment vertical="center"/>
      <protection hidden="1"/>
    </xf>
    <xf numFmtId="0" fontId="5" fillId="24" borderId="2" xfId="0" applyFont="1" applyFill="1" applyBorder="1" applyAlignment="1" applyProtection="1">
      <alignment horizontal="center" vertical="center"/>
      <protection hidden="1"/>
    </xf>
    <xf numFmtId="0" fontId="4" fillId="21" borderId="1" xfId="0" applyFont="1" applyFill="1" applyBorder="1" applyAlignment="1" applyProtection="1">
      <alignment horizontal="center" vertical="center"/>
      <protection hidden="1"/>
    </xf>
    <xf numFmtId="2" fontId="5" fillId="7" borderId="14" xfId="0" applyNumberFormat="1" applyFont="1" applyFill="1" applyBorder="1" applyAlignment="1" applyProtection="1">
      <alignment horizontal="center" vertical="center" shrinkToFit="1"/>
      <protection hidden="1"/>
    </xf>
    <xf numFmtId="2" fontId="5" fillId="7" borderId="1" xfId="0" applyNumberFormat="1" applyFont="1" applyFill="1" applyBorder="1" applyAlignment="1" applyProtection="1">
      <alignment horizontal="center" vertical="center" shrinkToFit="1"/>
      <protection hidden="1"/>
    </xf>
    <xf numFmtId="0" fontId="5" fillId="25" borderId="0" xfId="0" applyFont="1" applyFill="1" applyAlignment="1" applyProtection="1">
      <alignment vertical="center"/>
      <protection hidden="1"/>
    </xf>
    <xf numFmtId="0" fontId="5" fillId="25" borderId="0" xfId="0" applyFont="1" applyFill="1" applyAlignment="1" applyProtection="1">
      <alignment horizontal="center" vertical="center"/>
      <protection hidden="1"/>
    </xf>
    <xf numFmtId="0" fontId="5" fillId="0" borderId="141" xfId="0" applyFont="1" applyBorder="1" applyAlignment="1" applyProtection="1">
      <alignment horizontal="center" vertical="center"/>
      <protection hidden="1"/>
    </xf>
    <xf numFmtId="0" fontId="81" fillId="25" borderId="0" xfId="0" applyFont="1" applyFill="1" applyAlignment="1" applyProtection="1">
      <alignment horizontal="right" vertical="center"/>
      <protection hidden="1"/>
    </xf>
    <xf numFmtId="0" fontId="81" fillId="25" borderId="130" xfId="0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5" fillId="4" borderId="140" xfId="0" applyFont="1" applyFill="1" applyBorder="1" applyAlignment="1" applyProtection="1">
      <alignment horizontal="center" vertical="center"/>
      <protection locked="0"/>
    </xf>
    <xf numFmtId="1" fontId="23" fillId="3" borderId="86" xfId="0" applyNumberFormat="1" applyFont="1" applyFill="1" applyBorder="1" applyAlignment="1" applyProtection="1">
      <alignment horizontal="center" vertical="center" shrinkToFit="1"/>
      <protection hidden="1"/>
    </xf>
    <xf numFmtId="1" fontId="23" fillId="3" borderId="126" xfId="0" applyNumberFormat="1" applyFont="1" applyFill="1" applyBorder="1" applyAlignment="1" applyProtection="1">
      <alignment horizontal="center" vertical="center" shrinkToFit="1"/>
      <protection hidden="1"/>
    </xf>
    <xf numFmtId="2" fontId="5" fillId="3" borderId="86" xfId="0" applyNumberFormat="1" applyFont="1" applyFill="1" applyBorder="1" applyAlignment="1" applyProtection="1">
      <alignment horizontal="center" vertical="center" shrinkToFit="1"/>
      <protection hidden="1"/>
    </xf>
    <xf numFmtId="0" fontId="34" fillId="10" borderId="0" xfId="0" applyFont="1" applyFill="1" applyProtection="1">
      <protection hidden="1"/>
    </xf>
    <xf numFmtId="0" fontId="5" fillId="7" borderId="97" xfId="0" applyFont="1" applyFill="1" applyBorder="1" applyAlignment="1" applyProtection="1">
      <alignment horizontal="center" vertical="center" shrinkToFit="1"/>
      <protection hidden="1"/>
    </xf>
    <xf numFmtId="0" fontId="4" fillId="6" borderId="107" xfId="0" applyFont="1" applyFill="1" applyBorder="1" applyAlignment="1" applyProtection="1">
      <alignment horizontal="center" vertical="center" shrinkToFit="1"/>
      <protection hidden="1"/>
    </xf>
    <xf numFmtId="1" fontId="4" fillId="6" borderId="103" xfId="0" applyNumberFormat="1" applyFont="1" applyFill="1" applyBorder="1" applyAlignment="1" applyProtection="1">
      <alignment horizontal="center" vertical="center" shrinkToFit="1"/>
      <protection hidden="1"/>
    </xf>
    <xf numFmtId="1" fontId="4" fillId="6" borderId="101" xfId="0" applyNumberFormat="1" applyFont="1" applyFill="1" applyBorder="1" applyAlignment="1" applyProtection="1">
      <alignment horizontal="center" vertical="center" shrinkToFit="1"/>
      <protection hidden="1"/>
    </xf>
    <xf numFmtId="0" fontId="4" fillId="5" borderId="58" xfId="0" applyFont="1" applyFill="1" applyBorder="1" applyAlignment="1" applyProtection="1">
      <alignment horizontal="center" vertical="center" shrinkToFit="1"/>
      <protection hidden="1"/>
    </xf>
    <xf numFmtId="1" fontId="4" fillId="5" borderId="106" xfId="0" applyNumberFormat="1" applyFont="1" applyFill="1" applyBorder="1" applyAlignment="1" applyProtection="1">
      <alignment horizontal="center" vertical="center" shrinkToFit="1"/>
      <protection hidden="1"/>
    </xf>
    <xf numFmtId="1" fontId="4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5" fillId="18" borderId="13" xfId="0" applyFont="1" applyFill="1" applyBorder="1" applyAlignment="1" applyProtection="1">
      <alignment horizontal="center" vertical="center" shrinkToFit="1"/>
      <protection hidden="1"/>
    </xf>
    <xf numFmtId="0" fontId="3" fillId="7" borderId="142" xfId="1" applyFont="1" applyFill="1" applyBorder="1" applyAlignment="1" applyProtection="1">
      <alignment horizontal="center" vertical="center"/>
      <protection hidden="1"/>
    </xf>
    <xf numFmtId="0" fontId="5" fillId="4" borderId="3" xfId="0" applyFont="1" applyFill="1" applyBorder="1" applyAlignment="1" applyProtection="1">
      <alignment horizontal="center" vertical="center" shrinkToFit="1"/>
      <protection locked="0"/>
    </xf>
    <xf numFmtId="0" fontId="5" fillId="4" borderId="97" xfId="0" applyFont="1" applyFill="1" applyBorder="1" applyAlignment="1" applyProtection="1">
      <alignment horizontal="center" vertical="center" shrinkToFit="1"/>
      <protection locked="0"/>
    </xf>
    <xf numFmtId="49" fontId="5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82" fillId="0" borderId="0" xfId="0" applyFont="1" applyAlignment="1" applyProtection="1">
      <alignment horizontal="right" vertical="center"/>
      <protection hidden="1"/>
    </xf>
    <xf numFmtId="2" fontId="83" fillId="10" borderId="0" xfId="0" applyNumberFormat="1" applyFont="1" applyFill="1" applyAlignment="1" applyProtection="1">
      <alignment horizontal="center" vertical="center"/>
      <protection hidden="1"/>
    </xf>
    <xf numFmtId="0" fontId="83" fillId="10" borderId="0" xfId="0" applyFont="1" applyFill="1" applyAlignment="1" applyProtection="1">
      <alignment horizontal="right"/>
      <protection hidden="1"/>
    </xf>
    <xf numFmtId="0" fontId="4" fillId="3" borderId="10" xfId="0" applyFont="1" applyFill="1" applyBorder="1" applyAlignment="1" applyProtection="1">
      <alignment horizontal="center" vertical="center" shrinkToFit="1"/>
      <protection hidden="1"/>
    </xf>
    <xf numFmtId="0" fontId="5" fillId="6" borderId="142" xfId="0" applyFont="1" applyFill="1" applyBorder="1" applyAlignment="1" applyProtection="1">
      <alignment vertical="center" shrinkToFit="1"/>
      <protection hidden="1"/>
    </xf>
    <xf numFmtId="0" fontId="5" fillId="6" borderId="0" xfId="0" applyFont="1" applyFill="1" applyAlignment="1" applyProtection="1">
      <alignment vertical="center" shrinkToFit="1"/>
      <protection hidden="1"/>
    </xf>
    <xf numFmtId="1" fontId="5" fillId="9" borderId="7" xfId="0" applyNumberFormat="1" applyFont="1" applyFill="1" applyBorder="1" applyAlignment="1" applyProtection="1">
      <alignment horizontal="center" vertical="center"/>
      <protection hidden="1"/>
    </xf>
    <xf numFmtId="0" fontId="5" fillId="4" borderId="58" xfId="0" applyFont="1" applyFill="1" applyBorder="1" applyAlignment="1" applyProtection="1">
      <alignment horizontal="center" vertical="center"/>
      <protection locked="0" hidden="1"/>
    </xf>
    <xf numFmtId="0" fontId="5" fillId="4" borderId="5" xfId="0" applyFont="1" applyFill="1" applyBorder="1" applyAlignment="1" applyProtection="1">
      <alignment horizontal="center" vertical="center"/>
      <protection locked="0" hidden="1"/>
    </xf>
    <xf numFmtId="0" fontId="5" fillId="4" borderId="7" xfId="0" applyFont="1" applyFill="1" applyBorder="1" applyAlignment="1" applyProtection="1">
      <alignment horizontal="center" vertical="center"/>
      <protection locked="0" hidden="1"/>
    </xf>
    <xf numFmtId="1" fontId="5" fillId="9" borderId="17" xfId="0" applyNumberFormat="1" applyFont="1" applyFill="1" applyBorder="1" applyAlignment="1" applyProtection="1">
      <alignment horizontal="center" vertical="center"/>
      <protection hidden="1"/>
    </xf>
    <xf numFmtId="0" fontId="5" fillId="4" borderId="98" xfId="0" applyFont="1" applyFill="1" applyBorder="1" applyAlignment="1" applyProtection="1">
      <alignment horizontal="center" vertical="center"/>
      <protection locked="0" hidden="1"/>
    </xf>
    <xf numFmtId="0" fontId="5" fillId="4" borderId="18" xfId="0" applyFont="1" applyFill="1" applyBorder="1" applyAlignment="1" applyProtection="1">
      <alignment horizontal="center" vertical="center"/>
      <protection locked="0" hidden="1"/>
    </xf>
    <xf numFmtId="1" fontId="5" fillId="9" borderId="137" xfId="0" applyNumberFormat="1" applyFont="1" applyFill="1" applyBorder="1" applyAlignment="1" applyProtection="1">
      <alignment horizontal="center" vertical="center"/>
      <protection hidden="1"/>
    </xf>
    <xf numFmtId="0" fontId="5" fillId="6" borderId="101" xfId="0" applyFont="1" applyFill="1" applyBorder="1" applyAlignment="1" applyProtection="1">
      <alignment horizontal="center" vertical="center"/>
      <protection hidden="1"/>
    </xf>
    <xf numFmtId="1" fontId="4" fillId="9" borderId="2" xfId="0" applyNumberFormat="1" applyFont="1" applyFill="1" applyBorder="1" applyAlignment="1" applyProtection="1">
      <alignment horizontal="center" vertical="center"/>
      <protection hidden="1"/>
    </xf>
    <xf numFmtId="0" fontId="5" fillId="4" borderId="17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2" fontId="5" fillId="6" borderId="4" xfId="0" applyNumberFormat="1" applyFont="1" applyFill="1" applyBorder="1" applyAlignment="1" applyProtection="1">
      <alignment horizontal="center" vertical="center"/>
      <protection hidden="1"/>
    </xf>
    <xf numFmtId="0" fontId="5" fillId="9" borderId="111" xfId="0" applyFont="1" applyFill="1" applyBorder="1" applyAlignment="1" applyProtection="1">
      <alignment horizontal="center" vertical="center"/>
      <protection hidden="1"/>
    </xf>
    <xf numFmtId="0" fontId="5" fillId="9" borderId="4" xfId="0" applyFont="1" applyFill="1" applyBorder="1" applyAlignment="1" applyProtection="1">
      <alignment horizontal="center" vertical="center" shrinkToFit="1"/>
      <protection hidden="1"/>
    </xf>
    <xf numFmtId="2" fontId="5" fillId="3" borderId="126" xfId="0" applyNumberFormat="1" applyFont="1" applyFill="1" applyBorder="1" applyAlignment="1" applyProtection="1">
      <alignment horizontal="center" vertical="center" shrinkToFit="1"/>
      <protection hidden="1"/>
    </xf>
    <xf numFmtId="49" fontId="5" fillId="4" borderId="6" xfId="0" applyNumberFormat="1" applyFont="1" applyFill="1" applyBorder="1" applyAlignment="1" applyProtection="1">
      <alignment horizontal="center" vertical="center" shrinkToFit="1"/>
      <protection locked="0"/>
    </xf>
    <xf numFmtId="49" fontId="5" fillId="4" borderId="12" xfId="0" applyNumberFormat="1" applyFont="1" applyFill="1" applyBorder="1" applyAlignment="1" applyProtection="1">
      <alignment horizontal="center" vertical="center" shrinkToFit="1"/>
      <protection locked="0"/>
    </xf>
    <xf numFmtId="0" fontId="5" fillId="4" borderId="13" xfId="0" applyFont="1" applyFill="1" applyBorder="1" applyAlignment="1" applyProtection="1">
      <alignment horizontal="center" vertical="center" shrinkToFit="1"/>
      <protection locked="0"/>
    </xf>
    <xf numFmtId="0" fontId="4" fillId="7" borderId="6" xfId="0" applyFont="1" applyFill="1" applyBorder="1" applyAlignment="1" applyProtection="1">
      <alignment horizontal="center" vertical="center" shrinkToFit="1"/>
      <protection hidden="1"/>
    </xf>
    <xf numFmtId="0" fontId="4" fillId="7" borderId="97" xfId="0" applyFont="1" applyFill="1" applyBorder="1" applyAlignment="1" applyProtection="1">
      <alignment horizontal="center" vertical="center" shrinkToFit="1"/>
      <protection hidden="1"/>
    </xf>
    <xf numFmtId="0" fontId="4" fillId="7" borderId="15" xfId="0" applyFont="1" applyFill="1" applyBorder="1" applyAlignment="1" applyProtection="1">
      <alignment horizontal="center" vertical="center" shrinkToFit="1"/>
      <protection hidden="1"/>
    </xf>
    <xf numFmtId="0" fontId="4" fillId="7" borderId="12" xfId="0" applyFont="1" applyFill="1" applyBorder="1" applyAlignment="1" applyProtection="1">
      <alignment horizontal="center" vertical="center" shrinkToFit="1"/>
      <protection hidden="1"/>
    </xf>
    <xf numFmtId="0" fontId="4" fillId="7" borderId="19" xfId="0" applyFont="1" applyFill="1" applyBorder="1" applyAlignment="1" applyProtection="1">
      <alignment horizontal="center" vertical="center" shrinkToFit="1"/>
      <protection hidden="1"/>
    </xf>
    <xf numFmtId="0" fontId="4" fillId="7" borderId="20" xfId="0" applyFont="1" applyFill="1" applyBorder="1" applyAlignment="1" applyProtection="1">
      <alignment horizontal="center" vertical="center" shrinkToFit="1"/>
      <protection hidden="1"/>
    </xf>
    <xf numFmtId="0" fontId="4" fillId="7" borderId="109" xfId="0" applyFont="1" applyFill="1" applyBorder="1" applyAlignment="1" applyProtection="1">
      <alignment horizontal="center" vertical="center" shrinkToFit="1"/>
      <protection hidden="1"/>
    </xf>
    <xf numFmtId="0" fontId="5" fillId="4" borderId="117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5" fillId="3" borderId="150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1" fontId="4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7" borderId="1" xfId="0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Alignment="1" applyProtection="1">
      <alignment horizontal="center" vertical="center"/>
      <protection locked="0"/>
    </xf>
    <xf numFmtId="0" fontId="14" fillId="16" borderId="0" xfId="0" applyFont="1" applyFill="1" applyAlignment="1">
      <alignment horizontal="right"/>
    </xf>
    <xf numFmtId="0" fontId="2" fillId="24" borderId="0" xfId="0" applyFont="1" applyFill="1"/>
    <xf numFmtId="0" fontId="14" fillId="24" borderId="0" xfId="0" applyFont="1" applyFill="1"/>
    <xf numFmtId="0" fontId="2" fillId="27" borderId="0" xfId="0" applyFont="1" applyFill="1"/>
    <xf numFmtId="0" fontId="14" fillId="27" borderId="0" xfId="0" applyFont="1" applyFill="1"/>
    <xf numFmtId="0" fontId="2" fillId="27" borderId="0" xfId="0" applyFont="1" applyFill="1" applyAlignment="1">
      <alignment horizontal="left"/>
    </xf>
    <xf numFmtId="0" fontId="84" fillId="27" borderId="0" xfId="0" applyFont="1" applyFill="1"/>
    <xf numFmtId="0" fontId="87" fillId="16" borderId="0" xfId="0" applyFont="1" applyFill="1"/>
    <xf numFmtId="2" fontId="14" fillId="16" borderId="0" xfId="0" applyNumberFormat="1" applyFont="1" applyFill="1" applyAlignment="1">
      <alignment horizontal="center" vertical="center"/>
    </xf>
    <xf numFmtId="2" fontId="87" fillId="16" borderId="0" xfId="0" applyNumberFormat="1" applyFont="1" applyFill="1" applyAlignment="1">
      <alignment horizontal="center" vertical="center"/>
    </xf>
    <xf numFmtId="0" fontId="88" fillId="16" borderId="0" xfId="0" applyFont="1" applyFill="1"/>
    <xf numFmtId="2" fontId="88" fillId="16" borderId="0" xfId="0" applyNumberFormat="1" applyFont="1" applyFill="1"/>
    <xf numFmtId="2" fontId="87" fillId="16" borderId="0" xfId="0" applyNumberFormat="1" applyFont="1" applyFill="1" applyAlignment="1">
      <alignment horizontal="center"/>
    </xf>
    <xf numFmtId="2" fontId="87" fillId="16" borderId="0" xfId="0" applyNumberFormat="1" applyFont="1" applyFill="1" applyAlignment="1">
      <alignment horizontal="right"/>
    </xf>
    <xf numFmtId="0" fontId="89" fillId="26" borderId="0" xfId="0" applyFont="1" applyFill="1" applyAlignment="1" applyProtection="1">
      <alignment vertical="center"/>
      <protection hidden="1"/>
    </xf>
    <xf numFmtId="0" fontId="2" fillId="26" borderId="0" xfId="0" applyFont="1" applyFill="1" applyProtection="1">
      <protection hidden="1"/>
    </xf>
    <xf numFmtId="0" fontId="26" fillId="2" borderId="84" xfId="1" applyFont="1" applyFill="1" applyBorder="1" applyAlignment="1" applyProtection="1">
      <alignment horizontal="center" vertical="center"/>
      <protection hidden="1"/>
    </xf>
    <xf numFmtId="0" fontId="26" fillId="2" borderId="84" xfId="1" applyFont="1" applyFill="1" applyBorder="1" applyAlignment="1" applyProtection="1">
      <alignment horizontal="left" vertical="center"/>
      <protection hidden="1"/>
    </xf>
    <xf numFmtId="0" fontId="90" fillId="4" borderId="84" xfId="1" applyFont="1" applyFill="1" applyBorder="1" applyAlignment="1" applyProtection="1">
      <alignment horizontal="left" vertical="center"/>
      <protection hidden="1"/>
    </xf>
    <xf numFmtId="0" fontId="2" fillId="0" borderId="0" xfId="0" applyFont="1" applyProtection="1">
      <protection locked="0"/>
    </xf>
    <xf numFmtId="0" fontId="5" fillId="4" borderId="58" xfId="0" applyFont="1" applyFill="1" applyBorder="1" applyAlignment="1" applyProtection="1">
      <alignment horizontal="center" vertical="center" shrinkToFit="1"/>
      <protection locked="0"/>
    </xf>
    <xf numFmtId="0" fontId="59" fillId="10" borderId="119" xfId="0" applyFont="1" applyFill="1" applyBorder="1" applyAlignment="1" applyProtection="1">
      <alignment horizontal="center"/>
      <protection hidden="1"/>
    </xf>
    <xf numFmtId="0" fontId="64" fillId="10" borderId="119" xfId="0" applyFont="1" applyFill="1" applyBorder="1" applyAlignment="1" applyProtection="1">
      <alignment horizontal="center"/>
      <protection hidden="1"/>
    </xf>
    <xf numFmtId="0" fontId="64" fillId="10" borderId="120" xfId="0" applyFont="1" applyFill="1" applyBorder="1" applyAlignment="1" applyProtection="1">
      <alignment horizontal="center" vertical="center"/>
      <protection hidden="1"/>
    </xf>
    <xf numFmtId="0" fontId="34" fillId="0" borderId="119" xfId="0" applyFont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shrinkToFit="1"/>
      <protection hidden="1"/>
    </xf>
    <xf numFmtId="2" fontId="5" fillId="3" borderId="150" xfId="0" applyNumberFormat="1" applyFont="1" applyFill="1" applyBorder="1" applyAlignment="1" applyProtection="1">
      <alignment horizontal="center" vertical="center" shrinkToFit="1"/>
      <protection hidden="1"/>
    </xf>
    <xf numFmtId="1" fontId="5" fillId="3" borderId="150" xfId="0" applyNumberFormat="1" applyFont="1" applyFill="1" applyBorder="1" applyAlignment="1" applyProtection="1">
      <alignment horizontal="center" vertical="center" shrinkToFit="1"/>
      <protection hidden="1"/>
    </xf>
    <xf numFmtId="1" fontId="5" fillId="3" borderId="2" xfId="0" applyNumberFormat="1" applyFont="1" applyFill="1" applyBorder="1" applyAlignment="1" applyProtection="1">
      <alignment horizontal="center" vertical="center" shrinkToFit="1"/>
      <protection hidden="1"/>
    </xf>
    <xf numFmtId="2" fontId="5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1" xfId="0" applyFont="1" applyFill="1" applyBorder="1" applyAlignment="1" applyProtection="1">
      <alignment horizontal="left" vertical="center" shrinkToFit="1"/>
      <protection hidden="1"/>
    </xf>
    <xf numFmtId="2" fontId="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4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2" fillId="21" borderId="88" xfId="0" applyFont="1" applyFill="1" applyBorder="1" applyAlignment="1" applyProtection="1">
      <alignment horizontal="center" vertical="center" shrinkToFit="1"/>
      <protection hidden="1"/>
    </xf>
    <xf numFmtId="1" fontId="4" fillId="3" borderId="150" xfId="0" applyNumberFormat="1" applyFont="1" applyFill="1" applyBorder="1" applyAlignment="1" applyProtection="1">
      <alignment horizontal="center" vertical="center" shrinkToFit="1"/>
      <protection hidden="1"/>
    </xf>
    <xf numFmtId="1" fontId="4" fillId="3" borderId="25" xfId="0" applyNumberFormat="1" applyFont="1" applyFill="1" applyBorder="1" applyAlignment="1" applyProtection="1">
      <alignment horizontal="center" vertical="center" shrinkToFit="1"/>
      <protection hidden="1"/>
    </xf>
    <xf numFmtId="1" fontId="4" fillId="3" borderId="126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11" xfId="0" applyFont="1" applyBorder="1" applyAlignment="1" applyProtection="1">
      <alignment horizontal="center" vertical="center" wrapText="1"/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0" fontId="2" fillId="10" borderId="0" xfId="0" applyFont="1" applyFill="1" applyAlignment="1" applyProtection="1">
      <alignment horizontal="center" vertical="center"/>
      <protection hidden="1"/>
    </xf>
    <xf numFmtId="1" fontId="4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52" fillId="10" borderId="0" xfId="0" applyFont="1" applyFill="1" applyAlignment="1" applyProtection="1">
      <alignment horizontal="center" vertical="center"/>
      <protection hidden="1"/>
    </xf>
    <xf numFmtId="0" fontId="91" fillId="10" borderId="0" xfId="0" applyFont="1" applyFill="1" applyProtection="1">
      <protection hidden="1"/>
    </xf>
    <xf numFmtId="0" fontId="34" fillId="10" borderId="0" xfId="0" applyFont="1" applyFill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 shrinkToFit="1"/>
      <protection hidden="1"/>
    </xf>
    <xf numFmtId="0" fontId="5" fillId="3" borderId="2" xfId="0" applyFont="1" applyFill="1" applyBorder="1" applyAlignment="1" applyProtection="1">
      <alignment horizontal="left" vertical="center" shrinkToFit="1"/>
      <protection hidden="1"/>
    </xf>
    <xf numFmtId="2" fontId="5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3" xfId="0" applyFont="1" applyFill="1" applyBorder="1" applyAlignment="1" applyProtection="1">
      <alignment horizontal="center" vertical="center" shrinkToFit="1"/>
      <protection hidden="1"/>
    </xf>
    <xf numFmtId="0" fontId="5" fillId="3" borderId="3" xfId="0" applyFont="1" applyFill="1" applyBorder="1" applyAlignment="1" applyProtection="1">
      <alignment horizontal="center" shrinkToFit="1"/>
      <protection hidden="1"/>
    </xf>
    <xf numFmtId="1" fontId="4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" fillId="4" borderId="18" xfId="0" applyFont="1" applyFill="1" applyBorder="1" applyAlignment="1" applyProtection="1">
      <alignment horizontal="left"/>
      <protection hidden="1"/>
    </xf>
    <xf numFmtId="0" fontId="2" fillId="4" borderId="18" xfId="0" applyFont="1" applyFill="1" applyBorder="1" applyProtection="1">
      <protection hidden="1"/>
    </xf>
    <xf numFmtId="0" fontId="2" fillId="4" borderId="17" xfId="0" applyFont="1" applyFill="1" applyBorder="1" applyAlignment="1" applyProtection="1">
      <alignment horizontal="left"/>
      <protection hidden="1"/>
    </xf>
    <xf numFmtId="0" fontId="2" fillId="4" borderId="17" xfId="0" applyFont="1" applyFill="1" applyBorder="1" applyProtection="1">
      <protection hidden="1"/>
    </xf>
    <xf numFmtId="0" fontId="53" fillId="18" borderId="54" xfId="0" applyFont="1" applyFill="1" applyBorder="1" applyProtection="1">
      <protection locked="0"/>
    </xf>
    <xf numFmtId="0" fontId="53" fillId="18" borderId="90" xfId="0" applyFont="1" applyFill="1" applyBorder="1" applyProtection="1">
      <protection locked="0"/>
    </xf>
    <xf numFmtId="0" fontId="8" fillId="18" borderId="54" xfId="0" applyFont="1" applyFill="1" applyBorder="1" applyAlignment="1" applyProtection="1">
      <alignment horizontal="left" vertical="center"/>
      <protection locked="0"/>
    </xf>
    <xf numFmtId="0" fontId="8" fillId="18" borderId="90" xfId="0" applyFont="1" applyFill="1" applyBorder="1" applyAlignment="1" applyProtection="1">
      <alignment horizontal="left" vertical="center"/>
      <protection locked="0"/>
    </xf>
    <xf numFmtId="0" fontId="17" fillId="16" borderId="0" xfId="0" applyFont="1" applyFill="1" applyAlignment="1" applyProtection="1">
      <alignment horizontal="center" vertical="center"/>
      <protection hidden="1"/>
    </xf>
    <xf numFmtId="0" fontId="5" fillId="4" borderId="106" xfId="0" applyFont="1" applyFill="1" applyBorder="1" applyAlignment="1" applyProtection="1">
      <alignment horizontal="center" vertical="center" shrinkToFit="1"/>
      <protection locked="0"/>
    </xf>
    <xf numFmtId="0" fontId="5" fillId="4" borderId="14" xfId="0" applyFont="1" applyFill="1" applyBorder="1" applyAlignment="1" applyProtection="1">
      <alignment horizontal="center" vertical="center" shrinkToFit="1"/>
      <protection locked="0"/>
    </xf>
    <xf numFmtId="0" fontId="5" fillId="4" borderId="15" xfId="0" applyFont="1" applyFill="1" applyBorder="1" applyAlignment="1" applyProtection="1">
      <alignment horizontal="center" vertical="center" shrinkToFit="1"/>
      <protection locked="0"/>
    </xf>
    <xf numFmtId="0" fontId="5" fillId="4" borderId="8" xfId="0" applyFont="1" applyFill="1" applyBorder="1" applyAlignment="1" applyProtection="1">
      <alignment horizontal="center" vertical="center" shrinkToFit="1"/>
      <protection locked="0"/>
    </xf>
    <xf numFmtId="0" fontId="5" fillId="4" borderId="12" xfId="0" applyFont="1" applyFill="1" applyBorder="1" applyAlignment="1" applyProtection="1">
      <alignment horizontal="center" vertical="center" shrinkToFit="1"/>
      <protection locked="0"/>
    </xf>
    <xf numFmtId="0" fontId="5" fillId="4" borderId="1" xfId="0" applyFont="1" applyFill="1" applyBorder="1" applyAlignment="1" applyProtection="1">
      <alignment horizontal="center" vertical="center" shrinkToFit="1"/>
      <protection locked="0"/>
    </xf>
    <xf numFmtId="0" fontId="5" fillId="4" borderId="6" xfId="0" applyFont="1" applyFill="1" applyBorder="1" applyAlignment="1" applyProtection="1">
      <alignment horizontal="center" vertical="center" shrinkToFit="1"/>
      <protection locked="0"/>
    </xf>
    <xf numFmtId="0" fontId="5" fillId="4" borderId="7" xfId="0" applyFont="1" applyFill="1" applyBorder="1" applyAlignment="1" applyProtection="1">
      <alignment horizontal="center" vertical="center" shrinkToFit="1"/>
      <protection locked="0"/>
    </xf>
    <xf numFmtId="0" fontId="5" fillId="4" borderId="102" xfId="0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locked="0"/>
    </xf>
    <xf numFmtId="0" fontId="17" fillId="18" borderId="51" xfId="0" applyFont="1" applyFill="1" applyBorder="1" applyAlignment="1" applyProtection="1">
      <alignment horizontal="center" vertical="center"/>
      <protection hidden="1"/>
    </xf>
    <xf numFmtId="49" fontId="5" fillId="7" borderId="6" xfId="0" applyNumberFormat="1" applyFont="1" applyFill="1" applyBorder="1" applyAlignment="1" applyProtection="1">
      <alignment horizontal="center" vertical="center" shrinkToFit="1"/>
      <protection hidden="1"/>
    </xf>
    <xf numFmtId="49" fontId="4" fillId="7" borderId="19" xfId="0" applyNumberFormat="1" applyFont="1" applyFill="1" applyBorder="1" applyAlignment="1" applyProtection="1">
      <alignment horizontal="center" vertical="center" shrinkToFit="1"/>
      <protection hidden="1"/>
    </xf>
    <xf numFmtId="0" fontId="5" fillId="30" borderId="58" xfId="0" applyFont="1" applyFill="1" applyBorder="1" applyAlignment="1" applyProtection="1">
      <alignment horizontal="center" vertical="center" shrinkToFit="1"/>
      <protection hidden="1"/>
    </xf>
    <xf numFmtId="0" fontId="5" fillId="30" borderId="14" xfId="0" applyFont="1" applyFill="1" applyBorder="1" applyAlignment="1" applyProtection="1">
      <alignment horizontal="center" vertical="center" shrinkToFit="1"/>
      <protection hidden="1"/>
    </xf>
    <xf numFmtId="0" fontId="5" fillId="30" borderId="1" xfId="0" applyFont="1" applyFill="1" applyBorder="1" applyAlignment="1" applyProtection="1">
      <alignment horizontal="center" vertical="center" shrinkToFit="1"/>
      <protection hidden="1"/>
    </xf>
    <xf numFmtId="49" fontId="5" fillId="7" borderId="12" xfId="0" applyNumberFormat="1" applyFont="1" applyFill="1" applyBorder="1" applyAlignment="1" applyProtection="1">
      <alignment horizontal="center" vertical="center" shrinkToFit="1"/>
      <protection hidden="1"/>
    </xf>
    <xf numFmtId="0" fontId="5" fillId="18" borderId="106" xfId="0" applyFont="1" applyFill="1" applyBorder="1" applyAlignment="1" applyProtection="1">
      <alignment horizontal="center" vertical="center" shrinkToFit="1"/>
      <protection hidden="1"/>
    </xf>
    <xf numFmtId="0" fontId="5" fillId="18" borderId="12" xfId="0" applyFont="1" applyFill="1" applyBorder="1" applyAlignment="1" applyProtection="1">
      <alignment horizontal="center" vertical="center" shrinkToFit="1"/>
      <protection hidden="1"/>
    </xf>
    <xf numFmtId="0" fontId="4" fillId="31" borderId="158" xfId="0" applyFont="1" applyFill="1" applyBorder="1" applyAlignment="1" applyProtection="1">
      <alignment horizontal="center" vertical="center" shrinkToFit="1"/>
      <protection hidden="1"/>
    </xf>
    <xf numFmtId="1" fontId="4" fillId="31" borderId="103" xfId="0" applyNumberFormat="1" applyFont="1" applyFill="1" applyBorder="1" applyAlignment="1" applyProtection="1">
      <alignment horizontal="center" vertical="center" shrinkToFit="1"/>
      <protection hidden="1"/>
    </xf>
    <xf numFmtId="1" fontId="4" fillId="31" borderId="101" xfId="0" applyNumberFormat="1" applyFont="1" applyFill="1" applyBorder="1" applyAlignment="1" applyProtection="1">
      <alignment horizontal="center" vertical="center" shrinkToFit="1"/>
      <protection hidden="1"/>
    </xf>
    <xf numFmtId="0" fontId="4" fillId="31" borderId="107" xfId="0" applyFont="1" applyFill="1" applyBorder="1" applyAlignment="1" applyProtection="1">
      <alignment horizontal="center" vertical="center" shrinkToFit="1"/>
      <protection hidden="1"/>
    </xf>
    <xf numFmtId="0" fontId="4" fillId="9" borderId="109" xfId="0" applyFont="1" applyFill="1" applyBorder="1" applyAlignment="1" applyProtection="1">
      <alignment horizontal="center" vertical="center" shrinkToFit="1"/>
      <protection hidden="1"/>
    </xf>
    <xf numFmtId="0" fontId="4" fillId="9" borderId="19" xfId="0" applyFont="1" applyFill="1" applyBorder="1" applyAlignment="1" applyProtection="1">
      <alignment horizontal="center" vertical="center" shrinkToFit="1"/>
      <protection hidden="1"/>
    </xf>
    <xf numFmtId="0" fontId="4" fillId="9" borderId="20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4" fillId="9" borderId="121" xfId="0" applyFont="1" applyFill="1" applyBorder="1" applyAlignment="1" applyProtection="1">
      <alignment horizontal="center" vertical="center" shrinkToFit="1"/>
      <protection hidden="1"/>
    </xf>
    <xf numFmtId="0" fontId="34" fillId="10" borderId="0" xfId="0" applyFont="1" applyFill="1" applyAlignment="1" applyProtection="1">
      <alignment horizontal="right"/>
      <protection hidden="1"/>
    </xf>
    <xf numFmtId="0" fontId="34" fillId="10" borderId="0" xfId="0" applyFont="1" applyFill="1" applyAlignment="1" applyProtection="1">
      <alignment horizontal="left"/>
      <protection hidden="1"/>
    </xf>
    <xf numFmtId="0" fontId="5" fillId="4" borderId="2" xfId="0" applyFont="1" applyFill="1" applyBorder="1" applyAlignment="1" applyProtection="1">
      <alignment vertical="center"/>
      <protection locked="0"/>
    </xf>
    <xf numFmtId="0" fontId="5" fillId="4" borderId="1" xfId="0" applyFont="1" applyFill="1" applyBorder="1" applyAlignment="1" applyProtection="1">
      <alignment vertical="center"/>
      <protection locked="0"/>
    </xf>
    <xf numFmtId="0" fontId="15" fillId="15" borderId="0" xfId="0" applyFont="1" applyFill="1" applyAlignment="1" applyProtection="1">
      <alignment horizontal="center"/>
      <protection hidden="1"/>
    </xf>
    <xf numFmtId="0" fontId="2" fillId="15" borderId="0" xfId="0" applyFont="1" applyFill="1" applyAlignment="1" applyProtection="1">
      <alignment horizontal="center" vertical="center"/>
      <protection hidden="1"/>
    </xf>
    <xf numFmtId="0" fontId="57" fillId="15" borderId="0" xfId="0" applyFont="1" applyFill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/>
      <protection hidden="1"/>
    </xf>
    <xf numFmtId="0" fontId="5" fillId="4" borderId="1" xfId="0" applyFont="1" applyFill="1" applyBorder="1" applyAlignment="1" applyProtection="1">
      <alignment horizontal="center" vertical="top" wrapText="1"/>
      <protection hidden="1"/>
    </xf>
    <xf numFmtId="0" fontId="4" fillId="6" borderId="102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0" fontId="5" fillId="6" borderId="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6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20" xfId="0" applyFont="1" applyFill="1" applyBorder="1" applyAlignment="1" applyProtection="1">
      <alignment horizontal="center" vertical="center" shrinkToFit="1"/>
      <protection hidden="1"/>
    </xf>
    <xf numFmtId="0" fontId="4" fillId="6" borderId="97" xfId="0" applyFont="1" applyFill="1" applyBorder="1" applyAlignment="1" applyProtection="1">
      <alignment horizontal="center" vertical="center"/>
      <protection hidden="1"/>
    </xf>
    <xf numFmtId="0" fontId="4" fillId="6" borderId="5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102" xfId="0" applyFont="1" applyFill="1" applyBorder="1" applyAlignment="1" applyProtection="1">
      <alignment horizontal="center" vertical="center"/>
      <protection hidden="1"/>
    </xf>
    <xf numFmtId="0" fontId="5" fillId="6" borderId="107" xfId="0" applyFont="1" applyFill="1" applyBorder="1" applyAlignment="1" applyProtection="1">
      <alignment horizontal="center" vertical="center"/>
      <protection hidden="1"/>
    </xf>
    <xf numFmtId="0" fontId="5" fillId="6" borderId="103" xfId="0" applyFont="1" applyFill="1" applyBorder="1" applyAlignment="1" applyProtection="1">
      <alignment horizontal="center" vertical="center"/>
      <protection hidden="1"/>
    </xf>
    <xf numFmtId="0" fontId="5" fillId="6" borderId="13" xfId="0" applyFont="1" applyFill="1" applyBorder="1" applyAlignment="1" applyProtection="1">
      <alignment horizontal="center" vertical="center"/>
      <protection hidden="1"/>
    </xf>
    <xf numFmtId="0" fontId="5" fillId="3" borderId="3" xfId="0" applyFont="1" applyFill="1" applyBorder="1" applyAlignment="1" applyProtection="1">
      <alignment horizontal="center" vertical="center"/>
      <protection hidden="1"/>
    </xf>
    <xf numFmtId="0" fontId="2" fillId="15" borderId="0" xfId="0" applyFont="1" applyFill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2" fillId="4" borderId="52" xfId="0" applyFont="1" applyFill="1" applyBorder="1" applyAlignment="1">
      <alignment horizontal="left" vertical="center"/>
    </xf>
    <xf numFmtId="0" fontId="2" fillId="4" borderId="51" xfId="0" applyFont="1" applyFill="1" applyBorder="1" applyAlignment="1">
      <alignment horizontal="left" vertical="center"/>
    </xf>
    <xf numFmtId="0" fontId="2" fillId="4" borderId="53" xfId="0" applyFont="1" applyFill="1" applyBorder="1" applyAlignment="1">
      <alignment horizontal="left" vertical="center"/>
    </xf>
    <xf numFmtId="0" fontId="95" fillId="16" borderId="0" xfId="0" applyFont="1" applyFill="1" applyProtection="1">
      <protection hidden="1"/>
    </xf>
    <xf numFmtId="0" fontId="95" fillId="4" borderId="0" xfId="0" applyFont="1" applyFill="1" applyProtection="1">
      <protection hidden="1"/>
    </xf>
    <xf numFmtId="0" fontId="96" fillId="4" borderId="0" xfId="0" applyFont="1" applyFill="1" applyProtection="1">
      <protection hidden="1"/>
    </xf>
    <xf numFmtId="0" fontId="97" fillId="16" borderId="0" xfId="0" applyFont="1" applyFill="1" applyProtection="1">
      <protection hidden="1"/>
    </xf>
    <xf numFmtId="1" fontId="5" fillId="4" borderId="1" xfId="0" applyNumberFormat="1" applyFont="1" applyFill="1" applyBorder="1" applyAlignment="1" applyProtection="1">
      <alignment horizontal="left" vertical="center" shrinkToFit="1"/>
      <protection locked="0"/>
    </xf>
    <xf numFmtId="0" fontId="28" fillId="0" borderId="0" xfId="0" applyFont="1" applyAlignment="1" applyProtection="1">
      <alignment horizontal="center" vertical="center" wrapText="1"/>
      <protection hidden="1"/>
    </xf>
    <xf numFmtId="0" fontId="49" fillId="0" borderId="0" xfId="0" applyFont="1" applyAlignment="1" applyProtection="1">
      <alignment horizontal="left" vertical="center"/>
      <protection hidden="1"/>
    </xf>
    <xf numFmtId="0" fontId="62" fillId="16" borderId="0" xfId="0" applyFont="1" applyFill="1" applyAlignment="1" applyProtection="1">
      <alignment horizontal="center" shrinkToFit="1"/>
      <protection hidden="1"/>
    </xf>
    <xf numFmtId="0" fontId="39" fillId="2" borderId="0" xfId="1" applyFont="1" applyFill="1" applyBorder="1" applyAlignment="1" applyProtection="1">
      <alignment horizontal="left"/>
      <protection hidden="1"/>
    </xf>
    <xf numFmtId="0" fontId="13" fillId="15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38" fillId="8" borderId="0" xfId="0" applyFont="1" applyFill="1" applyAlignment="1" applyProtection="1">
      <alignment horizontal="left"/>
      <protection hidden="1"/>
    </xf>
    <xf numFmtId="0" fontId="71" fillId="0" borderId="0" xfId="0" applyFont="1" applyAlignment="1" applyProtection="1">
      <alignment horizontal="right"/>
      <protection hidden="1"/>
    </xf>
    <xf numFmtId="0" fontId="39" fillId="0" borderId="0" xfId="1" applyFont="1" applyFill="1" applyBorder="1" applyAlignment="1" applyProtection="1">
      <alignment horizontal="left"/>
      <protection hidden="1"/>
    </xf>
    <xf numFmtId="0" fontId="36" fillId="0" borderId="0" xfId="1" applyFont="1" applyFill="1" applyBorder="1" applyAlignment="1" applyProtection="1">
      <alignment horizontal="left" vertical="center"/>
      <protection hidden="1"/>
    </xf>
    <xf numFmtId="0" fontId="5" fillId="4" borderId="89" xfId="0" applyFont="1" applyFill="1" applyBorder="1" applyAlignment="1" applyProtection="1">
      <alignment horizontal="left" vertical="center"/>
      <protection locked="0"/>
    </xf>
    <xf numFmtId="0" fontId="5" fillId="4" borderId="54" xfId="0" applyFont="1" applyFill="1" applyBorder="1" applyAlignment="1" applyProtection="1">
      <alignment horizontal="left" vertical="center"/>
      <protection locked="0"/>
    </xf>
    <xf numFmtId="0" fontId="5" fillId="4" borderId="90" xfId="0" applyFont="1" applyFill="1" applyBorder="1" applyAlignment="1" applyProtection="1">
      <alignment horizontal="left" vertical="center"/>
      <protection locked="0"/>
    </xf>
    <xf numFmtId="0" fontId="21" fillId="23" borderId="89" xfId="0" applyFont="1" applyFill="1" applyBorder="1" applyAlignment="1" applyProtection="1">
      <alignment horizontal="center" vertical="center"/>
      <protection hidden="1"/>
    </xf>
    <xf numFmtId="0" fontId="21" fillId="23" borderId="54" xfId="0" applyFont="1" applyFill="1" applyBorder="1" applyAlignment="1" applyProtection="1">
      <alignment horizontal="center" vertical="center"/>
      <protection hidden="1"/>
    </xf>
    <xf numFmtId="0" fontId="21" fillId="23" borderId="90" xfId="0" applyFont="1" applyFill="1" applyBorder="1" applyAlignment="1" applyProtection="1">
      <alignment horizontal="center" vertical="center"/>
      <protection hidden="1"/>
    </xf>
    <xf numFmtId="0" fontId="4" fillId="22" borderId="130" xfId="0" applyFont="1" applyFill="1" applyBorder="1" applyAlignment="1" applyProtection="1">
      <alignment horizontal="center" vertical="center"/>
      <protection hidden="1"/>
    </xf>
    <xf numFmtId="0" fontId="15" fillId="15" borderId="0" xfId="0" applyFont="1" applyFill="1" applyAlignment="1" applyProtection="1">
      <alignment horizontal="center"/>
      <protection hidden="1"/>
    </xf>
    <xf numFmtId="0" fontId="5" fillId="0" borderId="0" xfId="0" applyFont="1" applyAlignment="1" applyProtection="1">
      <alignment horizontal="left" wrapText="1"/>
      <protection hidden="1"/>
    </xf>
    <xf numFmtId="0" fontId="2" fillId="15" borderId="0" xfId="0" applyFont="1" applyFill="1" applyAlignment="1" applyProtection="1">
      <alignment horizontal="center" vertical="center"/>
      <protection hidden="1"/>
    </xf>
    <xf numFmtId="0" fontId="52" fillId="13" borderId="0" xfId="0" applyFont="1" applyFill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/>
      <protection locked="0" hidden="1"/>
    </xf>
    <xf numFmtId="0" fontId="93" fillId="18" borderId="130" xfId="0" applyFont="1" applyFill="1" applyBorder="1" applyAlignment="1" applyProtection="1">
      <alignment horizontal="center" vertical="center"/>
      <protection locked="0" hidden="1"/>
    </xf>
    <xf numFmtId="0" fontId="57" fillId="15" borderId="0" xfId="0" applyFont="1" applyFill="1" applyAlignment="1" applyProtection="1">
      <alignment horizontal="center" vertical="center"/>
      <protection hidden="1"/>
    </xf>
    <xf numFmtId="0" fontId="72" fillId="0" borderId="117" xfId="0" applyFont="1" applyBorder="1" applyAlignment="1">
      <alignment horizontal="right" shrinkToFit="1"/>
    </xf>
    <xf numFmtId="0" fontId="72" fillId="0" borderId="120" xfId="0" applyFont="1" applyBorder="1" applyAlignment="1">
      <alignment horizontal="right" shrinkToFit="1"/>
    </xf>
    <xf numFmtId="0" fontId="5" fillId="15" borderId="95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5" fillId="15" borderId="10" xfId="0" applyFont="1" applyFill="1" applyBorder="1" applyAlignment="1">
      <alignment horizontal="center" vertical="center"/>
    </xf>
    <xf numFmtId="0" fontId="5" fillId="15" borderId="11" xfId="0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5" fillId="15" borderId="10" xfId="0" applyFont="1" applyFill="1" applyBorder="1" applyAlignment="1">
      <alignment horizontal="center" vertical="center" wrapText="1" shrinkToFit="1"/>
    </xf>
    <xf numFmtId="0" fontId="5" fillId="15" borderId="11" xfId="0" applyFont="1" applyFill="1" applyBorder="1" applyAlignment="1">
      <alignment horizontal="center" vertical="center" wrapText="1" shrinkToFit="1"/>
    </xf>
    <xf numFmtId="0" fontId="5" fillId="15" borderId="2" xfId="0" applyFont="1" applyFill="1" applyBorder="1" applyAlignment="1">
      <alignment horizontal="center" vertical="center" wrapText="1" shrinkToFit="1"/>
    </xf>
    <xf numFmtId="0" fontId="5" fillId="15" borderId="10" xfId="0" applyFont="1" applyFill="1" applyBorder="1" applyAlignment="1">
      <alignment horizontal="center" vertical="center" wrapText="1"/>
    </xf>
    <xf numFmtId="0" fontId="5" fillId="15" borderId="11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29" fillId="0" borderId="0" xfId="0" applyFont="1" applyAlignment="1" applyProtection="1">
      <alignment horizontal="center" vertical="center" wrapText="1"/>
      <protection hidden="1"/>
    </xf>
    <xf numFmtId="0" fontId="5" fillId="15" borderId="94" xfId="0" applyFont="1" applyFill="1" applyBorder="1" applyAlignment="1">
      <alignment vertical="center"/>
    </xf>
    <xf numFmtId="0" fontId="63" fillId="10" borderId="117" xfId="0" applyFont="1" applyFill="1" applyBorder="1" applyAlignment="1">
      <alignment horizontal="left" shrinkToFit="1"/>
    </xf>
    <xf numFmtId="0" fontId="63" fillId="10" borderId="118" xfId="0" applyFont="1" applyFill="1" applyBorder="1" applyAlignment="1">
      <alignment horizontal="left" shrinkToFit="1"/>
    </xf>
    <xf numFmtId="0" fontId="2" fillId="4" borderId="0" xfId="0" applyFont="1" applyFill="1" applyAlignment="1" applyProtection="1">
      <alignment horizontal="center" shrinkToFit="1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2" fontId="51" fillId="4" borderId="6" xfId="0" applyNumberFormat="1" applyFont="1" applyFill="1" applyBorder="1" applyAlignment="1" applyProtection="1">
      <alignment horizontal="center" vertical="center"/>
      <protection hidden="1"/>
    </xf>
    <xf numFmtId="2" fontId="51" fillId="4" borderId="7" xfId="0" applyNumberFormat="1" applyFont="1" applyFill="1" applyBorder="1" applyAlignment="1" applyProtection="1">
      <alignment horizontal="center" vertical="center"/>
      <protection hidden="1"/>
    </xf>
    <xf numFmtId="2" fontId="5" fillId="4" borderId="6" xfId="0" applyNumberFormat="1" applyFont="1" applyFill="1" applyBorder="1" applyAlignment="1" applyProtection="1">
      <alignment horizontal="center"/>
      <protection hidden="1"/>
    </xf>
    <xf numFmtId="2" fontId="5" fillId="4" borderId="7" xfId="0" applyNumberFormat="1" applyFont="1" applyFill="1" applyBorder="1" applyAlignment="1" applyProtection="1">
      <alignment horizontal="center"/>
      <protection hidden="1"/>
    </xf>
    <xf numFmtId="0" fontId="77" fillId="4" borderId="0" xfId="0" applyFont="1" applyFill="1" applyAlignment="1" applyProtection="1">
      <alignment horizontal="center" shrinkToFit="1"/>
      <protection hidden="1"/>
    </xf>
    <xf numFmtId="0" fontId="5" fillId="4" borderId="6" xfId="0" applyFont="1" applyFill="1" applyBorder="1" applyAlignment="1" applyProtection="1">
      <alignment horizontal="center"/>
      <protection hidden="1"/>
    </xf>
    <xf numFmtId="0" fontId="5" fillId="4" borderId="7" xfId="0" applyFont="1" applyFill="1" applyBorder="1" applyAlignment="1" applyProtection="1">
      <alignment horizontal="center"/>
      <protection hidden="1"/>
    </xf>
    <xf numFmtId="0" fontId="4" fillId="4" borderId="6" xfId="0" applyFont="1" applyFill="1" applyBorder="1" applyAlignment="1" applyProtection="1">
      <alignment horizontal="center" vertical="center"/>
      <protection hidden="1"/>
    </xf>
    <xf numFmtId="0" fontId="4" fillId="4" borderId="7" xfId="0" applyFont="1" applyFill="1" applyBorder="1" applyAlignment="1" applyProtection="1">
      <alignment horizontal="center" vertical="center"/>
      <protection hidden="1"/>
    </xf>
    <xf numFmtId="0" fontId="5" fillId="4" borderId="0" xfId="0" applyFont="1" applyFill="1" applyAlignment="1" applyProtection="1">
      <alignment horizontal="center" vertical="center"/>
      <protection hidden="1"/>
    </xf>
    <xf numFmtId="0" fontId="15" fillId="4" borderId="1" xfId="0" applyFont="1" applyFill="1" applyBorder="1" applyAlignment="1" applyProtection="1">
      <alignment horizontal="center" vertical="center" wrapText="1"/>
      <protection hidden="1"/>
    </xf>
    <xf numFmtId="0" fontId="5" fillId="4" borderId="1" xfId="0" applyFont="1" applyFill="1" applyBorder="1" applyAlignment="1" applyProtection="1">
      <alignment horizontal="center" vertical="center" wrapText="1"/>
      <protection hidden="1"/>
    </xf>
    <xf numFmtId="0" fontId="5" fillId="4" borderId="1" xfId="0" applyFont="1" applyFill="1" applyBorder="1" applyAlignment="1" applyProtection="1">
      <alignment horizontal="center"/>
      <protection hidden="1"/>
    </xf>
    <xf numFmtId="0" fontId="15" fillId="4" borderId="6" xfId="0" applyFont="1" applyFill="1" applyBorder="1" applyAlignment="1" applyProtection="1">
      <alignment horizontal="center" vertical="center"/>
      <protection hidden="1"/>
    </xf>
    <xf numFmtId="0" fontId="15" fillId="4" borderId="7" xfId="0" applyFont="1" applyFill="1" applyBorder="1" applyAlignment="1" applyProtection="1">
      <alignment horizontal="center" vertical="center"/>
      <protection hidden="1"/>
    </xf>
    <xf numFmtId="0" fontId="78" fillId="4" borderId="0" xfId="0" applyFont="1" applyFill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187" fontId="2" fillId="4" borderId="0" xfId="0" applyNumberFormat="1" applyFont="1" applyFill="1" applyAlignment="1" applyProtection="1">
      <alignment horizontal="left" indent="2"/>
      <protection hidden="1"/>
    </xf>
    <xf numFmtId="0" fontId="2" fillId="4" borderId="6" xfId="0" applyFont="1" applyFill="1" applyBorder="1" applyAlignment="1" applyProtection="1">
      <alignment horizontal="center" vertical="center" wrapText="1"/>
      <protection hidden="1"/>
    </xf>
    <xf numFmtId="0" fontId="2" fillId="4" borderId="17" xfId="0" applyFont="1" applyFill="1" applyBorder="1" applyAlignment="1" applyProtection="1">
      <alignment horizontal="center" vertical="center" wrapText="1"/>
      <protection hidden="1"/>
    </xf>
    <xf numFmtId="0" fontId="2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55" xfId="0" applyFont="1" applyFill="1" applyBorder="1" applyAlignment="1" applyProtection="1">
      <alignment horizontal="center" vertical="center" wrapText="1"/>
      <protection hidden="1"/>
    </xf>
    <xf numFmtId="0" fontId="2" fillId="4" borderId="56" xfId="0" applyFont="1" applyFill="1" applyBorder="1" applyAlignment="1" applyProtection="1">
      <alignment horizontal="center" vertical="center" wrapText="1"/>
      <protection hidden="1"/>
    </xf>
    <xf numFmtId="0" fontId="2" fillId="4" borderId="57" xfId="0" applyFont="1" applyFill="1" applyBorder="1" applyAlignment="1" applyProtection="1">
      <alignment horizontal="center" vertical="center" wrapText="1"/>
      <protection hidden="1"/>
    </xf>
    <xf numFmtId="0" fontId="5" fillId="4" borderId="6" xfId="0" applyFont="1" applyFill="1" applyBorder="1" applyAlignment="1" applyProtection="1">
      <alignment horizontal="center" vertical="center" wrapText="1"/>
      <protection hidden="1"/>
    </xf>
    <xf numFmtId="0" fontId="5" fillId="4" borderId="7" xfId="0" applyFont="1" applyFill="1" applyBorder="1" applyAlignment="1" applyProtection="1">
      <alignment horizontal="center" vertical="center" wrapText="1"/>
      <protection hidden="1"/>
    </xf>
    <xf numFmtId="0" fontId="5" fillId="4" borderId="1" xfId="0" applyFont="1" applyFill="1" applyBorder="1" applyAlignment="1" applyProtection="1">
      <alignment horizontal="center" vertical="top" wrapText="1"/>
      <protection hidden="1"/>
    </xf>
    <xf numFmtId="0" fontId="17" fillId="4" borderId="0" xfId="0" applyFont="1" applyFill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/>
      <protection hidden="1"/>
    </xf>
    <xf numFmtId="0" fontId="5" fillId="18" borderId="32" xfId="0" applyFont="1" applyFill="1" applyBorder="1" applyAlignment="1" applyProtection="1">
      <alignment horizontal="center" vertical="center"/>
      <protection hidden="1"/>
    </xf>
    <xf numFmtId="0" fontId="5" fillId="18" borderId="33" xfId="0" applyFont="1" applyFill="1" applyBorder="1" applyAlignment="1" applyProtection="1">
      <alignment horizontal="center" vertical="center"/>
      <protection hidden="1"/>
    </xf>
    <xf numFmtId="0" fontId="5" fillId="18" borderId="37" xfId="0" applyFont="1" applyFill="1" applyBorder="1" applyAlignment="1" applyProtection="1">
      <alignment horizontal="center" vertical="center"/>
      <protection hidden="1"/>
    </xf>
    <xf numFmtId="0" fontId="5" fillId="18" borderId="34" xfId="0" applyFont="1" applyFill="1" applyBorder="1" applyAlignment="1" applyProtection="1">
      <alignment horizontal="center" vertical="center"/>
      <protection hidden="1"/>
    </xf>
    <xf numFmtId="0" fontId="5" fillId="18" borderId="36" xfId="0" applyFont="1" applyFill="1" applyBorder="1" applyAlignment="1" applyProtection="1">
      <alignment horizontal="center" vertical="center"/>
      <protection hidden="1"/>
    </xf>
    <xf numFmtId="0" fontId="5" fillId="18" borderId="10" xfId="0" applyFont="1" applyFill="1" applyBorder="1" applyAlignment="1" applyProtection="1">
      <alignment horizontal="center" vertical="center" textRotation="90" wrapText="1"/>
      <protection hidden="1"/>
    </xf>
    <xf numFmtId="0" fontId="5" fillId="18" borderId="11" xfId="0" applyFont="1" applyFill="1" applyBorder="1" applyAlignment="1" applyProtection="1">
      <alignment horizontal="center" vertical="center" textRotation="90" wrapText="1"/>
      <protection hidden="1"/>
    </xf>
    <xf numFmtId="0" fontId="5" fillId="18" borderId="9" xfId="0" applyFont="1" applyFill="1" applyBorder="1" applyAlignment="1" applyProtection="1">
      <alignment horizontal="center" vertical="center" textRotation="90" wrapText="1"/>
      <protection hidden="1"/>
    </xf>
    <xf numFmtId="0" fontId="5" fillId="18" borderId="10" xfId="0" applyFont="1" applyFill="1" applyBorder="1" applyAlignment="1">
      <alignment horizontal="center" vertical="center" textRotation="90" wrapText="1"/>
    </xf>
    <xf numFmtId="0" fontId="5" fillId="18" borderId="11" xfId="0" applyFont="1" applyFill="1" applyBorder="1" applyAlignment="1">
      <alignment horizontal="center" vertical="center" textRotation="90" wrapText="1"/>
    </xf>
    <xf numFmtId="0" fontId="5" fillId="18" borderId="9" xfId="0" applyFont="1" applyFill="1" applyBorder="1" applyAlignment="1">
      <alignment horizontal="center" vertical="center" textRotation="90" wrapText="1"/>
    </xf>
    <xf numFmtId="0" fontId="5" fillId="18" borderId="10" xfId="0" applyFont="1" applyFill="1" applyBorder="1" applyAlignment="1" applyProtection="1">
      <alignment horizontal="center" vertical="center" wrapText="1"/>
      <protection hidden="1"/>
    </xf>
    <xf numFmtId="0" fontId="5" fillId="18" borderId="11" xfId="0" applyFont="1" applyFill="1" applyBorder="1" applyAlignment="1" applyProtection="1">
      <alignment horizontal="center" vertical="center" wrapText="1"/>
      <protection hidden="1"/>
    </xf>
    <xf numFmtId="0" fontId="5" fillId="18" borderId="9" xfId="0" applyFont="1" applyFill="1" applyBorder="1" applyAlignment="1" applyProtection="1">
      <alignment horizontal="center" vertical="center" wrapText="1"/>
      <protection hidden="1"/>
    </xf>
    <xf numFmtId="0" fontId="2" fillId="18" borderId="1" xfId="0" applyFont="1" applyFill="1" applyBorder="1" applyAlignment="1" applyProtection="1">
      <alignment horizontal="center" vertical="center"/>
      <protection hidden="1"/>
    </xf>
    <xf numFmtId="0" fontId="5" fillId="18" borderId="1" xfId="0" applyFont="1" applyFill="1" applyBorder="1" applyAlignment="1" applyProtection="1">
      <alignment horizontal="center" vertical="center" wrapText="1"/>
      <protection hidden="1"/>
    </xf>
    <xf numFmtId="0" fontId="5" fillId="18" borderId="3" xfId="0" applyFont="1" applyFill="1" applyBorder="1" applyAlignment="1" applyProtection="1">
      <alignment horizontal="center" vertical="center" wrapText="1"/>
      <protection hidden="1"/>
    </xf>
    <xf numFmtId="0" fontId="5" fillId="4" borderId="27" xfId="0" applyFont="1" applyFill="1" applyBorder="1" applyAlignment="1" applyProtection="1">
      <alignment horizontal="center" vertical="center"/>
      <protection locked="0" hidden="1"/>
    </xf>
    <xf numFmtId="0" fontId="5" fillId="4" borderId="28" xfId="0" applyFont="1" applyFill="1" applyBorder="1" applyAlignment="1" applyProtection="1">
      <alignment horizontal="center" vertical="center"/>
      <protection locked="0" hidden="1"/>
    </xf>
    <xf numFmtId="0" fontId="5" fillId="4" borderId="30" xfId="0" applyFont="1" applyFill="1" applyBorder="1" applyAlignment="1" applyProtection="1">
      <alignment horizontal="center" vertical="center"/>
      <protection locked="0" hidden="1"/>
    </xf>
    <xf numFmtId="0" fontId="5" fillId="4" borderId="35" xfId="0" applyFont="1" applyFill="1" applyBorder="1" applyAlignment="1" applyProtection="1">
      <alignment horizontal="center" vertical="center"/>
      <protection locked="0"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17" xfId="0" applyFont="1" applyFill="1" applyBorder="1" applyAlignment="1" applyProtection="1">
      <alignment horizontal="left" vertical="center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4" fillId="5" borderId="11" xfId="0" applyFont="1" applyFill="1" applyBorder="1" applyAlignment="1" applyProtection="1">
      <alignment horizontal="center" vertical="center" wrapText="1"/>
      <protection hidden="1"/>
    </xf>
    <xf numFmtId="0" fontId="4" fillId="5" borderId="9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60" xfId="0" applyFont="1" applyFill="1" applyBorder="1" applyAlignment="1" applyProtection="1">
      <alignment horizontal="center" vertical="center"/>
      <protection hidden="1"/>
    </xf>
    <xf numFmtId="0" fontId="5" fillId="7" borderId="16" xfId="0" applyFont="1" applyFill="1" applyBorder="1" applyAlignment="1" applyProtection="1">
      <alignment horizontal="center" vertical="center"/>
      <protection hidden="1"/>
    </xf>
    <xf numFmtId="0" fontId="5" fillId="7" borderId="59" xfId="0" applyFont="1" applyFill="1" applyBorder="1" applyAlignment="1" applyProtection="1">
      <alignment horizontal="center" vertical="center"/>
      <protection hidden="1"/>
    </xf>
    <xf numFmtId="0" fontId="5" fillId="7" borderId="60" xfId="0" applyFont="1" applyFill="1" applyBorder="1" applyAlignment="1" applyProtection="1">
      <alignment horizontal="center" vertical="center" shrinkToFit="1"/>
      <protection hidden="1"/>
    </xf>
    <xf numFmtId="0" fontId="5" fillId="7" borderId="16" xfId="0" applyFont="1" applyFill="1" applyBorder="1" applyAlignment="1" applyProtection="1">
      <alignment horizontal="center" vertical="center" shrinkToFit="1"/>
      <protection hidden="1"/>
    </xf>
    <xf numFmtId="0" fontId="5" fillId="7" borderId="59" xfId="0" applyFont="1" applyFill="1" applyBorder="1" applyAlignment="1" applyProtection="1">
      <alignment horizontal="center" vertical="center" shrinkToFit="1"/>
      <protection hidden="1"/>
    </xf>
    <xf numFmtId="0" fontId="4" fillId="7" borderId="60" xfId="0" applyFont="1" applyFill="1" applyBorder="1" applyAlignment="1" applyProtection="1">
      <alignment horizontal="center" vertical="center" shrinkToFit="1"/>
      <protection hidden="1"/>
    </xf>
    <xf numFmtId="0" fontId="4" fillId="7" borderId="16" xfId="0" applyFont="1" applyFill="1" applyBorder="1" applyAlignment="1" applyProtection="1">
      <alignment horizontal="center" vertical="center" shrinkToFit="1"/>
      <protection hidden="1"/>
    </xf>
    <xf numFmtId="0" fontId="4" fillId="7" borderId="8" xfId="0" applyFont="1" applyFill="1" applyBorder="1" applyAlignment="1" applyProtection="1">
      <alignment horizontal="center" vertical="center" shrinkToFit="1"/>
      <protection hidden="1"/>
    </xf>
    <xf numFmtId="0" fontId="4" fillId="7" borderId="15" xfId="0" applyFont="1" applyFill="1" applyBorder="1" applyAlignment="1" applyProtection="1">
      <alignment horizontal="center" vertical="center"/>
      <protection hidden="1"/>
    </xf>
    <xf numFmtId="0" fontId="4" fillId="7" borderId="8" xfId="0" applyFont="1" applyFill="1" applyBorder="1" applyAlignment="1" applyProtection="1">
      <alignment horizontal="center" vertical="center"/>
      <protection hidden="1"/>
    </xf>
    <xf numFmtId="0" fontId="4" fillId="7" borderId="100" xfId="0" applyFont="1" applyFill="1" applyBorder="1" applyAlignment="1" applyProtection="1">
      <alignment horizontal="center" vertical="center"/>
      <protection hidden="1"/>
    </xf>
    <xf numFmtId="0" fontId="4" fillId="7" borderId="98" xfId="0" applyFont="1" applyFill="1" applyBorder="1" applyAlignment="1" applyProtection="1">
      <alignment horizontal="center" vertical="center"/>
      <protection hidden="1"/>
    </xf>
    <xf numFmtId="0" fontId="4" fillId="7" borderId="99" xfId="0" applyFont="1" applyFill="1" applyBorder="1" applyAlignment="1" applyProtection="1">
      <alignment horizontal="center" vertical="center"/>
      <protection hidden="1"/>
    </xf>
    <xf numFmtId="0" fontId="5" fillId="7" borderId="15" xfId="0" applyFont="1" applyFill="1" applyBorder="1" applyAlignment="1" applyProtection="1">
      <alignment horizontal="left" vertical="center" shrinkToFit="1"/>
      <protection hidden="1"/>
    </xf>
    <xf numFmtId="0" fontId="5" fillId="7" borderId="16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5" fillId="7" borderId="100" xfId="0" applyFont="1" applyFill="1" applyBorder="1" applyAlignment="1" applyProtection="1">
      <alignment horizontal="center" vertical="center"/>
      <protection hidden="1"/>
    </xf>
    <xf numFmtId="0" fontId="5" fillId="7" borderId="98" xfId="0" applyFont="1" applyFill="1" applyBorder="1" applyAlignment="1" applyProtection="1">
      <alignment horizontal="center" vertical="center"/>
      <protection hidden="1"/>
    </xf>
    <xf numFmtId="0" fontId="5" fillId="7" borderId="99" xfId="0" applyFont="1" applyFill="1" applyBorder="1" applyAlignment="1" applyProtection="1">
      <alignment horizontal="center" vertical="center"/>
      <protection hidden="1"/>
    </xf>
    <xf numFmtId="0" fontId="4" fillId="7" borderId="133" xfId="0" applyFont="1" applyFill="1" applyBorder="1" applyAlignment="1" applyProtection="1">
      <alignment horizontal="right" vertical="center" shrinkToFit="1"/>
      <protection hidden="1"/>
    </xf>
    <xf numFmtId="0" fontId="4" fillId="7" borderId="17" xfId="0" applyFont="1" applyFill="1" applyBorder="1" applyAlignment="1" applyProtection="1">
      <alignment horizontal="right" vertical="center" shrinkToFit="1"/>
      <protection hidden="1"/>
    </xf>
    <xf numFmtId="0" fontId="4" fillId="7" borderId="6" xfId="0" applyFont="1" applyFill="1" applyBorder="1" applyAlignment="1" applyProtection="1">
      <alignment horizontal="center" vertical="center" wrapText="1"/>
      <protection hidden="1"/>
    </xf>
    <xf numFmtId="0" fontId="4" fillId="7" borderId="7" xfId="0" applyFont="1" applyFill="1" applyBorder="1" applyAlignment="1" applyProtection="1">
      <alignment horizontal="center" vertical="center"/>
      <protection hidden="1"/>
    </xf>
    <xf numFmtId="0" fontId="5" fillId="7" borderId="138" xfId="0" applyFont="1" applyFill="1" applyBorder="1" applyAlignment="1" applyProtection="1">
      <alignment horizontal="center" vertical="center" wrapText="1"/>
      <protection hidden="1"/>
    </xf>
    <xf numFmtId="0" fontId="5" fillId="7" borderId="136" xfId="0" applyFont="1" applyFill="1" applyBorder="1" applyAlignment="1" applyProtection="1">
      <alignment horizontal="center" vertical="center" wrapText="1"/>
      <protection hidden="1"/>
    </xf>
    <xf numFmtId="0" fontId="5" fillId="7" borderId="139" xfId="0" applyFont="1" applyFill="1" applyBorder="1" applyAlignment="1" applyProtection="1">
      <alignment horizontal="center" vertical="center" wrapText="1"/>
      <protection hidden="1"/>
    </xf>
    <xf numFmtId="0" fontId="5" fillId="7" borderId="133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37" xfId="0" applyFont="1" applyFill="1" applyBorder="1" applyAlignment="1" applyProtection="1">
      <alignment horizontal="center" vertical="center"/>
      <protection hidden="1"/>
    </xf>
    <xf numFmtId="0" fontId="8" fillId="3" borderId="133" xfId="0" applyFont="1" applyFill="1" applyBorder="1" applyAlignment="1" applyProtection="1">
      <alignment vertical="top" wrapText="1" shrinkToFit="1"/>
      <protection hidden="1"/>
    </xf>
    <xf numFmtId="0" fontId="8" fillId="3" borderId="17" xfId="0" applyFont="1" applyFill="1" applyBorder="1" applyAlignment="1" applyProtection="1">
      <alignment vertical="top" wrapText="1" shrinkToFit="1"/>
      <protection hidden="1"/>
    </xf>
    <xf numFmtId="0" fontId="8" fillId="3" borderId="137" xfId="0" applyFont="1" applyFill="1" applyBorder="1" applyAlignment="1" applyProtection="1">
      <alignment vertical="top" wrapText="1" shrinkToFit="1"/>
      <protection hidden="1"/>
    </xf>
    <xf numFmtId="0" fontId="5" fillId="7" borderId="7" xfId="0" applyFont="1" applyFill="1" applyBorder="1" applyAlignment="1" applyProtection="1">
      <alignment horizontal="center" vertical="center"/>
      <protection hidden="1"/>
    </xf>
    <xf numFmtId="0" fontId="8" fillId="3" borderId="7" xfId="0" applyFont="1" applyFill="1" applyBorder="1" applyAlignment="1" applyProtection="1">
      <alignment vertical="top" wrapText="1" shrinkToFit="1"/>
      <protection hidden="1"/>
    </xf>
    <xf numFmtId="0" fontId="15" fillId="21" borderId="10" xfId="0" applyFont="1" applyFill="1" applyBorder="1" applyAlignment="1" applyProtection="1">
      <alignment horizontal="center" vertical="center" wrapText="1" shrinkToFit="1"/>
      <protection hidden="1"/>
    </xf>
    <xf numFmtId="0" fontId="15" fillId="21" borderId="11" xfId="0" applyFont="1" applyFill="1" applyBorder="1" applyAlignment="1" applyProtection="1">
      <alignment horizontal="center" vertical="center" wrapText="1" shrinkToFit="1"/>
      <protection hidden="1"/>
    </xf>
    <xf numFmtId="0" fontId="15" fillId="21" borderId="9" xfId="0" applyFont="1" applyFill="1" applyBorder="1" applyAlignment="1" applyProtection="1">
      <alignment horizontal="center" vertical="center" wrapText="1" shrinkToFit="1"/>
      <protection hidden="1"/>
    </xf>
    <xf numFmtId="0" fontId="5" fillId="7" borderId="147" xfId="0" applyFont="1" applyFill="1" applyBorder="1" applyAlignment="1" applyProtection="1">
      <alignment horizontal="center" vertical="center" shrinkToFit="1"/>
      <protection hidden="1"/>
    </xf>
    <xf numFmtId="0" fontId="5" fillId="7" borderId="148" xfId="0" applyFont="1" applyFill="1" applyBorder="1" applyAlignment="1" applyProtection="1">
      <alignment horizontal="center" vertical="center" shrinkToFit="1"/>
      <protection hidden="1"/>
    </xf>
    <xf numFmtId="0" fontId="5" fillId="7" borderId="149" xfId="0" applyFont="1" applyFill="1" applyBorder="1" applyAlignment="1" applyProtection="1">
      <alignment horizontal="center" vertical="center" shrinkToFit="1"/>
      <protection hidden="1"/>
    </xf>
    <xf numFmtId="0" fontId="4" fillId="6" borderId="104" xfId="0" applyFont="1" applyFill="1" applyBorder="1" applyAlignment="1" applyProtection="1">
      <alignment horizontal="center" vertical="center" wrapText="1"/>
      <protection hidden="1"/>
    </xf>
    <xf numFmtId="0" fontId="4" fillId="6" borderId="136" xfId="0" applyFont="1" applyFill="1" applyBorder="1" applyAlignment="1" applyProtection="1">
      <alignment horizontal="center" vertical="center" wrapText="1"/>
      <protection hidden="1"/>
    </xf>
    <xf numFmtId="0" fontId="4" fillId="6" borderId="105" xfId="0" applyFont="1" applyFill="1" applyBorder="1" applyAlignment="1" applyProtection="1">
      <alignment horizontal="center" vertical="center" wrapText="1"/>
      <protection hidden="1"/>
    </xf>
    <xf numFmtId="0" fontId="5" fillId="7" borderId="100" xfId="0" applyFont="1" applyFill="1" applyBorder="1" applyAlignment="1" applyProtection="1">
      <alignment horizontal="center" vertical="center" shrinkToFit="1"/>
      <protection hidden="1"/>
    </xf>
    <xf numFmtId="0" fontId="11" fillId="0" borderId="98" xfId="0" applyFont="1" applyBorder="1" applyAlignment="1">
      <alignment shrinkToFit="1"/>
    </xf>
    <xf numFmtId="0" fontId="11" fillId="0" borderId="99" xfId="0" applyFont="1" applyBorder="1" applyAlignment="1">
      <alignment shrinkToFit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146" xfId="0" applyFont="1" applyFill="1" applyBorder="1" applyAlignment="1" applyProtection="1">
      <alignment horizontal="center" vertical="center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46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 shrinkToFit="1"/>
      <protection hidden="1"/>
    </xf>
    <xf numFmtId="0" fontId="5" fillId="7" borderId="18" xfId="0" applyFont="1" applyFill="1" applyBorder="1" applyAlignment="1" applyProtection="1">
      <alignment horizontal="center" vertical="center" shrinkToFit="1"/>
      <protection hidden="1"/>
    </xf>
    <xf numFmtId="0" fontId="5" fillId="7" borderId="98" xfId="0" applyFont="1" applyFill="1" applyBorder="1" applyAlignment="1" applyProtection="1">
      <alignment horizontal="center" vertical="center" shrinkToFit="1"/>
      <protection hidden="1"/>
    </xf>
    <xf numFmtId="0" fontId="5" fillId="7" borderId="99" xfId="0" applyFont="1" applyFill="1" applyBorder="1" applyAlignment="1" applyProtection="1">
      <alignment horizontal="center" vertical="center" shrinkToFit="1"/>
      <protection hidden="1"/>
    </xf>
    <xf numFmtId="0" fontId="5" fillId="7" borderId="147" xfId="0" applyFont="1" applyFill="1" applyBorder="1" applyAlignment="1" applyProtection="1">
      <alignment horizontal="center" vertical="center"/>
      <protection hidden="1"/>
    </xf>
    <xf numFmtId="0" fontId="5" fillId="7" borderId="148" xfId="0" applyFont="1" applyFill="1" applyBorder="1" applyAlignment="1" applyProtection="1">
      <alignment horizontal="center" vertical="center"/>
      <protection hidden="1"/>
    </xf>
    <xf numFmtId="0" fontId="5" fillId="7" borderId="149" xfId="0" applyFont="1" applyFill="1" applyBorder="1" applyAlignment="1" applyProtection="1">
      <alignment horizontal="center" vertical="center"/>
      <protection hidden="1"/>
    </xf>
    <xf numFmtId="0" fontId="4" fillId="7" borderId="142" xfId="0" applyFont="1" applyFill="1" applyBorder="1" applyAlignment="1" applyProtection="1">
      <alignment horizontal="center" vertical="center"/>
      <protection hidden="1"/>
    </xf>
    <xf numFmtId="49" fontId="5" fillId="7" borderId="60" xfId="0" applyNumberFormat="1" applyFont="1" applyFill="1" applyBorder="1" applyAlignment="1" applyProtection="1">
      <alignment horizontal="center" vertical="center" shrinkToFit="1"/>
      <protection hidden="1"/>
    </xf>
    <xf numFmtId="49" fontId="5" fillId="7" borderId="16" xfId="0" applyNumberFormat="1" applyFont="1" applyFill="1" applyBorder="1" applyAlignment="1" applyProtection="1">
      <alignment horizontal="center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5" fillId="6" borderId="14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 wrapText="1"/>
      <protection hidden="1"/>
    </xf>
    <xf numFmtId="0" fontId="4" fillId="6" borderId="127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02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5" fillId="6" borderId="106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61" xfId="0" applyFont="1" applyFill="1" applyBorder="1" applyAlignment="1" applyProtection="1">
      <alignment horizontal="center" vertical="center"/>
      <protection hidden="1"/>
    </xf>
    <xf numFmtId="0" fontId="4" fillId="9" borderId="102" xfId="0" applyFont="1" applyFill="1" applyBorder="1" applyAlignment="1" applyProtection="1">
      <alignment horizontal="center" vertical="center" wrapText="1"/>
      <protection hidden="1"/>
    </xf>
    <xf numFmtId="0" fontId="4" fillId="9" borderId="12" xfId="0" applyFont="1" applyFill="1" applyBorder="1" applyAlignment="1" applyProtection="1">
      <alignment horizontal="center" vertical="center" wrapText="1"/>
      <protection hidden="1"/>
    </xf>
    <xf numFmtId="0" fontId="4" fillId="9" borderId="13" xfId="0" applyFont="1" applyFill="1" applyBorder="1" applyAlignment="1" applyProtection="1">
      <alignment horizontal="center" vertical="center" wrapText="1"/>
      <protection hidden="1"/>
    </xf>
    <xf numFmtId="0" fontId="4" fillId="9" borderId="2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21" fillId="9" borderId="2" xfId="0" applyFont="1" applyFill="1" applyBorder="1" applyAlignment="1" applyProtection="1">
      <alignment horizontal="center" vertical="center" wrapText="1"/>
      <protection hidden="1"/>
    </xf>
    <xf numFmtId="0" fontId="21" fillId="9" borderId="1" xfId="0" applyFont="1" applyFill="1" applyBorder="1" applyAlignment="1" applyProtection="1">
      <alignment horizontal="center" vertical="center" wrapText="1"/>
      <protection hidden="1"/>
    </xf>
    <xf numFmtId="0" fontId="21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5" fillId="6" borderId="15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center" vertical="center"/>
      <protection hidden="1"/>
    </xf>
    <xf numFmtId="0" fontId="5" fillId="6" borderId="15" xfId="0" applyFont="1" applyFill="1" applyBorder="1" applyAlignment="1" applyProtection="1">
      <alignment horizontal="left" vertical="center" shrinkToFit="1"/>
      <protection hidden="1"/>
    </xf>
    <xf numFmtId="0" fontId="5" fillId="6" borderId="16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17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center" vertical="center" shrinkToFit="1"/>
      <protection hidden="1"/>
    </xf>
    <xf numFmtId="0" fontId="5" fillId="6" borderId="20" xfId="0" applyFont="1" applyFill="1" applyBorder="1" applyAlignment="1" applyProtection="1">
      <alignment horizontal="center" vertical="center" shrinkToFit="1"/>
      <protection hidden="1"/>
    </xf>
    <xf numFmtId="0" fontId="5" fillId="6" borderId="106" xfId="0" applyFont="1" applyFill="1" applyBorder="1" applyAlignment="1" applyProtection="1">
      <alignment horizontal="center" vertical="center" shrinkToFit="1"/>
      <protection hidden="1"/>
    </xf>
    <xf numFmtId="0" fontId="5" fillId="6" borderId="14" xfId="0" applyFont="1" applyFill="1" applyBorder="1" applyAlignment="1" applyProtection="1">
      <alignment horizontal="center" vertical="center" shrinkToFit="1"/>
      <protection hidden="1"/>
    </xf>
    <xf numFmtId="0" fontId="5" fillId="6" borderId="109" xfId="0" applyFont="1" applyFill="1" applyBorder="1" applyAlignment="1" applyProtection="1">
      <alignment horizontal="center" vertical="center" shrinkToFit="1"/>
      <protection hidden="1"/>
    </xf>
    <xf numFmtId="0" fontId="4" fillId="6" borderId="10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5" fillId="6" borderId="110" xfId="0" applyFont="1" applyFill="1" applyBorder="1" applyAlignment="1" applyProtection="1">
      <alignment horizontal="center" vertical="center" shrinkToFit="1"/>
      <protection hidden="1"/>
    </xf>
    <xf numFmtId="0" fontId="4" fillId="6" borderId="97" xfId="0" applyFont="1" applyFill="1" applyBorder="1" applyAlignment="1" applyProtection="1">
      <alignment horizontal="center" vertical="center"/>
      <protection hidden="1"/>
    </xf>
    <xf numFmtId="0" fontId="4" fillId="6" borderId="98" xfId="0" applyFont="1" applyFill="1" applyBorder="1" applyAlignment="1" applyProtection="1">
      <alignment horizontal="center" vertical="center"/>
      <protection hidden="1"/>
    </xf>
    <xf numFmtId="0" fontId="4" fillId="6" borderId="58" xfId="0" applyFont="1" applyFill="1" applyBorder="1" applyAlignment="1" applyProtection="1">
      <alignment horizontal="center" vertical="center"/>
      <protection hidden="1"/>
    </xf>
    <xf numFmtId="0" fontId="21" fillId="9" borderId="14" xfId="0" applyFont="1" applyFill="1" applyBorder="1" applyAlignment="1" applyProtection="1">
      <alignment horizontal="center" vertical="center" wrapText="1"/>
      <protection hidden="1"/>
    </xf>
    <xf numFmtId="0" fontId="53" fillId="0" borderId="1" xfId="0" applyFont="1" applyBorder="1" applyProtection="1">
      <protection hidden="1"/>
    </xf>
    <xf numFmtId="0" fontId="53" fillId="0" borderId="3" xfId="0" applyFont="1" applyBorder="1" applyProtection="1">
      <protection hidden="1"/>
    </xf>
    <xf numFmtId="0" fontId="4" fillId="6" borderId="128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58" xfId="0" applyFont="1" applyFill="1" applyBorder="1" applyAlignment="1" applyProtection="1">
      <alignment horizontal="center" vertical="center" wrapText="1"/>
      <protection hidden="1"/>
    </xf>
    <xf numFmtId="0" fontId="4" fillId="9" borderId="14" xfId="0" applyFont="1" applyFill="1" applyBorder="1" applyAlignment="1" applyProtection="1">
      <alignment horizontal="center" vertical="center" wrapText="1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12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102" xfId="0" applyFont="1" applyFill="1" applyBorder="1" applyAlignment="1" applyProtection="1">
      <alignment horizontal="center" vertical="center"/>
      <protection hidden="1"/>
    </xf>
    <xf numFmtId="0" fontId="4" fillId="6" borderId="133" xfId="0" applyFont="1" applyFill="1" applyBorder="1" applyAlignment="1" applyProtection="1">
      <alignment horizontal="center" vertical="center"/>
      <protection hidden="1"/>
    </xf>
    <xf numFmtId="0" fontId="4" fillId="6" borderId="17" xfId="0" applyFont="1" applyFill="1" applyBorder="1" applyAlignment="1" applyProtection="1">
      <alignment horizontal="center" vertical="center"/>
      <protection hidden="1"/>
    </xf>
    <xf numFmtId="0" fontId="4" fillId="6" borderId="137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13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37" xfId="0" applyFont="1" applyFill="1" applyBorder="1" applyAlignment="1" applyProtection="1">
      <alignment horizontal="center" vertical="center"/>
      <protection hidden="1"/>
    </xf>
    <xf numFmtId="0" fontId="4" fillId="6" borderId="143" xfId="0" applyFont="1" applyFill="1" applyBorder="1" applyAlignment="1" applyProtection="1">
      <alignment horizontal="center" vertical="center" wrapText="1"/>
      <protection hidden="1"/>
    </xf>
    <xf numFmtId="0" fontId="4" fillId="6" borderId="102" xfId="0" applyFont="1" applyFill="1" applyBorder="1" applyAlignment="1" applyProtection="1">
      <alignment horizontal="center" vertical="center" wrapText="1"/>
      <protection hidden="1"/>
    </xf>
    <xf numFmtId="0" fontId="4" fillId="9" borderId="11" xfId="0" applyFont="1" applyFill="1" applyBorder="1" applyAlignment="1" applyProtection="1">
      <alignment horizontal="center" vertical="center" wrapText="1"/>
      <protection hidden="1"/>
    </xf>
    <xf numFmtId="0" fontId="4" fillId="9" borderId="9" xfId="0" applyFont="1" applyFill="1" applyBorder="1" applyAlignment="1" applyProtection="1">
      <alignment horizontal="center" vertical="center" wrapText="1"/>
      <protection hidden="1"/>
    </xf>
    <xf numFmtId="0" fontId="5" fillId="6" borderId="61" xfId="0" applyFont="1" applyFill="1" applyBorder="1" applyAlignment="1" applyProtection="1">
      <alignment horizontal="center" vertical="center" shrinkToFit="1"/>
      <protection hidden="1"/>
    </xf>
    <xf numFmtId="0" fontId="5" fillId="6" borderId="103" xfId="0" applyFont="1" applyFill="1" applyBorder="1" applyAlignment="1" applyProtection="1">
      <alignment horizontal="center" vertical="center"/>
      <protection hidden="1"/>
    </xf>
    <xf numFmtId="0" fontId="4" fillId="6" borderId="101" xfId="0" applyFont="1" applyFill="1" applyBorder="1" applyAlignment="1" applyProtection="1">
      <alignment horizontal="center" vertical="center"/>
      <protection hidden="1"/>
    </xf>
    <xf numFmtId="0" fontId="5" fillId="6" borderId="107" xfId="0" applyFont="1" applyFill="1" applyBorder="1" applyAlignment="1" applyProtection="1">
      <alignment horizontal="center" vertical="center"/>
      <protection hidden="1"/>
    </xf>
    <xf numFmtId="0" fontId="5" fillId="6" borderId="110" xfId="0" applyFont="1" applyFill="1" applyBorder="1" applyAlignment="1" applyProtection="1">
      <alignment horizontal="center" vertical="center" wrapText="1" shrinkToFit="1"/>
      <protection hidden="1"/>
    </xf>
    <xf numFmtId="0" fontId="5" fillId="6" borderId="121" xfId="0" applyFont="1" applyFill="1" applyBorder="1" applyAlignment="1" applyProtection="1">
      <alignment horizontal="center" vertical="center" wrapText="1" shrinkToFit="1"/>
      <protection hidden="1"/>
    </xf>
    <xf numFmtId="0" fontId="5" fillId="6" borderId="13" xfId="0" applyFont="1" applyFill="1" applyBorder="1" applyAlignment="1" applyProtection="1">
      <alignment horizontal="center" vertical="center"/>
      <protection hidden="1"/>
    </xf>
    <xf numFmtId="0" fontId="4" fillId="6" borderId="144" xfId="0" applyFont="1" applyFill="1" applyBorder="1" applyAlignment="1" applyProtection="1">
      <alignment horizontal="center" vertical="center" wrapText="1"/>
      <protection hidden="1"/>
    </xf>
    <xf numFmtId="0" fontId="4" fillId="9" borderId="144" xfId="0" applyFont="1" applyFill="1" applyBorder="1" applyAlignment="1" applyProtection="1">
      <alignment horizontal="center" vertical="center" wrapText="1"/>
      <protection hidden="1"/>
    </xf>
    <xf numFmtId="0" fontId="4" fillId="9" borderId="143" xfId="0" applyFont="1" applyFill="1" applyBorder="1" applyAlignment="1" applyProtection="1">
      <alignment horizontal="center" vertical="center" wrapText="1"/>
      <protection hidden="1"/>
    </xf>
    <xf numFmtId="0" fontId="4" fillId="9" borderId="108" xfId="0" applyFont="1" applyFill="1" applyBorder="1" applyAlignment="1" applyProtection="1">
      <alignment horizontal="center" vertical="center" wrapText="1"/>
      <protection hidden="1"/>
    </xf>
    <xf numFmtId="0" fontId="4" fillId="9" borderId="128" xfId="0" applyFont="1" applyFill="1" applyBorder="1" applyAlignment="1" applyProtection="1">
      <alignment horizontal="center" vertical="center" wrapText="1"/>
      <protection hidden="1"/>
    </xf>
    <xf numFmtId="0" fontId="4" fillId="6" borderId="145" xfId="0" applyFont="1" applyFill="1" applyBorder="1" applyAlignment="1" applyProtection="1">
      <alignment horizontal="center" vertical="center" wrapText="1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4" fillId="6" borderId="4" xfId="0" applyFont="1" applyFill="1" applyBorder="1" applyAlignment="1" applyProtection="1">
      <alignment horizontal="center" vertical="center" shrinkToFit="1"/>
      <protection hidden="1"/>
    </xf>
    <xf numFmtId="0" fontId="4" fillId="6" borderId="6" xfId="0" applyFont="1" applyFill="1" applyBorder="1" applyAlignment="1" applyProtection="1">
      <alignment horizontal="center" vertical="center" shrinkToFit="1"/>
      <protection hidden="1"/>
    </xf>
    <xf numFmtId="0" fontId="4" fillId="6" borderId="102" xfId="0" applyFont="1" applyFill="1" applyBorder="1" applyAlignment="1" applyProtection="1">
      <alignment horizontal="center" vertical="center" shrinkToFit="1"/>
      <protection hidden="1"/>
    </xf>
    <xf numFmtId="0" fontId="4" fillId="6" borderId="12" xfId="0" applyFont="1" applyFill="1" applyBorder="1" applyAlignment="1" applyProtection="1">
      <alignment horizontal="center" vertical="center" shrinkToFit="1"/>
      <protection hidden="1"/>
    </xf>
    <xf numFmtId="0" fontId="4" fillId="17" borderId="133" xfId="0" applyFont="1" applyFill="1" applyBorder="1" applyAlignment="1" applyProtection="1">
      <alignment horizontal="center" vertical="center"/>
      <protection locked="0"/>
    </xf>
    <xf numFmtId="0" fontId="4" fillId="17" borderId="17" xfId="0" applyFont="1" applyFill="1" applyBorder="1" applyAlignment="1" applyProtection="1">
      <alignment horizontal="center" vertical="center"/>
      <protection locked="0"/>
    </xf>
    <xf numFmtId="0" fontId="4" fillId="17" borderId="7" xfId="0" applyFont="1" applyFill="1" applyBorder="1" applyAlignment="1" applyProtection="1">
      <alignment horizontal="center" vertical="center"/>
      <protection locked="0"/>
    </xf>
    <xf numFmtId="0" fontId="5" fillId="6" borderId="121" xfId="0" applyFont="1" applyFill="1" applyBorder="1" applyAlignment="1" applyProtection="1">
      <alignment horizontal="center" vertical="center" shrinkToFit="1"/>
      <protection hidden="1"/>
    </xf>
    <xf numFmtId="0" fontId="4" fillId="6" borderId="128" xfId="0" applyFont="1" applyFill="1" applyBorder="1" applyAlignment="1" applyProtection="1">
      <alignment horizontal="center" vertical="center" shrinkToFit="1"/>
      <protection hidden="1"/>
    </xf>
    <xf numFmtId="0" fontId="4" fillId="6" borderId="2" xfId="0" applyFont="1" applyFill="1" applyBorder="1" applyAlignment="1" applyProtection="1">
      <alignment horizontal="center" vertical="center" shrinkToFit="1"/>
      <protection hidden="1"/>
    </xf>
    <xf numFmtId="0" fontId="5" fillId="6" borderId="8" xfId="0" applyFont="1" applyFill="1" applyBorder="1" applyAlignment="1" applyProtection="1">
      <alignment horizontal="center" vertical="center" shrinkToFi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3" xfId="0" applyFont="1" applyFill="1" applyBorder="1" applyAlignment="1" applyProtection="1">
      <alignment horizontal="center" vertical="center"/>
      <protection hidden="1"/>
    </xf>
    <xf numFmtId="0" fontId="5" fillId="3" borderId="10" xfId="0" applyFont="1" applyFill="1" applyBorder="1" applyAlignment="1" applyProtection="1">
      <alignment horizontal="center" vertical="center" wrapText="1"/>
      <protection hidden="1"/>
    </xf>
    <xf numFmtId="0" fontId="5" fillId="3" borderId="11" xfId="0" applyFont="1" applyFill="1" applyBorder="1" applyAlignment="1" applyProtection="1">
      <alignment horizontal="center" vertical="center" wrapText="1"/>
      <protection hidden="1"/>
    </xf>
    <xf numFmtId="0" fontId="5" fillId="3" borderId="9" xfId="0" applyFont="1" applyFill="1" applyBorder="1" applyAlignment="1" applyProtection="1">
      <alignment horizontal="center" vertical="center" wrapText="1"/>
      <protection hidden="1"/>
    </xf>
    <xf numFmtId="0" fontId="15" fillId="3" borderId="6" xfId="0" applyFont="1" applyFill="1" applyBorder="1" applyAlignment="1" applyProtection="1">
      <alignment horizontal="center"/>
      <protection hidden="1"/>
    </xf>
    <xf numFmtId="0" fontId="15" fillId="3" borderId="17" xfId="0" applyFont="1" applyFill="1" applyBorder="1" applyAlignment="1" applyProtection="1">
      <alignment horizontal="center"/>
      <protection hidden="1"/>
    </xf>
    <xf numFmtId="0" fontId="15" fillId="3" borderId="7" xfId="0" applyFont="1" applyFill="1" applyBorder="1" applyAlignment="1" applyProtection="1">
      <alignment horizontal="center"/>
      <protection hidden="1"/>
    </xf>
    <xf numFmtId="0" fontId="15" fillId="3" borderId="6" xfId="0" applyFont="1" applyFill="1" applyBorder="1" applyAlignment="1" applyProtection="1">
      <alignment horizontal="center" vertical="center"/>
      <protection hidden="1"/>
    </xf>
    <xf numFmtId="0" fontId="15" fillId="3" borderId="17" xfId="0" applyFont="1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/>
      <protection hidden="1"/>
    </xf>
    <xf numFmtId="0" fontId="5" fillId="3" borderId="6" xfId="0" applyFont="1" applyFill="1" applyBorder="1" applyAlignment="1" applyProtection="1">
      <alignment horizontal="center" vertical="center" shrinkToFit="1"/>
      <protection hidden="1"/>
    </xf>
    <xf numFmtId="0" fontId="5" fillId="3" borderId="17" xfId="0" applyFont="1" applyFill="1" applyBorder="1" applyAlignment="1" applyProtection="1">
      <alignment horizontal="center" vertical="center" shrinkToFit="1"/>
      <protection hidden="1"/>
    </xf>
    <xf numFmtId="0" fontId="5" fillId="3" borderId="7" xfId="0" applyFont="1" applyFill="1" applyBorder="1" applyAlignment="1" applyProtection="1">
      <alignment horizontal="center" vertical="center" shrinkToFit="1"/>
      <protection hidden="1"/>
    </xf>
    <xf numFmtId="0" fontId="15" fillId="3" borderId="55" xfId="0" applyFont="1" applyFill="1" applyBorder="1" applyAlignment="1" applyProtection="1">
      <alignment horizontal="center" vertical="center"/>
      <protection hidden="1"/>
    </xf>
    <xf numFmtId="0" fontId="15" fillId="3" borderId="56" xfId="0" applyFont="1" applyFill="1" applyBorder="1" applyAlignment="1" applyProtection="1">
      <alignment horizontal="center" vertical="center"/>
      <protection hidden="1"/>
    </xf>
    <xf numFmtId="0" fontId="15" fillId="3" borderId="57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3" xfId="0" applyFont="1" applyFill="1" applyBorder="1" applyAlignment="1" applyProtection="1">
      <alignment horizontal="center" vertical="center" wrapText="1"/>
      <protection hidden="1"/>
    </xf>
    <xf numFmtId="0" fontId="92" fillId="29" borderId="0" xfId="0" applyFont="1" applyFill="1" applyAlignment="1" applyProtection="1">
      <alignment horizontal="center" vertical="center" wrapText="1"/>
      <protection hidden="1"/>
    </xf>
    <xf numFmtId="0" fontId="15" fillId="7" borderId="0" xfId="0" applyFont="1" applyFill="1" applyAlignment="1" applyProtection="1">
      <alignment horizontal="center" vertical="center" wrapText="1"/>
      <protection hidden="1"/>
    </xf>
    <xf numFmtId="0" fontId="15" fillId="7" borderId="18" xfId="0" applyFont="1" applyFill="1" applyBorder="1" applyAlignment="1" applyProtection="1">
      <alignment horizontal="center" vertical="center" wrapText="1"/>
      <protection hidden="1"/>
    </xf>
    <xf numFmtId="0" fontId="7" fillId="3" borderId="0" xfId="0" applyFont="1" applyFill="1" applyAlignment="1" applyProtection="1">
      <alignment horizontal="center" shrinkToFit="1"/>
      <protection hidden="1"/>
    </xf>
    <xf numFmtId="0" fontId="5" fillId="18" borderId="18" xfId="0" applyFont="1" applyFill="1" applyBorder="1" applyAlignment="1" applyProtection="1">
      <alignment horizontal="center" vertical="top" shrinkToFit="1"/>
      <protection hidden="1"/>
    </xf>
    <xf numFmtId="0" fontId="15" fillId="28" borderId="0" xfId="0" applyFont="1" applyFill="1" applyAlignment="1" applyProtection="1">
      <alignment horizontal="center" vertical="center"/>
      <protection locked="0"/>
    </xf>
    <xf numFmtId="0" fontId="5" fillId="3" borderId="18" xfId="0" applyFont="1" applyFill="1" applyBorder="1" applyAlignment="1" applyProtection="1">
      <alignment horizontal="center" vertical="top" shrinkToFit="1"/>
      <protection hidden="1"/>
    </xf>
    <xf numFmtId="0" fontId="4" fillId="3" borderId="1" xfId="0" applyFont="1" applyFill="1" applyBorder="1" applyAlignment="1" applyProtection="1">
      <alignment horizontal="center" wrapText="1" shrinkToFit="1"/>
      <protection hidden="1"/>
    </xf>
    <xf numFmtId="0" fontId="4" fillId="3" borderId="3" xfId="0" applyFont="1" applyFill="1" applyBorder="1" applyAlignment="1" applyProtection="1">
      <alignment horizontal="center" wrapText="1" shrinkToFit="1"/>
      <protection hidden="1"/>
    </xf>
    <xf numFmtId="0" fontId="4" fillId="3" borderId="1" xfId="0" applyFont="1" applyFill="1" applyBorder="1" applyAlignment="1" applyProtection="1">
      <alignment horizontal="center" wrapText="1"/>
      <protection hidden="1"/>
    </xf>
    <xf numFmtId="0" fontId="4" fillId="3" borderId="3" xfId="0" applyFont="1" applyFill="1" applyBorder="1" applyAlignment="1" applyProtection="1">
      <alignment horizontal="center" wrapText="1"/>
      <protection hidden="1"/>
    </xf>
    <xf numFmtId="0" fontId="15" fillId="3" borderId="1" xfId="0" applyFont="1" applyFill="1" applyBorder="1" applyAlignment="1" applyProtection="1">
      <alignment horizontal="center" shrinkToFit="1"/>
      <protection hidden="1"/>
    </xf>
    <xf numFmtId="0" fontId="15" fillId="3" borderId="10" xfId="0" applyFont="1" applyFill="1" applyBorder="1" applyAlignment="1" applyProtection="1">
      <alignment horizontal="center" vertical="center" wrapText="1"/>
      <protection hidden="1"/>
    </xf>
    <xf numFmtId="0" fontId="15" fillId="3" borderId="11" xfId="0" applyFont="1" applyFill="1" applyBorder="1" applyAlignment="1" applyProtection="1">
      <alignment horizontal="center" vertical="center" wrapText="1"/>
      <protection hidden="1"/>
    </xf>
    <xf numFmtId="0" fontId="15" fillId="3" borderId="9" xfId="0" applyFont="1" applyFill="1" applyBorder="1" applyAlignment="1" applyProtection="1">
      <alignment horizontal="center" vertical="center" wrapText="1"/>
      <protection hidden="1"/>
    </xf>
    <xf numFmtId="49" fontId="2" fillId="0" borderId="115" xfId="0" applyNumberFormat="1" applyFont="1" applyBorder="1" applyAlignment="1" applyProtection="1">
      <alignment horizontal="center"/>
      <protection hidden="1"/>
    </xf>
    <xf numFmtId="0" fontId="2" fillId="0" borderId="115" xfId="0" applyFont="1" applyBorder="1" applyAlignment="1" applyProtection="1">
      <alignment horizontal="center"/>
      <protection hidden="1"/>
    </xf>
    <xf numFmtId="49" fontId="2" fillId="0" borderId="116" xfId="0" applyNumberFormat="1" applyFont="1" applyBorder="1" applyAlignment="1" applyProtection="1">
      <alignment horizontal="center"/>
      <protection hidden="1"/>
    </xf>
    <xf numFmtId="0" fontId="2" fillId="0" borderId="116" xfId="0" applyFont="1" applyBorder="1" applyAlignment="1" applyProtection="1">
      <alignment horizontal="center"/>
      <protection hidden="1"/>
    </xf>
    <xf numFmtId="0" fontId="2" fillId="11" borderId="115" xfId="0" applyFont="1" applyFill="1" applyBorder="1" applyAlignment="1" applyProtection="1">
      <alignment horizontal="center"/>
      <protection hidden="1"/>
    </xf>
    <xf numFmtId="0" fontId="2" fillId="11" borderId="116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12" borderId="92" xfId="0" applyFont="1" applyFill="1" applyBorder="1" applyAlignment="1" applyProtection="1">
      <alignment horizontal="center"/>
      <protection hidden="1"/>
    </xf>
    <xf numFmtId="0" fontId="2" fillId="12" borderId="93" xfId="0" applyFont="1" applyFill="1" applyBorder="1" applyAlignment="1" applyProtection="1">
      <alignment horizontal="center"/>
      <protection hidden="1"/>
    </xf>
    <xf numFmtId="0" fontId="2" fillId="11" borderId="6" xfId="0" applyFont="1" applyFill="1" applyBorder="1" applyAlignment="1" applyProtection="1">
      <alignment horizontal="center" vertical="center"/>
      <protection hidden="1"/>
    </xf>
    <xf numFmtId="0" fontId="2" fillId="11" borderId="17" xfId="0" applyFont="1" applyFill="1" applyBorder="1" applyAlignment="1" applyProtection="1">
      <alignment horizontal="center" vertical="center"/>
      <protection hidden="1"/>
    </xf>
    <xf numFmtId="0" fontId="2" fillId="11" borderId="7" xfId="0" applyFont="1" applyFill="1" applyBorder="1" applyAlignment="1" applyProtection="1">
      <alignment horizontal="center" vertical="center"/>
      <protection hidden="1"/>
    </xf>
    <xf numFmtId="49" fontId="2" fillId="17" borderId="153" xfId="0" applyNumberFormat="1" applyFont="1" applyFill="1" applyBorder="1" applyAlignment="1" applyProtection="1">
      <alignment horizontal="center"/>
      <protection locked="0" hidden="1"/>
    </xf>
    <xf numFmtId="49" fontId="2" fillId="17" borderId="54" xfId="0" applyNumberFormat="1" applyFont="1" applyFill="1" applyBorder="1" applyAlignment="1" applyProtection="1">
      <alignment horizontal="center"/>
      <protection locked="0" hidden="1"/>
    </xf>
    <xf numFmtId="49" fontId="2" fillId="17" borderId="154" xfId="0" applyNumberFormat="1" applyFont="1" applyFill="1" applyBorder="1" applyAlignment="1" applyProtection="1">
      <alignment horizontal="center"/>
      <protection locked="0" hidden="1"/>
    </xf>
    <xf numFmtId="49" fontId="2" fillId="17" borderId="155" xfId="0" applyNumberFormat="1" applyFont="1" applyFill="1" applyBorder="1" applyAlignment="1" applyProtection="1">
      <alignment horizontal="center"/>
      <protection locked="0" hidden="1"/>
    </xf>
    <xf numFmtId="49" fontId="2" fillId="17" borderId="156" xfId="0" applyNumberFormat="1" applyFont="1" applyFill="1" applyBorder="1" applyAlignment="1" applyProtection="1">
      <alignment horizontal="center"/>
      <protection locked="0" hidden="1"/>
    </xf>
    <xf numFmtId="49" fontId="2" fillId="17" borderId="157" xfId="0" applyNumberFormat="1" applyFont="1" applyFill="1" applyBorder="1" applyAlignment="1" applyProtection="1">
      <alignment horizontal="center"/>
      <protection locked="0" hidden="1"/>
    </xf>
    <xf numFmtId="0" fontId="2" fillId="0" borderId="113" xfId="0" applyFont="1" applyBorder="1" applyAlignment="1" applyProtection="1">
      <alignment horizontal="center" vertical="center"/>
      <protection hidden="1"/>
    </xf>
    <xf numFmtId="0" fontId="2" fillId="0" borderId="114" xfId="0" applyFont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1" xfId="0" applyFont="1" applyFill="1" applyBorder="1" applyAlignment="1" applyProtection="1">
      <alignment horizont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112" xfId="0" applyFont="1" applyFill="1" applyBorder="1" applyAlignment="1" applyProtection="1">
      <alignment horizontal="center" vertical="center"/>
      <protection hidden="1"/>
    </xf>
    <xf numFmtId="0" fontId="2" fillId="2" borderId="113" xfId="0" applyFont="1" applyFill="1" applyBorder="1" applyAlignment="1" applyProtection="1">
      <alignment horizontal="center" vertical="center"/>
      <protection hidden="1"/>
    </xf>
    <xf numFmtId="0" fontId="2" fillId="2" borderId="114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112" xfId="0" applyFont="1" applyBorder="1" applyAlignment="1" applyProtection="1">
      <alignment horizontal="center" vertical="center"/>
      <protection hidden="1"/>
    </xf>
    <xf numFmtId="0" fontId="2" fillId="15" borderId="0" xfId="0" applyFont="1" applyFill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15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95" fillId="4" borderId="0" xfId="0" applyFont="1" applyFill="1" applyAlignment="1" applyProtection="1">
      <alignment horizontal="center"/>
      <protection hidden="1"/>
    </xf>
    <xf numFmtId="0" fontId="95" fillId="4" borderId="0" xfId="0" applyFont="1" applyFill="1" applyAlignment="1" applyProtection="1">
      <alignment horizontal="left"/>
      <protection locked="0"/>
    </xf>
    <xf numFmtId="0" fontId="5" fillId="26" borderId="10" xfId="0" applyFont="1" applyFill="1" applyBorder="1" applyAlignment="1" applyProtection="1">
      <alignment horizontal="center" vertical="center" wrapText="1" shrinkToFit="1"/>
      <protection locked="0"/>
    </xf>
    <xf numFmtId="0" fontId="5" fillId="26" borderId="2" xfId="0" applyFont="1" applyFill="1" applyBorder="1" applyAlignment="1" applyProtection="1">
      <alignment horizontal="center" vertical="center" wrapText="1" shrinkToFit="1"/>
      <protection locked="0"/>
    </xf>
    <xf numFmtId="0" fontId="4" fillId="3" borderId="55" xfId="0" applyFont="1" applyFill="1" applyBorder="1" applyAlignment="1" applyProtection="1">
      <alignment horizontal="center" vertical="center" shrinkToFit="1"/>
      <protection hidden="1"/>
    </xf>
    <xf numFmtId="0" fontId="4" fillId="3" borderId="56" xfId="0" applyFont="1" applyFill="1" applyBorder="1" applyAlignment="1" applyProtection="1">
      <alignment horizontal="center" vertical="center" shrinkToFit="1"/>
      <protection hidden="1"/>
    </xf>
    <xf numFmtId="0" fontId="4" fillId="3" borderId="57" xfId="0" applyFont="1" applyFill="1" applyBorder="1" applyAlignment="1" applyProtection="1">
      <alignment horizontal="center" vertical="center" shrinkToFit="1"/>
      <protection hidden="1"/>
    </xf>
    <xf numFmtId="0" fontId="8" fillId="3" borderId="151" xfId="0" applyFont="1" applyFill="1" applyBorder="1" applyAlignment="1" applyProtection="1">
      <alignment horizontal="center" vertical="center" shrinkToFit="1"/>
      <protection hidden="1"/>
    </xf>
    <xf numFmtId="0" fontId="8" fillId="3" borderId="0" xfId="0" applyFont="1" applyFill="1" applyAlignment="1" applyProtection="1">
      <alignment horizontal="center" vertical="center" shrinkToFit="1"/>
      <protection hidden="1"/>
    </xf>
    <xf numFmtId="0" fontId="8" fillId="3" borderId="152" xfId="0" applyFont="1" applyFill="1" applyBorder="1" applyAlignment="1" applyProtection="1">
      <alignment horizontal="center" vertical="center" shrinkToFit="1"/>
      <protection hidden="1"/>
    </xf>
    <xf numFmtId="0" fontId="4" fillId="3" borderId="10" xfId="0" applyFont="1" applyFill="1" applyBorder="1" applyAlignment="1" applyProtection="1">
      <alignment horizontal="center" vertical="center" wrapText="1"/>
      <protection hidden="1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2" fillId="4" borderId="0" xfId="0" applyFont="1" applyFill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/>
      <protection hidden="1"/>
    </xf>
    <xf numFmtId="0" fontId="4" fillId="3" borderId="2" xfId="0" applyFont="1" applyFill="1" applyBorder="1" applyAlignment="1" applyProtection="1">
      <alignment horizontal="center" vertical="center" wrapText="1"/>
      <protection hidden="1"/>
    </xf>
    <xf numFmtId="0" fontId="33" fillId="3" borderId="0" xfId="0" applyFont="1" applyFill="1" applyAlignment="1" applyProtection="1">
      <alignment horizontal="center" shrinkToFit="1"/>
      <protection hidden="1"/>
    </xf>
    <xf numFmtId="0" fontId="5" fillId="3" borderId="0" xfId="0" applyFont="1" applyFill="1" applyAlignment="1" applyProtection="1">
      <alignment horizontal="center" vertical="top"/>
      <protection hidden="1"/>
    </xf>
    <xf numFmtId="0" fontId="5" fillId="3" borderId="18" xfId="0" applyFont="1" applyFill="1" applyBorder="1" applyAlignment="1" applyProtection="1">
      <alignment horizontal="center" vertical="top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/>
      <protection hidden="1"/>
    </xf>
    <xf numFmtId="0" fontId="4" fillId="3" borderId="17" xfId="0" applyFont="1" applyFill="1" applyBorder="1" applyAlignment="1" applyProtection="1">
      <alignment horizontal="center"/>
      <protection hidden="1"/>
    </xf>
    <xf numFmtId="0" fontId="4" fillId="3" borderId="7" xfId="0" applyFont="1" applyFill="1" applyBorder="1" applyAlignment="1" applyProtection="1">
      <alignment horizontal="center"/>
      <protection hidden="1"/>
    </xf>
    <xf numFmtId="0" fontId="5" fillId="0" borderId="0" xfId="0" applyFont="1" applyAlignment="1">
      <alignment horizontal="left" shrinkToFit="1"/>
    </xf>
    <xf numFmtId="0" fontId="15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shrinkToFit="1"/>
    </xf>
    <xf numFmtId="0" fontId="2" fillId="0" borderId="0" xfId="0" applyFont="1" applyAlignment="1" applyProtection="1">
      <alignment horizontal="right"/>
      <protection hidden="1"/>
    </xf>
    <xf numFmtId="0" fontId="2" fillId="12" borderId="0" xfId="0" applyFont="1" applyFill="1" applyAlignment="1" applyProtection="1">
      <alignment horizontal="center" vertical="center"/>
      <protection hidden="1"/>
    </xf>
    <xf numFmtId="0" fontId="75" fillId="0" borderId="0" xfId="1" applyFont="1" applyFill="1" applyBorder="1" applyAlignment="1" applyProtection="1">
      <alignment horizontal="left" vertical="center"/>
      <protection hidden="1"/>
    </xf>
  </cellXfs>
  <cellStyles count="3">
    <cellStyle name="Comma" xfId="2" builtinId="3"/>
    <cellStyle name="Hyperlink" xfId="1" builtinId="8"/>
    <cellStyle name="Normal" xfId="0" builtinId="0"/>
  </cellStyles>
  <dxfs count="128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u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strike val="0"/>
        <u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9" tint="0.59996337778862885"/>
        </patternFill>
      </fill>
    </dxf>
    <dxf>
      <font>
        <strike val="0"/>
        <u/>
        <color rgb="FFFF0000"/>
      </font>
      <fill>
        <patternFill>
          <bgColor rgb="FFFFFF00"/>
        </patternFill>
      </fill>
    </dxf>
    <dxf>
      <font>
        <strike val="0"/>
        <u/>
        <color rgb="FFFF0000"/>
      </font>
      <fill>
        <patternFill>
          <bgColor rgb="FFFFFF00"/>
        </patternFill>
      </fill>
    </dxf>
    <dxf>
      <font>
        <strike val="0"/>
        <u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9" tint="0.59996337778862885"/>
        </patternFill>
      </fill>
    </dxf>
    <dxf>
      <font>
        <strike val="0"/>
        <u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theme="9" tint="0.59996337778862885"/>
        </patternFill>
      </fill>
    </dxf>
    <dxf>
      <font>
        <strike val="0"/>
        <u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EB9C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FFCC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C6EFCE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C6EFCE"/>
        </patternFill>
      </fill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แผนภูมิ!$U$7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แผนภูมิ!$V$6:$AG$6</c:f>
              <c:strCache>
                <c:ptCount val="12"/>
                <c:pt idx="0">
                  <c:v>ร</c:v>
                </c:pt>
                <c:pt idx="1">
                  <c:v>มส</c:v>
                </c:pt>
                <c:pt idx="2">
                  <c:v>ไม่ผ่าน</c:v>
                </c:pt>
                <c:pt idx="3">
                  <c:v>ผ่าน</c:v>
                </c:pt>
                <c:pt idx="4">
                  <c:v>0</c:v>
                </c:pt>
                <c:pt idx="5">
                  <c:v>1</c:v>
                </c:pt>
                <c:pt idx="6">
                  <c:v>1.5</c:v>
                </c:pt>
                <c:pt idx="7">
                  <c:v>2</c:v>
                </c:pt>
                <c:pt idx="8">
                  <c:v>2.5</c:v>
                </c:pt>
                <c:pt idx="9">
                  <c:v>3</c:v>
                </c:pt>
                <c:pt idx="10">
                  <c:v>3.5</c:v>
                </c:pt>
                <c:pt idx="11">
                  <c:v>4</c:v>
                </c:pt>
              </c:strCache>
            </c:strRef>
          </c:cat>
          <c:val>
            <c:numRef>
              <c:f>แผนภูมิ!$V$7:$AG$7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9-408B-9C99-88401F2D9E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98069104"/>
        <c:axId val="1698075632"/>
        <c:axId val="0"/>
      </c:bar3DChart>
      <c:catAx>
        <c:axId val="169806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th-TH"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1698075632"/>
        <c:crosses val="autoZero"/>
        <c:auto val="1"/>
        <c:lblAlgn val="ctr"/>
        <c:lblOffset val="100"/>
        <c:noMultiLvlLbl val="0"/>
      </c:catAx>
      <c:valAx>
        <c:axId val="16980756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lang="th-TH"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06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16980691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lang="th-TH"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แผนภูมิ!$U$12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แผนภูมิ!$V$11:$Y$11</c:f>
              <c:strCache>
                <c:ptCount val="4"/>
                <c:pt idx="0">
                  <c:v>0 (ไม่ผ่าน/ปรับปรุง)</c:v>
                </c:pt>
                <c:pt idx="1">
                  <c:v>1 (ผ่าน/พอใช้)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แผนภูมิ!$V$12:$Y$12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E-4539-ACB8-7FA626B75175}"/>
            </c:ext>
          </c:extLst>
        </c:ser>
        <c:ser>
          <c:idx val="1"/>
          <c:order val="1"/>
          <c:tx>
            <c:strRef>
              <c:f>แผนภูมิ!$U$13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แผนภูมิ!$V$11:$Y$11</c:f>
              <c:strCache>
                <c:ptCount val="4"/>
                <c:pt idx="0">
                  <c:v>0 (ไม่ผ่าน/ปรับปรุง)</c:v>
                </c:pt>
                <c:pt idx="1">
                  <c:v>1 (ผ่าน/พอใช้)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แผนภูมิ!$V$13:$Y$13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E-4539-ACB8-7FA626B75175}"/>
            </c:ext>
          </c:extLst>
        </c:ser>
        <c:ser>
          <c:idx val="2"/>
          <c:order val="2"/>
          <c:tx>
            <c:strRef>
              <c:f>แผนภูมิ!$U$14</c:f>
              <c:strCache>
                <c:ptCount val="1"/>
                <c:pt idx="0">
                  <c:v>สมรรถนะสำคัญของผู้เรียน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แผนภูมิ!$V$11:$Y$11</c:f>
              <c:strCache>
                <c:ptCount val="4"/>
                <c:pt idx="0">
                  <c:v>0 (ไม่ผ่าน/ปรับปรุง)</c:v>
                </c:pt>
                <c:pt idx="1">
                  <c:v>1 (ผ่าน/พอใช้)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แผนภูมิ!$V$14:$Y$14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0E-4539-ACB8-7FA626B751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98063664"/>
        <c:axId val="1698062576"/>
        <c:axId val="0"/>
      </c:bar3DChart>
      <c:catAx>
        <c:axId val="169806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th-TH"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1698062576"/>
        <c:crosses val="autoZero"/>
        <c:auto val="1"/>
        <c:lblAlgn val="ctr"/>
        <c:lblOffset val="100"/>
        <c:noMultiLvlLbl val="0"/>
      </c:catAx>
      <c:valAx>
        <c:axId val="16980625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lang="th-TH"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1698063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432457918808211"/>
          <c:y val="0.91474623436514468"/>
          <c:w val="0.82300218460716357"/>
          <c:h val="8.2237533557954212E-2"/>
        </c:manualLayout>
      </c:layout>
      <c:overlay val="0"/>
      <c:txPr>
        <a:bodyPr/>
        <a:lstStyle/>
        <a:p>
          <a:pPr>
            <a:defRPr lang="th-TH"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025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แผนภูมิ!$U$17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แผนภูมิ!$V$16:$Y$16</c:f>
              <c:strCache>
                <c:ptCount val="4"/>
                <c:pt idx="0">
                  <c:v>ระหว่างเรียน</c:v>
                </c:pt>
                <c:pt idx="1">
                  <c:v>สอบกลางภาค</c:v>
                </c:pt>
                <c:pt idx="2">
                  <c:v>ปลายภาค</c:v>
                </c:pt>
                <c:pt idx="3">
                  <c:v>คะแนนเฉลี่ย</c:v>
                </c:pt>
              </c:strCache>
            </c:strRef>
          </c:cat>
          <c:val>
            <c:numRef>
              <c:f>แผนภูมิ!$V$17:$Y$17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2-400C-899E-DFD4DF9EF9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98067472"/>
        <c:axId val="1698063120"/>
      </c:lineChart>
      <c:catAx>
        <c:axId val="16980674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1698063120"/>
        <c:crosses val="autoZero"/>
        <c:auto val="1"/>
        <c:lblAlgn val="ctr"/>
        <c:lblOffset val="100"/>
        <c:noMultiLvlLbl val="0"/>
      </c:catAx>
      <c:valAx>
        <c:axId val="1698063120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th-TH"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82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169806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  <c:txPr>
        <a:bodyPr/>
        <a:lstStyle/>
        <a:p>
          <a:pPr>
            <a:defRPr lang="th-TH"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605;&#3633;&#3623;&#3594;&#3637;&#3623;&#3633;&#3604;!A1"/><Relationship Id="rId18" Type="http://schemas.openxmlformats.org/officeDocument/2006/relationships/image" Target="../media/image10.png"/><Relationship Id="rId26" Type="http://schemas.openxmlformats.org/officeDocument/2006/relationships/hyperlink" Target="#&#3610;&#3633;&#3609;&#3607;&#3638;&#3585;&#3586;&#3657;&#3629;&#3588;&#3623;&#3634;&#3617;!A1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aboutme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4.png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29" Type="http://schemas.openxmlformats.org/officeDocument/2006/relationships/image" Target="../media/image16.jpe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588;&#3636;&#3604;&#3623;&#3636;&#3648;&#3588;&#3619;&#3634;&#3632;&#3627;&#3660;!A1"/><Relationship Id="rId24" Type="http://schemas.openxmlformats.org/officeDocument/2006/relationships/image" Target="../media/image13.png"/><Relationship Id="rId32" Type="http://schemas.openxmlformats.org/officeDocument/2006/relationships/image" Target="../media/image19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29;&#3656;&#3634;&#3609;&#3585;&#3656;&#3629;&#3609;&#3607;&#3635;!A1"/><Relationship Id="rId28" Type="http://schemas.openxmlformats.org/officeDocument/2006/relationships/image" Target="../media/image15.png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57;&#3623;&#3633;&#3604;&#3585;&#3634;&#3619;&#3629;&#3656;&#3634;&#3609;!A1"/><Relationship Id="rId31" Type="http://schemas.openxmlformats.org/officeDocument/2006/relationships/image" Target="../media/image18.jpeg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hyperlink" Target="#&#3648;&#3585;&#3603;&#3601;&#3660;!A1"/><Relationship Id="rId30" Type="http://schemas.openxmlformats.org/officeDocument/2006/relationships/image" Target="../media/image17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aboutme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588;&#3635;&#3629;&#3608;&#3636;&#3610;&#3634;&#3618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aboutme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588;&#3635;&#3629;&#3608;&#3636;&#3610;&#3634;&#3618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0.png"/><Relationship Id="rId2" Type="http://schemas.openxmlformats.org/officeDocument/2006/relationships/image" Target="../media/image2.png"/><Relationship Id="rId16" Type="http://schemas.openxmlformats.org/officeDocument/2006/relationships/image" Target="../media/image6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40;&#3603;&#3621;&#3633;&#3585;&#3625;&#3603;&#3632;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6;&#3604;&#3623;&#3636;&#3648;&#3588;&#3619;&#3634;&#3632;&#3627;&#3660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0.png"/><Relationship Id="rId2" Type="http://schemas.openxmlformats.org/officeDocument/2006/relationships/image" Target="../media/image2.png"/><Relationship Id="rId16" Type="http://schemas.openxmlformats.org/officeDocument/2006/relationships/image" Target="../media/image6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40;&#3603;&#3621;&#3633;&#3585;&#3625;&#3603;&#3632;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11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aboutme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1.png"/><Relationship Id="rId17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7.png"/><Relationship Id="rId22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aboutme!A1"/><Relationship Id="rId18" Type="http://schemas.openxmlformats.org/officeDocument/2006/relationships/image" Target="../media/image7.png"/><Relationship Id="rId26" Type="http://schemas.openxmlformats.org/officeDocument/2006/relationships/image" Target="../media/image24.png"/><Relationship Id="rId39" Type="http://schemas.openxmlformats.org/officeDocument/2006/relationships/image" Target="../media/image36.jpeg"/><Relationship Id="rId21" Type="http://schemas.openxmlformats.org/officeDocument/2006/relationships/hyperlink" Target="#&#3588;&#3635;&#3629;&#3608;&#3636;&#3610;&#3634;&#3618;!A1"/><Relationship Id="rId34" Type="http://schemas.openxmlformats.org/officeDocument/2006/relationships/image" Target="../media/image31.jpeg"/><Relationship Id="rId42" Type="http://schemas.openxmlformats.org/officeDocument/2006/relationships/image" Target="../media/image37.png"/><Relationship Id="rId7" Type="http://schemas.openxmlformats.org/officeDocument/2006/relationships/hyperlink" Target="#&#3588;&#3632;&#3649;&#3609;&#3609;1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9" Type="http://schemas.openxmlformats.org/officeDocument/2006/relationships/image" Target="../media/image26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24" Type="http://schemas.openxmlformats.org/officeDocument/2006/relationships/image" Target="../media/image22.png"/><Relationship Id="rId32" Type="http://schemas.openxmlformats.org/officeDocument/2006/relationships/image" Target="../media/image29.png"/><Relationship Id="rId37" Type="http://schemas.openxmlformats.org/officeDocument/2006/relationships/image" Target="../media/image34.jpeg"/><Relationship Id="rId40" Type="http://schemas.openxmlformats.org/officeDocument/2006/relationships/hyperlink" Target="#&#3629;&#3656;&#3634;&#3609;&#3585;&#3656;&#3629;&#3609;&#3607;&#3635;!A1"/><Relationship Id="rId45" Type="http://schemas.openxmlformats.org/officeDocument/2006/relationships/image" Target="../media/image4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image" Target="../media/image21.png"/><Relationship Id="rId28" Type="http://schemas.openxmlformats.org/officeDocument/2006/relationships/image" Target="../media/image25.png"/><Relationship Id="rId36" Type="http://schemas.openxmlformats.org/officeDocument/2006/relationships/image" Target="../media/image33.jpeg"/><Relationship Id="rId10" Type="http://schemas.openxmlformats.org/officeDocument/2006/relationships/image" Target="../media/image20.png"/><Relationship Id="rId19" Type="http://schemas.openxmlformats.org/officeDocument/2006/relationships/hyperlink" Target="#&#3605;&#3633;&#3623;&#3594;&#3637;&#3623;&#3633;&#3604;!A1"/><Relationship Id="rId31" Type="http://schemas.openxmlformats.org/officeDocument/2006/relationships/image" Target="../media/image28.png"/><Relationship Id="rId44" Type="http://schemas.openxmlformats.org/officeDocument/2006/relationships/image" Target="../media/image39.png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12.png"/><Relationship Id="rId22" Type="http://schemas.openxmlformats.org/officeDocument/2006/relationships/image" Target="../media/image9.png"/><Relationship Id="rId27" Type="http://schemas.openxmlformats.org/officeDocument/2006/relationships/image" Target="../media/image6.png"/><Relationship Id="rId30" Type="http://schemas.openxmlformats.org/officeDocument/2006/relationships/image" Target="../media/image27.png"/><Relationship Id="rId35" Type="http://schemas.openxmlformats.org/officeDocument/2006/relationships/image" Target="../media/image32.jpeg"/><Relationship Id="rId43" Type="http://schemas.openxmlformats.org/officeDocument/2006/relationships/image" Target="../media/image38.png"/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12" Type="http://schemas.openxmlformats.org/officeDocument/2006/relationships/image" Target="../media/image11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3.png"/><Relationship Id="rId33" Type="http://schemas.openxmlformats.org/officeDocument/2006/relationships/image" Target="../media/image30.png"/><Relationship Id="rId38" Type="http://schemas.openxmlformats.org/officeDocument/2006/relationships/image" Target="../media/image35.jpeg"/><Relationship Id="rId20" Type="http://schemas.openxmlformats.org/officeDocument/2006/relationships/image" Target="../media/image8.png"/><Relationship Id="rId41" Type="http://schemas.openxmlformats.org/officeDocument/2006/relationships/image" Target="../media/image14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2.png"/><Relationship Id="rId17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20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aboutme!A1"/><Relationship Id="rId24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&#3629;&#3656;&#3634;&#3609;&#3585;&#3656;&#3629;&#3609;&#3607;&#3635;!A1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57;&#3623;&#3633;&#3604;&#3585;&#3634;&#3619;&#3629;&#3656;&#3634;&#3609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7.png"/><Relationship Id="rId22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aboutme!A1"/><Relationship Id="rId18" Type="http://schemas.openxmlformats.org/officeDocument/2006/relationships/image" Target="../media/image9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6;&#3604;&#3623;&#3636;&#3648;&#3588;&#3619;&#3634;&#3632;&#3627;&#3660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1.png"/><Relationship Id="rId17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12.png"/><Relationship Id="rId22" Type="http://schemas.openxmlformats.org/officeDocument/2006/relationships/image" Target="../media/image7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2.png"/><Relationship Id="rId17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20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aboutme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57;&#3623;&#3633;&#3604;&#3585;&#3634;&#3619;&#3629;&#3656;&#3634;&#3609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7.png"/><Relationship Id="rId22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3649;&#3612;&#3609;&#3616;&#3641;&#3617;&#3636;!A1"/><Relationship Id="rId2" Type="http://schemas.openxmlformats.org/officeDocument/2006/relationships/hyperlink" Target="#&#3619;&#3634;&#3618;&#3591;&#3634;&#3609;1!A1"/><Relationship Id="rId1" Type="http://schemas.openxmlformats.org/officeDocument/2006/relationships/hyperlink" Target="#&#3610;&#3633;&#3609;&#3607;&#3638;&#3585;&#3586;&#3657;&#3629;&#3588;&#3623;&#3634;&#3617;!A1"/><Relationship Id="rId6" Type="http://schemas.openxmlformats.org/officeDocument/2006/relationships/image" Target="../media/image54.png"/><Relationship Id="rId5" Type="http://schemas.openxmlformats.org/officeDocument/2006/relationships/hyperlink" Target="#Home!A1"/><Relationship Id="rId4" Type="http://schemas.openxmlformats.org/officeDocument/2006/relationships/image" Target="../media/image5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&#3649;&#3612;&#3609;&#3616;&#3641;&#3617;&#3636;!A1"/><Relationship Id="rId3" Type="http://schemas.openxmlformats.org/officeDocument/2006/relationships/chart" Target="../charts/chart3.xml"/><Relationship Id="rId7" Type="http://schemas.openxmlformats.org/officeDocument/2006/relationships/image" Target="../media/image1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aboutme!A1"/><Relationship Id="rId5" Type="http://schemas.openxmlformats.org/officeDocument/2006/relationships/image" Target="../media/image2.png"/><Relationship Id="rId10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hyperlink" Target="#Home!A1"/><Relationship Id="rId9" Type="http://schemas.openxmlformats.org/officeDocument/2006/relationships/hyperlink" Target="#&#3619;&#3634;&#3618;&#3591;&#3634;&#3609;1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1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2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605;&#3633;&#3623;&#3594;&#3637;&#3657;&#3623;&#3633;&#3604;&#3585;&#3634;&#3619;&#3629;&#3656;&#3634;&#3609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image" Target="../media/image55.jpeg"/><Relationship Id="rId10" Type="http://schemas.openxmlformats.org/officeDocument/2006/relationships/image" Target="../media/image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12.png"/><Relationship Id="rId22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hyperlink" Target="#Home!A1"/><Relationship Id="rId7" Type="http://schemas.openxmlformats.org/officeDocument/2006/relationships/hyperlink" Target="#&#3648;&#3623;&#3621;&#3634;&#3648;&#3619;&#3637;&#3618;&#3609;!A1"/><Relationship Id="rId12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hyperlink" Target="#&#3588;&#3632;&#3649;&#3609;&#3609;2!A1"/><Relationship Id="rId6" Type="http://schemas.openxmlformats.org/officeDocument/2006/relationships/image" Target="../media/image44.png"/><Relationship Id="rId11" Type="http://schemas.openxmlformats.org/officeDocument/2006/relationships/hyperlink" Target="#aboutme!A1"/><Relationship Id="rId5" Type="http://schemas.openxmlformats.org/officeDocument/2006/relationships/hyperlink" Target="#&#3609;&#3633;&#3585;&#3648;&#3619;&#3637;&#3618;&#3609;!A1"/><Relationship Id="rId10" Type="http://schemas.openxmlformats.org/officeDocument/2006/relationships/image" Target="../media/image46.png"/><Relationship Id="rId4" Type="http://schemas.openxmlformats.org/officeDocument/2006/relationships/image" Target="../media/image43.png"/><Relationship Id="rId9" Type="http://schemas.openxmlformats.org/officeDocument/2006/relationships/hyperlink" Target="#&#3588;&#3632;&#3649;&#3609;&#3609;1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2.png"/><Relationship Id="rId3" Type="http://schemas.openxmlformats.org/officeDocument/2006/relationships/hyperlink" Target="#&#3588;&#3640;&#3603;&#3621;&#3633;&#3585;&#3625;&#3603;&#3632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609;&#3633;&#3585;&#3648;&#3619;&#3637;&#3618;&#3609;!A1"/><Relationship Id="rId12" Type="http://schemas.openxmlformats.org/officeDocument/2006/relationships/image" Target="../media/image5.png"/><Relationship Id="rId17" Type="http://schemas.openxmlformats.org/officeDocument/2006/relationships/hyperlink" Target="#aboutme!A1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20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7.png"/><Relationship Id="rId11" Type="http://schemas.openxmlformats.org/officeDocument/2006/relationships/hyperlink" Target="#&#3588;&#3632;&#3649;&#3609;&#3609;1!A1"/><Relationship Id="rId5" Type="http://schemas.openxmlformats.org/officeDocument/2006/relationships/hyperlink" Target="#&#3588;&#3636;&#3604;&#3623;&#3636;&#3648;&#3588;&#3619;&#3634;&#3632;&#3627;&#3660;!A1"/><Relationship Id="rId15" Type="http://schemas.openxmlformats.org/officeDocument/2006/relationships/hyperlink" Target="#&#3605;&#3633;&#3623;&#3594;&#3637;&#3623;&#3633;&#3604;!A1"/><Relationship Id="rId10" Type="http://schemas.openxmlformats.org/officeDocument/2006/relationships/image" Target="../media/image4.png"/><Relationship Id="rId19" Type="http://schemas.openxmlformats.org/officeDocument/2006/relationships/hyperlink" Target="#&#3605;&#3633;&#3623;&#3594;&#3637;&#3657;&#3623;&#3633;&#3604;&#3585;&#3634;&#3619;&#3629;&#3656;&#3634;&#3609;!A1"/><Relationship Id="rId4" Type="http://schemas.openxmlformats.org/officeDocument/2006/relationships/image" Target="../media/image6.png"/><Relationship Id="rId9" Type="http://schemas.openxmlformats.org/officeDocument/2006/relationships/hyperlink" Target="#&#3648;&#3623;&#3621;&#3634;&#3648;&#3619;&#3637;&#3618;&#3609;!A1"/><Relationship Id="rId14" Type="http://schemas.openxmlformats.org/officeDocument/2006/relationships/image" Target="../media/image9.png"/><Relationship Id="rId22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605;&#3633;&#3623;&#3594;&#3637;&#3623;&#3633;&#3604;!A1"/><Relationship Id="rId18" Type="http://schemas.openxmlformats.org/officeDocument/2006/relationships/image" Target="../media/image10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aboutme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image" Target="../media/image48.jpeg"/><Relationship Id="rId10" Type="http://schemas.openxmlformats.org/officeDocument/2006/relationships/image" Target="../media/image6.png"/><Relationship Id="rId19" Type="http://schemas.openxmlformats.org/officeDocument/2006/relationships/hyperlink" Target="#&#3605;&#3633;&#3623;&#3594;&#3637;&#3657;&#3623;&#3633;&#3604;&#3585;&#3634;&#3619;&#3629;&#3656;&#3634;&#3609;!A1"/><Relationship Id="rId4" Type="http://schemas.openxmlformats.org/officeDocument/2006/relationships/image" Target="../media/image3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8.png"/><Relationship Id="rId22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51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49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50.png"/><Relationship Id="rId20" Type="http://schemas.openxmlformats.org/officeDocument/2006/relationships/image" Target="../media/image52.png"/><Relationship Id="rId1" Type="http://schemas.openxmlformats.org/officeDocument/2006/relationships/hyperlink" Target="#Home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5" Type="http://schemas.openxmlformats.org/officeDocument/2006/relationships/hyperlink" Target="#&#3588;&#3632;&#3649;&#3609;&#3609;1!A1"/><Relationship Id="rId15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51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49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50.png"/><Relationship Id="rId20" Type="http://schemas.openxmlformats.org/officeDocument/2006/relationships/image" Target="../media/image52.png"/><Relationship Id="rId1" Type="http://schemas.openxmlformats.org/officeDocument/2006/relationships/hyperlink" Target="#Home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5" Type="http://schemas.openxmlformats.org/officeDocument/2006/relationships/hyperlink" Target="#&#3588;&#3632;&#3649;&#3609;&#3609;1!A1"/><Relationship Id="rId15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aboutme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11" Type="http://schemas.openxmlformats.org/officeDocument/2006/relationships/hyperlink" Target="#&#3588;&#3635;&#3629;&#3608;&#3636;&#3610;&#3634;&#3618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0</xdr:row>
      <xdr:rowOff>57150</xdr:rowOff>
    </xdr:from>
    <xdr:to>
      <xdr:col>2</xdr:col>
      <xdr:colOff>812775</xdr:colOff>
      <xdr:row>0</xdr:row>
      <xdr:rowOff>460350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621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0</xdr:row>
      <xdr:rowOff>76200</xdr:rowOff>
    </xdr:from>
    <xdr:to>
      <xdr:col>2</xdr:col>
      <xdr:colOff>1289025</xdr:colOff>
      <xdr:row>0</xdr:row>
      <xdr:rowOff>479400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38375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0</xdr:row>
      <xdr:rowOff>85725</xdr:rowOff>
    </xdr:from>
    <xdr:to>
      <xdr:col>2</xdr:col>
      <xdr:colOff>1784325</xdr:colOff>
      <xdr:row>0</xdr:row>
      <xdr:rowOff>488925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336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1876425</xdr:colOff>
      <xdr:row>0</xdr:row>
      <xdr:rowOff>76200</xdr:rowOff>
    </xdr:from>
    <xdr:to>
      <xdr:col>2</xdr:col>
      <xdr:colOff>2279625</xdr:colOff>
      <xdr:row>0</xdr:row>
      <xdr:rowOff>479400</xdr:rowOff>
    </xdr:to>
    <xdr:pic>
      <xdr:nvPicPr>
        <xdr:cNvPr id="8" name="รูปภาพ 7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28975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2371725</xdr:colOff>
      <xdr:row>0</xdr:row>
      <xdr:rowOff>95250</xdr:rowOff>
    </xdr:from>
    <xdr:to>
      <xdr:col>2</xdr:col>
      <xdr:colOff>2774925</xdr:colOff>
      <xdr:row>0</xdr:row>
      <xdr:rowOff>498450</xdr:rowOff>
    </xdr:to>
    <xdr:pic>
      <xdr:nvPicPr>
        <xdr:cNvPr id="9" name="รูปภาพ 8" descr="lswitch.png">
          <a:hlinkClick xmlns:r="http://schemas.openxmlformats.org/officeDocument/2006/relationships" r:id="rId11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72427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2886075</xdr:colOff>
      <xdr:row>0</xdr:row>
      <xdr:rowOff>95250</xdr:rowOff>
    </xdr:from>
    <xdr:to>
      <xdr:col>2</xdr:col>
      <xdr:colOff>3289275</xdr:colOff>
      <xdr:row>0</xdr:row>
      <xdr:rowOff>498450</xdr:rowOff>
    </xdr:to>
    <xdr:pic>
      <xdr:nvPicPr>
        <xdr:cNvPr id="10" name="รูปภาพ 9" descr="advancedsettings.png">
          <a:hlinkClick xmlns:r="http://schemas.openxmlformats.org/officeDocument/2006/relationships" r:id="rId13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2386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3371850</xdr:colOff>
      <xdr:row>0</xdr:row>
      <xdr:rowOff>95250</xdr:rowOff>
    </xdr:from>
    <xdr:to>
      <xdr:col>2</xdr:col>
      <xdr:colOff>3594075</xdr:colOff>
      <xdr:row>0</xdr:row>
      <xdr:rowOff>498450</xdr:rowOff>
    </xdr:to>
    <xdr:pic>
      <xdr:nvPicPr>
        <xdr:cNvPr id="11" name="รูปภาพ 10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244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0</xdr:row>
      <xdr:rowOff>104775</xdr:rowOff>
    </xdr:from>
    <xdr:to>
      <xdr:col>4</xdr:col>
      <xdr:colOff>669900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7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1911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695325</xdr:colOff>
      <xdr:row>0</xdr:row>
      <xdr:rowOff>95250</xdr:rowOff>
    </xdr:from>
    <xdr:to>
      <xdr:col>4</xdr:col>
      <xdr:colOff>1050900</xdr:colOff>
      <xdr:row>0</xdr:row>
      <xdr:rowOff>498450</xdr:rowOff>
    </xdr:to>
    <xdr:pic>
      <xdr:nvPicPr>
        <xdr:cNvPr id="13" name="รูปภาพ 12" descr="designet.png">
          <a:hlinkClick xmlns:r="http://schemas.openxmlformats.org/officeDocument/2006/relationships" r:id="rId19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197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0</xdr:row>
      <xdr:rowOff>95250</xdr:rowOff>
    </xdr:from>
    <xdr:to>
      <xdr:col>5</xdr:col>
      <xdr:colOff>593700</xdr:colOff>
      <xdr:row>0</xdr:row>
      <xdr:rowOff>498450</xdr:rowOff>
    </xdr:to>
    <xdr:pic>
      <xdr:nvPicPr>
        <xdr:cNvPr id="14" name="รูปภาพ 13" descr="access.png">
          <a:hlinkClick xmlns:r="http://schemas.openxmlformats.org/officeDocument/2006/relationships" r:id="rId2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0960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1371599</xdr:colOff>
      <xdr:row>13</xdr:row>
      <xdr:rowOff>247648</xdr:rowOff>
    </xdr:from>
    <xdr:to>
      <xdr:col>8</xdr:col>
      <xdr:colOff>238126</xdr:colOff>
      <xdr:row>14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3" tooltip="กรุณาคลิ๊ก..อ่านก่อนทำ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153524" y="386714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0</xdr:row>
      <xdr:rowOff>76200</xdr:rowOff>
    </xdr:from>
    <xdr:to>
      <xdr:col>1</xdr:col>
      <xdr:colOff>946125</xdr:colOff>
      <xdr:row>0</xdr:row>
      <xdr:rowOff>479400</xdr:rowOff>
    </xdr:to>
    <xdr:pic>
      <xdr:nvPicPr>
        <xdr:cNvPr id="18" name="รูปภาพ 17" descr="important.png">
          <a:hlinkClick xmlns:r="http://schemas.openxmlformats.org/officeDocument/2006/relationships" r:id="rId23" tooltip="อ่านก่อนทำ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3425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1085849</xdr:colOff>
      <xdr:row>13</xdr:row>
      <xdr:rowOff>247648</xdr:rowOff>
    </xdr:from>
    <xdr:to>
      <xdr:col>7</xdr:col>
      <xdr:colOff>1304926</xdr:colOff>
      <xdr:row>14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3" tooltip="กรุณาคลิ๊ก..อ่านก่อนทำ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867774" y="386714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800099</xdr:colOff>
      <xdr:row>14</xdr:row>
      <xdr:rowOff>9523</xdr:rowOff>
    </xdr:from>
    <xdr:to>
      <xdr:col>7</xdr:col>
      <xdr:colOff>1038226</xdr:colOff>
      <xdr:row>15</xdr:row>
      <xdr:rowOff>0</xdr:rowOff>
    </xdr:to>
    <xdr:pic>
      <xdr:nvPicPr>
        <xdr:cNvPr id="19" name="รูปภาพ 18" descr="error.png">
          <a:hlinkClick xmlns:r="http://schemas.openxmlformats.org/officeDocument/2006/relationships" r:id="rId23" tooltip="กรุณาคลิ๊ก..อ่านก่อนทำ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82024" y="3629023"/>
          <a:ext cx="238127" cy="238127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1</xdr:row>
      <xdr:rowOff>19050</xdr:rowOff>
    </xdr:from>
    <xdr:to>
      <xdr:col>5</xdr:col>
      <xdr:colOff>1447801</xdr:colOff>
      <xdr:row>1</xdr:row>
      <xdr:rowOff>312738</xdr:rowOff>
    </xdr:to>
    <xdr:sp macro="" textlink="">
      <xdr:nvSpPr>
        <xdr:cNvPr id="20" name="สี่เหลี่ยมมุมมน 26">
          <a:hlinkClick xmlns:r="http://schemas.openxmlformats.org/officeDocument/2006/relationships" r:id="rId26" tooltip="พิมพ์บันทึกเสนอรายงานผล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5953125" y="581025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 editAs="oneCell">
    <xdr:from>
      <xdr:col>1</xdr:col>
      <xdr:colOff>1038225</xdr:colOff>
      <xdr:row>0</xdr:row>
      <xdr:rowOff>66675</xdr:rowOff>
    </xdr:from>
    <xdr:to>
      <xdr:col>2</xdr:col>
      <xdr:colOff>295275</xdr:colOff>
      <xdr:row>0</xdr:row>
      <xdr:rowOff>485775</xdr:rowOff>
    </xdr:to>
    <xdr:pic>
      <xdr:nvPicPr>
        <xdr:cNvPr id="23" name="รูปภาพ 20" descr="kivio.png">
          <a:hlinkClick xmlns:r="http://schemas.openxmlformats.org/officeDocument/2006/relationships" r:id="rId27" tooltip="กำหนดเกณฑ์คะแนน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28725" y="666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2276475</xdr:colOff>
      <xdr:row>21</xdr:row>
      <xdr:rowOff>314325</xdr:rowOff>
    </xdr:from>
    <xdr:to>
      <xdr:col>2</xdr:col>
      <xdr:colOff>2679675</xdr:colOff>
      <xdr:row>23</xdr:row>
      <xdr:rowOff>88875</xdr:rowOff>
    </xdr:to>
    <xdr:pic>
      <xdr:nvPicPr>
        <xdr:cNvPr id="24" name="รูปภาพ 23" descr="access.png">
          <a:hlinkClick xmlns:r="http://schemas.openxmlformats.org/officeDocument/2006/relationships" r:id="rId2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629025" y="59150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1502223</xdr:colOff>
      <xdr:row>28</xdr:row>
      <xdr:rowOff>107950</xdr:rowOff>
    </xdr:from>
    <xdr:to>
      <xdr:col>2</xdr:col>
      <xdr:colOff>2647079</xdr:colOff>
      <xdr:row>33</xdr:row>
      <xdr:rowOff>196850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273" y="7493000"/>
          <a:ext cx="1144856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3416300</xdr:colOff>
      <xdr:row>28</xdr:row>
      <xdr:rowOff>120650</xdr:rowOff>
    </xdr:from>
    <xdr:to>
      <xdr:col>4</xdr:col>
      <xdr:colOff>641350</xdr:colOff>
      <xdr:row>33</xdr:row>
      <xdr:rowOff>203200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75057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3009901</xdr:colOff>
      <xdr:row>32</xdr:row>
      <xdr:rowOff>1</xdr:rowOff>
    </xdr:from>
    <xdr:to>
      <xdr:col>2</xdr:col>
      <xdr:colOff>3378200</xdr:colOff>
      <xdr:row>33</xdr:row>
      <xdr:rowOff>209550</xdr:rowOff>
    </xdr:to>
    <xdr:pic>
      <xdr:nvPicPr>
        <xdr:cNvPr id="15" name="รูปภาพ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8951" y="8248651"/>
          <a:ext cx="368299" cy="36829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2667000</xdr:colOff>
      <xdr:row>28</xdr:row>
      <xdr:rowOff>114300</xdr:rowOff>
    </xdr:from>
    <xdr:to>
      <xdr:col>2</xdr:col>
      <xdr:colOff>3071576</xdr:colOff>
      <xdr:row>30</xdr:row>
      <xdr:rowOff>95250</xdr:rowOff>
    </xdr:to>
    <xdr:pic>
      <xdr:nvPicPr>
        <xdr:cNvPr id="21" name="รูปภาพ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65" t="9600" r="28490" b="9600"/>
        <a:stretch/>
      </xdr:blipFill>
      <xdr:spPr>
        <a:xfrm>
          <a:off x="3956050" y="7499350"/>
          <a:ext cx="404576" cy="412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95250</xdr:rowOff>
    </xdr:from>
    <xdr:to>
      <xdr:col>0</xdr:col>
      <xdr:colOff>504105</xdr:colOff>
      <xdr:row>3</xdr:row>
      <xdr:rowOff>38101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</xdr:row>
      <xdr:rowOff>114300</xdr:rowOff>
    </xdr:from>
    <xdr:to>
      <xdr:col>0</xdr:col>
      <xdr:colOff>469875</xdr:colOff>
      <xdr:row>4</xdr:row>
      <xdr:rowOff>298425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866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</xdr:row>
      <xdr:rowOff>400050</xdr:rowOff>
    </xdr:from>
    <xdr:to>
      <xdr:col>0</xdr:col>
      <xdr:colOff>450825</xdr:colOff>
      <xdr:row>4</xdr:row>
      <xdr:rowOff>803250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1371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0</xdr:row>
      <xdr:rowOff>66675</xdr:rowOff>
    </xdr:from>
    <xdr:to>
      <xdr:col>2</xdr:col>
      <xdr:colOff>107925</xdr:colOff>
      <xdr:row>1</xdr:row>
      <xdr:rowOff>203175</xdr:rowOff>
    </xdr:to>
    <xdr:pic>
      <xdr:nvPicPr>
        <xdr:cNvPr id="5" name="รูปภาพ 5" descr="aim_protocol.png">
          <a:hlinkClick xmlns:r="http://schemas.openxmlformats.org/officeDocument/2006/relationships" r:id="rId7" tooltip="ประเมินคุณลักษณะฯ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24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0</xdr:row>
      <xdr:rowOff>85725</xdr:rowOff>
    </xdr:from>
    <xdr:to>
      <xdr:col>3</xdr:col>
      <xdr:colOff>79350</xdr:colOff>
      <xdr:row>1</xdr:row>
      <xdr:rowOff>222225</xdr:rowOff>
    </xdr:to>
    <xdr:pic>
      <xdr:nvPicPr>
        <xdr:cNvPr id="6" name="รูปภาพ 6" descr="lswitch.png">
          <a:hlinkClick xmlns:r="http://schemas.openxmlformats.org/officeDocument/2006/relationships" r:id="rId9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85725"/>
          <a:ext cx="49845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0</xdr:row>
      <xdr:rowOff>85725</xdr:rowOff>
    </xdr:from>
    <xdr:to>
      <xdr:col>3</xdr:col>
      <xdr:colOff>419099</xdr:colOff>
      <xdr:row>1</xdr:row>
      <xdr:rowOff>222225</xdr:rowOff>
    </xdr:to>
    <xdr:pic>
      <xdr:nvPicPr>
        <xdr:cNvPr id="7" name="รูปภาพ 7" descr="easymoblog.png">
          <a:hlinkClick xmlns:r="http://schemas.openxmlformats.org/officeDocument/2006/relationships" r:id="rId11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09699" y="85725"/>
          <a:ext cx="371475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66675</xdr:rowOff>
    </xdr:from>
    <xdr:to>
      <xdr:col>4</xdr:col>
      <xdr:colOff>3872</xdr:colOff>
      <xdr:row>1</xdr:row>
      <xdr:rowOff>208947</xdr:rowOff>
    </xdr:to>
    <xdr:pic>
      <xdr:nvPicPr>
        <xdr:cNvPr id="8" name="รูปภาพ 8" descr="access.png">
          <a:hlinkClick xmlns:r="http://schemas.openxmlformats.org/officeDocument/2006/relationships" r:id="rId13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66900" y="66675"/>
          <a:ext cx="403922" cy="4089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38100</xdr:rowOff>
    </xdr:from>
    <xdr:to>
      <xdr:col>0</xdr:col>
      <xdr:colOff>542205</xdr:colOff>
      <xdr:row>1</xdr:row>
      <xdr:rowOff>238126</xdr:rowOff>
    </xdr:to>
    <xdr:pic>
      <xdr:nvPicPr>
        <xdr:cNvPr id="10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381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</xdr:row>
      <xdr:rowOff>533400</xdr:rowOff>
    </xdr:from>
    <xdr:to>
      <xdr:col>0</xdr:col>
      <xdr:colOff>469875</xdr:colOff>
      <xdr:row>3</xdr:row>
      <xdr:rowOff>174600</xdr:rowOff>
    </xdr:to>
    <xdr:pic>
      <xdr:nvPicPr>
        <xdr:cNvPr id="11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180975</xdr:rowOff>
    </xdr:from>
    <xdr:to>
      <xdr:col>0</xdr:col>
      <xdr:colOff>450825</xdr:colOff>
      <xdr:row>5</xdr:row>
      <xdr:rowOff>126975</xdr:rowOff>
    </xdr:to>
    <xdr:pic>
      <xdr:nvPicPr>
        <xdr:cNvPr id="12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38100</xdr:rowOff>
    </xdr:from>
    <xdr:to>
      <xdr:col>3</xdr:col>
      <xdr:colOff>31725</xdr:colOff>
      <xdr:row>1</xdr:row>
      <xdr:rowOff>212700</xdr:rowOff>
    </xdr:to>
    <xdr:pic>
      <xdr:nvPicPr>
        <xdr:cNvPr id="14" name="รูปภาพ 5" descr="aim_protocol.png">
          <a:hlinkClick xmlns:r="http://schemas.openxmlformats.org/officeDocument/2006/relationships" r:id="rId7" tooltip="ประเมินคุณลักษณะฯ"/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90600" y="381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57150</xdr:rowOff>
    </xdr:from>
    <xdr:to>
      <xdr:col>3</xdr:col>
      <xdr:colOff>517500</xdr:colOff>
      <xdr:row>1</xdr:row>
      <xdr:rowOff>231750</xdr:rowOff>
    </xdr:to>
    <xdr:pic>
      <xdr:nvPicPr>
        <xdr:cNvPr id="15" name="รูปภาพ 6" descr="lswitch.png">
          <a:hlinkClick xmlns:r="http://schemas.openxmlformats.org/officeDocument/2006/relationships" r:id="rId9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81125" y="57150"/>
          <a:ext cx="49845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485774</xdr:colOff>
      <xdr:row>0</xdr:row>
      <xdr:rowOff>57150</xdr:rowOff>
    </xdr:from>
    <xdr:to>
      <xdr:col>3</xdr:col>
      <xdr:colOff>857249</xdr:colOff>
      <xdr:row>1</xdr:row>
      <xdr:rowOff>231750</xdr:rowOff>
    </xdr:to>
    <xdr:pic>
      <xdr:nvPicPr>
        <xdr:cNvPr id="16" name="รูปภาพ 7" descr="easymoblog.png">
          <a:hlinkClick xmlns:r="http://schemas.openxmlformats.org/officeDocument/2006/relationships" r:id="rId11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47849" y="57150"/>
          <a:ext cx="371475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38100</xdr:rowOff>
    </xdr:from>
    <xdr:to>
      <xdr:col>4</xdr:col>
      <xdr:colOff>442022</xdr:colOff>
      <xdr:row>1</xdr:row>
      <xdr:rowOff>218472</xdr:rowOff>
    </xdr:to>
    <xdr:pic>
      <xdr:nvPicPr>
        <xdr:cNvPr id="17" name="รูปภาพ 8" descr="access.png">
          <a:hlinkClick xmlns:r="http://schemas.openxmlformats.org/officeDocument/2006/relationships" r:id="rId13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05050" y="38100"/>
          <a:ext cx="403922" cy="408972"/>
        </a:xfrm>
        <a:prstGeom prst="rect">
          <a:avLst/>
        </a:prstGeom>
      </xdr:spPr>
    </xdr:pic>
    <xdr:clientData/>
  </xdr:twoCellAnchor>
  <xdr:twoCellAnchor>
    <xdr:from>
      <xdr:col>46</xdr:col>
      <xdr:colOff>161925</xdr:colOff>
      <xdr:row>1</xdr:row>
      <xdr:rowOff>9524</xdr:rowOff>
    </xdr:from>
    <xdr:to>
      <xdr:col>46</xdr:col>
      <xdr:colOff>657225</xdr:colOff>
      <xdr:row>2</xdr:row>
      <xdr:rowOff>180975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19050000" y="238124"/>
          <a:ext cx="495300" cy="438151"/>
        </a:xfrm>
        <a:prstGeom prst="downArrow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0</xdr:row>
      <xdr:rowOff>57150</xdr:rowOff>
    </xdr:from>
    <xdr:to>
      <xdr:col>2</xdr:col>
      <xdr:colOff>98400</xdr:colOff>
      <xdr:row>0</xdr:row>
      <xdr:rowOff>460350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3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</xdr:row>
      <xdr:rowOff>28575</xdr:rowOff>
    </xdr:from>
    <xdr:to>
      <xdr:col>0</xdr:col>
      <xdr:colOff>441300</xdr:colOff>
      <xdr:row>2</xdr:row>
      <xdr:rowOff>203175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100" y="5524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0</xdr:row>
      <xdr:rowOff>76200</xdr:rowOff>
    </xdr:from>
    <xdr:to>
      <xdr:col>3</xdr:col>
      <xdr:colOff>3150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53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9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862998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1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57150</xdr:rowOff>
    </xdr:from>
    <xdr:to>
      <xdr:col>2</xdr:col>
      <xdr:colOff>126975</xdr:colOff>
      <xdr:row>0</xdr:row>
      <xdr:rowOff>460350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</xdr:row>
      <xdr:rowOff>66675</xdr:rowOff>
    </xdr:from>
    <xdr:to>
      <xdr:col>0</xdr:col>
      <xdr:colOff>479400</xdr:colOff>
      <xdr:row>3</xdr:row>
      <xdr:rowOff>12675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5905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0</xdr:row>
      <xdr:rowOff>66675</xdr:rowOff>
    </xdr:from>
    <xdr:to>
      <xdr:col>3</xdr:col>
      <xdr:colOff>88875</xdr:colOff>
      <xdr:row>0</xdr:row>
      <xdr:rowOff>469875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9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9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1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5" tooltip="ประเมินคุณลักษณะฯ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0</xdr:row>
      <xdr:rowOff>47625</xdr:rowOff>
    </xdr:from>
    <xdr:to>
      <xdr:col>2</xdr:col>
      <xdr:colOff>107925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435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</xdr:row>
      <xdr:rowOff>66675</xdr:rowOff>
    </xdr:from>
    <xdr:to>
      <xdr:col>0</xdr:col>
      <xdr:colOff>460350</xdr:colOff>
      <xdr:row>3</xdr:row>
      <xdr:rowOff>12675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6000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0</xdr:row>
      <xdr:rowOff>66675</xdr:rowOff>
    </xdr:from>
    <xdr:to>
      <xdr:col>3</xdr:col>
      <xdr:colOff>60300</xdr:colOff>
      <xdr:row>0</xdr:row>
      <xdr:rowOff>469875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8107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57150</xdr:rowOff>
    </xdr:from>
    <xdr:to>
      <xdr:col>2</xdr:col>
      <xdr:colOff>79350</xdr:colOff>
      <xdr:row>0</xdr:row>
      <xdr:rowOff>460350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57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</xdr:row>
      <xdr:rowOff>19050</xdr:rowOff>
    </xdr:from>
    <xdr:to>
      <xdr:col>0</xdr:col>
      <xdr:colOff>450825</xdr:colOff>
      <xdr:row>2</xdr:row>
      <xdr:rowOff>193650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5524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76200</xdr:rowOff>
    </xdr:from>
    <xdr:to>
      <xdr:col>3</xdr:col>
      <xdr:colOff>31725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43</xdr:col>
      <xdr:colOff>66675</xdr:colOff>
      <xdr:row>0</xdr:row>
      <xdr:rowOff>57150</xdr:rowOff>
    </xdr:from>
    <xdr:to>
      <xdr:col>43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3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0</xdr:row>
      <xdr:rowOff>57150</xdr:rowOff>
    </xdr:from>
    <xdr:to>
      <xdr:col>2</xdr:col>
      <xdr:colOff>98400</xdr:colOff>
      <xdr:row>0</xdr:row>
      <xdr:rowOff>460350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3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</xdr:row>
      <xdr:rowOff>28575</xdr:rowOff>
    </xdr:from>
    <xdr:to>
      <xdr:col>0</xdr:col>
      <xdr:colOff>441300</xdr:colOff>
      <xdr:row>2</xdr:row>
      <xdr:rowOff>203175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100" y="5524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0</xdr:row>
      <xdr:rowOff>76200</xdr:rowOff>
    </xdr:from>
    <xdr:to>
      <xdr:col>3</xdr:col>
      <xdr:colOff>3150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53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6" name="รูปภาพ 6" descr="lswitch.png">
          <a:hlinkClick xmlns:r="http://schemas.openxmlformats.org/officeDocument/2006/relationships" r:id="rId9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862998</xdr:colOff>
      <xdr:row>0</xdr:row>
      <xdr:rowOff>469875</xdr:rowOff>
    </xdr:to>
    <xdr:pic>
      <xdr:nvPicPr>
        <xdr:cNvPr id="7" name="รูปภาพ 8" descr="Utilities.png">
          <a:hlinkClick xmlns:r="http://schemas.openxmlformats.org/officeDocument/2006/relationships" r:id="rId11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8" name="รูปภาพ 9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57150</xdr:rowOff>
    </xdr:from>
    <xdr:to>
      <xdr:col>2</xdr:col>
      <xdr:colOff>126975</xdr:colOff>
      <xdr:row>0</xdr:row>
      <xdr:rowOff>460350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</xdr:row>
      <xdr:rowOff>66675</xdr:rowOff>
    </xdr:from>
    <xdr:to>
      <xdr:col>0</xdr:col>
      <xdr:colOff>479400</xdr:colOff>
      <xdr:row>3</xdr:row>
      <xdr:rowOff>12675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5905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0</xdr:row>
      <xdr:rowOff>66675</xdr:rowOff>
    </xdr:from>
    <xdr:to>
      <xdr:col>3</xdr:col>
      <xdr:colOff>88875</xdr:colOff>
      <xdr:row>0</xdr:row>
      <xdr:rowOff>469875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9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6" name="รูปภาพ 6" descr="lswitch.png">
          <a:hlinkClick xmlns:r="http://schemas.openxmlformats.org/officeDocument/2006/relationships" r:id="rId9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7" name="รูปภาพ 7" descr="Utilities.png">
          <a:hlinkClick xmlns:r="http://schemas.openxmlformats.org/officeDocument/2006/relationships" r:id="rId11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8" name="รูปภาพ 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9" name="รูปภาพ 9" descr="aim_protocol.png">
          <a:hlinkClick xmlns:r="http://schemas.openxmlformats.org/officeDocument/2006/relationships" r:id="rId15" tooltip="ประเมินคุณลักษณะฯ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801600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2</xdr:col>
      <xdr:colOff>749564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848591</xdr:colOff>
      <xdr:row>0</xdr:row>
      <xdr:rowOff>60614</xdr:rowOff>
    </xdr:from>
    <xdr:to>
      <xdr:col>2</xdr:col>
      <xdr:colOff>1251791</xdr:colOff>
      <xdr:row>0</xdr:row>
      <xdr:rowOff>463814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93273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1281545</xdr:colOff>
      <xdr:row>0</xdr:row>
      <xdr:rowOff>43295</xdr:rowOff>
    </xdr:from>
    <xdr:to>
      <xdr:col>2</xdr:col>
      <xdr:colOff>1684745</xdr:colOff>
      <xdr:row>0</xdr:row>
      <xdr:rowOff>446495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26227" y="4329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2190750</xdr:colOff>
      <xdr:row>0</xdr:row>
      <xdr:rowOff>60614</xdr:rowOff>
    </xdr:from>
    <xdr:to>
      <xdr:col>2</xdr:col>
      <xdr:colOff>2593950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35432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4095750</xdr:colOff>
      <xdr:row>0</xdr:row>
      <xdr:rowOff>60614</xdr:rowOff>
    </xdr:from>
    <xdr:to>
      <xdr:col>2</xdr:col>
      <xdr:colOff>4504723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40432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2606386</xdr:colOff>
      <xdr:row>0</xdr:row>
      <xdr:rowOff>86591</xdr:rowOff>
    </xdr:from>
    <xdr:to>
      <xdr:col>2</xdr:col>
      <xdr:colOff>3009586</xdr:colOff>
      <xdr:row>0</xdr:row>
      <xdr:rowOff>489791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51068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3073977</xdr:colOff>
      <xdr:row>0</xdr:row>
      <xdr:rowOff>60614</xdr:rowOff>
    </xdr:from>
    <xdr:to>
      <xdr:col>2</xdr:col>
      <xdr:colOff>3477177</xdr:colOff>
      <xdr:row>0</xdr:row>
      <xdr:rowOff>463814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1865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3558887</xdr:colOff>
      <xdr:row>0</xdr:row>
      <xdr:rowOff>86591</xdr:rowOff>
    </xdr:from>
    <xdr:to>
      <xdr:col>2</xdr:col>
      <xdr:colOff>3967859</xdr:colOff>
      <xdr:row>0</xdr:row>
      <xdr:rowOff>489791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303569" y="86591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4580660</xdr:colOff>
      <xdr:row>0</xdr:row>
      <xdr:rowOff>77932</xdr:rowOff>
    </xdr:from>
    <xdr:to>
      <xdr:col>2</xdr:col>
      <xdr:colOff>4989633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25342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5100205</xdr:colOff>
      <xdr:row>0</xdr:row>
      <xdr:rowOff>60614</xdr:rowOff>
    </xdr:from>
    <xdr:to>
      <xdr:col>2</xdr:col>
      <xdr:colOff>5499075</xdr:colOff>
      <xdr:row>0</xdr:row>
      <xdr:rowOff>469586</xdr:rowOff>
    </xdr:to>
    <xdr:pic>
      <xdr:nvPicPr>
        <xdr:cNvPr id="13" name="รูปภาพ 12" descr="access.png">
          <a:hlinkClick xmlns:r="http://schemas.openxmlformats.org/officeDocument/2006/relationships" r:id="rId2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844887" y="60614"/>
          <a:ext cx="398870" cy="40897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95250</xdr:rowOff>
    </xdr:from>
    <xdr:to>
      <xdr:col>1</xdr:col>
      <xdr:colOff>370755</xdr:colOff>
      <xdr:row>1</xdr:row>
      <xdr:rowOff>219076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005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95250</xdr:rowOff>
    </xdr:from>
    <xdr:to>
      <xdr:col>3</xdr:col>
      <xdr:colOff>3872</xdr:colOff>
      <xdr:row>1</xdr:row>
      <xdr:rowOff>199422</xdr:rowOff>
    </xdr:to>
    <xdr:pic>
      <xdr:nvPicPr>
        <xdr:cNvPr id="3" name="รูปภาพ 12" descr="access.png">
          <a:hlinkClick xmlns:r="http://schemas.openxmlformats.org/officeDocument/2006/relationships" r:id="rId3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20</xdr:col>
      <xdr:colOff>114300</xdr:colOff>
      <xdr:row>1</xdr:row>
      <xdr:rowOff>304800</xdr:rowOff>
    </xdr:from>
    <xdr:to>
      <xdr:col>20</xdr:col>
      <xdr:colOff>1000125</xdr:colOff>
      <xdr:row>3</xdr:row>
      <xdr:rowOff>85725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4554200" y="609600"/>
          <a:ext cx="885825" cy="495300"/>
        </a:xfrm>
        <a:prstGeom prst="downArrow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206376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30</xdr:row>
      <xdr:rowOff>20926</xdr:rowOff>
    </xdr:from>
    <xdr:to>
      <xdr:col>3</xdr:col>
      <xdr:colOff>31835</xdr:colOff>
      <xdr:row>31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404812</xdr:colOff>
      <xdr:row>29</xdr:row>
      <xdr:rowOff>230188</xdr:rowOff>
    </xdr:from>
    <xdr:to>
      <xdr:col>13</xdr:col>
      <xdr:colOff>813785</xdr:colOff>
      <xdr:row>31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5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92875" y="7929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61</xdr:row>
      <xdr:rowOff>39687</xdr:rowOff>
    </xdr:from>
    <xdr:to>
      <xdr:col>9</xdr:col>
      <xdr:colOff>63500</xdr:colOff>
      <xdr:row>63</xdr:row>
      <xdr:rowOff>150812</xdr:rowOff>
    </xdr:to>
    <xdr:sp macro="" textlink="">
      <xdr:nvSpPr>
        <xdr:cNvPr id="16" name="สี่เหลี่ยมมุมมน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57</xdr:row>
      <xdr:rowOff>150813</xdr:rowOff>
    </xdr:from>
    <xdr:to>
      <xdr:col>6</xdr:col>
      <xdr:colOff>373063</xdr:colOff>
      <xdr:row>68</xdr:row>
      <xdr:rowOff>15876</xdr:rowOff>
    </xdr:to>
    <xdr:sp macro="" textlink="">
      <xdr:nvSpPr>
        <xdr:cNvPr id="18" name="สี่เหลี่ยมมุมมน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7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19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34926</xdr:colOff>
      <xdr:row>0</xdr:row>
      <xdr:rowOff>90489</xdr:rowOff>
    </xdr:from>
    <xdr:to>
      <xdr:col>11</xdr:col>
      <xdr:colOff>438126</xdr:colOff>
      <xdr:row>0</xdr:row>
      <xdr:rowOff>493689</xdr:rowOff>
    </xdr:to>
    <xdr:pic>
      <xdr:nvPicPr>
        <xdr:cNvPr id="22" name="รูปภาพ 2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59364" y="9048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7</xdr:row>
      <xdr:rowOff>36814</xdr:rowOff>
    </xdr:from>
    <xdr:to>
      <xdr:col>3</xdr:col>
      <xdr:colOff>1995</xdr:colOff>
      <xdr:row>7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9</xdr:row>
      <xdr:rowOff>12989</xdr:rowOff>
    </xdr:from>
    <xdr:to>
      <xdr:col>2</xdr:col>
      <xdr:colOff>310707</xdr:colOff>
      <xdr:row>9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14</xdr:row>
      <xdr:rowOff>12987</xdr:rowOff>
    </xdr:from>
    <xdr:to>
      <xdr:col>2</xdr:col>
      <xdr:colOff>312152</xdr:colOff>
      <xdr:row>14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29</xdr:row>
      <xdr:rowOff>27421</xdr:rowOff>
    </xdr:from>
    <xdr:to>
      <xdr:col>2</xdr:col>
      <xdr:colOff>311974</xdr:colOff>
      <xdr:row>29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39</xdr:row>
      <xdr:rowOff>12990</xdr:rowOff>
    </xdr:from>
    <xdr:to>
      <xdr:col>2</xdr:col>
      <xdr:colOff>307294</xdr:colOff>
      <xdr:row>39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38</xdr:row>
      <xdr:rowOff>7949</xdr:rowOff>
    </xdr:from>
    <xdr:to>
      <xdr:col>2</xdr:col>
      <xdr:colOff>295302</xdr:colOff>
      <xdr:row>38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5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34</xdr:row>
      <xdr:rowOff>31749</xdr:rowOff>
    </xdr:from>
    <xdr:to>
      <xdr:col>2</xdr:col>
      <xdr:colOff>283749</xdr:colOff>
      <xdr:row>35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7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36</xdr:row>
      <xdr:rowOff>1587</xdr:rowOff>
    </xdr:from>
    <xdr:to>
      <xdr:col>3</xdr:col>
      <xdr:colOff>7526</xdr:colOff>
      <xdr:row>36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19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37</xdr:row>
      <xdr:rowOff>34923</xdr:rowOff>
    </xdr:from>
    <xdr:to>
      <xdr:col>2</xdr:col>
      <xdr:colOff>282675</xdr:colOff>
      <xdr:row>37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40</xdr:row>
      <xdr:rowOff>12984</xdr:rowOff>
    </xdr:from>
    <xdr:to>
      <xdr:col>3</xdr:col>
      <xdr:colOff>721</xdr:colOff>
      <xdr:row>40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3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59</xdr:row>
      <xdr:rowOff>119062</xdr:rowOff>
    </xdr:from>
    <xdr:to>
      <xdr:col>10</xdr:col>
      <xdr:colOff>15879</xdr:colOff>
      <xdr:row>61</xdr:row>
      <xdr:rowOff>230191</xdr:rowOff>
    </xdr:to>
    <xdr:cxnSp macro="">
      <xdr:nvCxnSpPr>
        <xdr:cNvPr id="40" name="ลูกศรเชื่อมต่อแบบตรง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150812</xdr:rowOff>
    </xdr:from>
    <xdr:to>
      <xdr:col>9</xdr:col>
      <xdr:colOff>508000</xdr:colOff>
      <xdr:row>61</xdr:row>
      <xdr:rowOff>214316</xdr:rowOff>
    </xdr:to>
    <xdr:cxnSp macro="">
      <xdr:nvCxnSpPr>
        <xdr:cNvPr id="43" name="ลูกศรเชื่อมต่อแบบตรง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61</xdr:row>
      <xdr:rowOff>222251</xdr:rowOff>
    </xdr:from>
    <xdr:to>
      <xdr:col>9</xdr:col>
      <xdr:colOff>484187</xdr:colOff>
      <xdr:row>62</xdr:row>
      <xdr:rowOff>119062</xdr:rowOff>
    </xdr:to>
    <xdr:cxnSp macro="">
      <xdr:nvCxnSpPr>
        <xdr:cNvPr id="49" name="ลูกศรเชื่อมต่อแบบตรง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61</xdr:row>
      <xdr:rowOff>190500</xdr:rowOff>
    </xdr:from>
    <xdr:to>
      <xdr:col>9</xdr:col>
      <xdr:colOff>500062</xdr:colOff>
      <xdr:row>63</xdr:row>
      <xdr:rowOff>142875</xdr:rowOff>
    </xdr:to>
    <xdr:cxnSp macro="">
      <xdr:nvCxnSpPr>
        <xdr:cNvPr id="52" name="ลูกศรเชื่อมต่อแบบตรง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61</xdr:row>
      <xdr:rowOff>198437</xdr:rowOff>
    </xdr:from>
    <xdr:to>
      <xdr:col>9</xdr:col>
      <xdr:colOff>523877</xdr:colOff>
      <xdr:row>64</xdr:row>
      <xdr:rowOff>166690</xdr:rowOff>
    </xdr:to>
    <xdr:cxnSp macro="">
      <xdr:nvCxnSpPr>
        <xdr:cNvPr id="55" name="ลูกศรเชื่อมต่อแบบตรง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61</xdr:row>
      <xdr:rowOff>206377</xdr:rowOff>
    </xdr:from>
    <xdr:to>
      <xdr:col>10</xdr:col>
      <xdr:colOff>15877</xdr:colOff>
      <xdr:row>65</xdr:row>
      <xdr:rowOff>127003</xdr:rowOff>
    </xdr:to>
    <xdr:cxnSp macro="">
      <xdr:nvCxnSpPr>
        <xdr:cNvPr id="58" name="ลูกศรเชื่อมต่อแบบตรง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CxnSpPr/>
      </xdr:nvCxnSpPr>
      <xdr:spPr>
        <a:xfrm rot="16200000" flipH="1">
          <a:off x="3813971" y="10362409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61</xdr:row>
      <xdr:rowOff>214314</xdr:rowOff>
    </xdr:from>
    <xdr:to>
      <xdr:col>9</xdr:col>
      <xdr:colOff>515937</xdr:colOff>
      <xdr:row>66</xdr:row>
      <xdr:rowOff>174624</xdr:rowOff>
    </xdr:to>
    <xdr:cxnSp macro="">
      <xdr:nvCxnSpPr>
        <xdr:cNvPr id="61" name="ลูกศรเชื่อมต่อแบบตรง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16</xdr:row>
      <xdr:rowOff>20667</xdr:rowOff>
    </xdr:from>
    <xdr:to>
      <xdr:col>7</xdr:col>
      <xdr:colOff>452438</xdr:colOff>
      <xdr:row>22</xdr:row>
      <xdr:rowOff>172552</xdr:rowOff>
    </xdr:to>
    <xdr:pic>
      <xdr:nvPicPr>
        <xdr:cNvPr id="41" name="รูปภาพ 40" descr="time001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15</xdr:row>
      <xdr:rowOff>261937</xdr:rowOff>
    </xdr:from>
    <xdr:to>
      <xdr:col>14</xdr:col>
      <xdr:colOff>51900</xdr:colOff>
      <xdr:row>21</xdr:row>
      <xdr:rowOff>37163</xdr:rowOff>
    </xdr:to>
    <xdr:pic>
      <xdr:nvPicPr>
        <xdr:cNvPr id="42" name="รูปภาพ 41" descr="time002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17</xdr:row>
      <xdr:rowOff>7939</xdr:rowOff>
    </xdr:from>
    <xdr:to>
      <xdr:col>13</xdr:col>
      <xdr:colOff>896937</xdr:colOff>
      <xdr:row>17</xdr:row>
      <xdr:rowOff>158750</xdr:rowOff>
    </xdr:to>
    <xdr:cxnSp macro="">
      <xdr:nvCxnSpPr>
        <xdr:cNvPr id="45" name="ลูกศรเชื่อมต่อแบบตรง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20</xdr:row>
      <xdr:rowOff>31752</xdr:rowOff>
    </xdr:from>
    <xdr:to>
      <xdr:col>8</xdr:col>
      <xdr:colOff>230189</xdr:colOff>
      <xdr:row>23</xdr:row>
      <xdr:rowOff>71437</xdr:rowOff>
    </xdr:to>
    <xdr:cxnSp macro="">
      <xdr:nvCxnSpPr>
        <xdr:cNvPr id="54" name="ลูกศรเชื่อมต่อแบบตรง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22</xdr:row>
      <xdr:rowOff>254002</xdr:rowOff>
    </xdr:from>
    <xdr:to>
      <xdr:col>12</xdr:col>
      <xdr:colOff>79375</xdr:colOff>
      <xdr:row>27</xdr:row>
      <xdr:rowOff>214313</xdr:rowOff>
    </xdr:to>
    <xdr:cxnSp macro="">
      <xdr:nvCxnSpPr>
        <xdr:cNvPr id="63" name="ลูกศรเชื่อมต่อแบบตรง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43</xdr:row>
      <xdr:rowOff>20503</xdr:rowOff>
    </xdr:from>
    <xdr:to>
      <xdr:col>13</xdr:col>
      <xdr:colOff>1000125</xdr:colOff>
      <xdr:row>44</xdr:row>
      <xdr:rowOff>198438</xdr:rowOff>
    </xdr:to>
    <xdr:pic>
      <xdr:nvPicPr>
        <xdr:cNvPr id="68" name="รูปภาพ 67" descr="time004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55566</xdr:colOff>
      <xdr:row>46</xdr:row>
      <xdr:rowOff>103428</xdr:rowOff>
    </xdr:from>
    <xdr:to>
      <xdr:col>8</xdr:col>
      <xdr:colOff>301629</xdr:colOff>
      <xdr:row>47</xdr:row>
      <xdr:rowOff>214313</xdr:rowOff>
    </xdr:to>
    <xdr:pic>
      <xdr:nvPicPr>
        <xdr:cNvPr id="69" name="รูปภาพ 68" descr="time005.jp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r="54101"/>
        <a:stretch>
          <a:fillRect/>
        </a:stretch>
      </xdr:blipFill>
      <xdr:spPr>
        <a:xfrm>
          <a:off x="825504" y="12708178"/>
          <a:ext cx="2905125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47</xdr:row>
      <xdr:rowOff>246063</xdr:rowOff>
    </xdr:from>
    <xdr:to>
      <xdr:col>8</xdr:col>
      <xdr:colOff>369599</xdr:colOff>
      <xdr:row>49</xdr:row>
      <xdr:rowOff>127000</xdr:rowOff>
    </xdr:to>
    <xdr:pic>
      <xdr:nvPicPr>
        <xdr:cNvPr id="70" name="รูปภาพ 69" descr="time005.jp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47</xdr:row>
      <xdr:rowOff>39691</xdr:rowOff>
    </xdr:from>
    <xdr:to>
      <xdr:col>4</xdr:col>
      <xdr:colOff>333375</xdr:colOff>
      <xdr:row>48</xdr:row>
      <xdr:rowOff>23814</xdr:rowOff>
    </xdr:to>
    <xdr:cxnSp macro="">
      <xdr:nvCxnSpPr>
        <xdr:cNvPr id="72" name="ลูกศรเชื่อมต่อแบบตรง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48</xdr:row>
      <xdr:rowOff>47625</xdr:rowOff>
    </xdr:from>
    <xdr:to>
      <xdr:col>7</xdr:col>
      <xdr:colOff>277812</xdr:colOff>
      <xdr:row>49</xdr:row>
      <xdr:rowOff>39688</xdr:rowOff>
    </xdr:to>
    <xdr:sp macro="" textlink="">
      <xdr:nvSpPr>
        <xdr:cNvPr id="75" name="สี่เหลี่ยมมุมมน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51</xdr:row>
      <xdr:rowOff>70408</xdr:rowOff>
    </xdr:from>
    <xdr:to>
      <xdr:col>10</xdr:col>
      <xdr:colOff>182563</xdr:colOff>
      <xdr:row>52</xdr:row>
      <xdr:rowOff>55563</xdr:rowOff>
    </xdr:to>
    <xdr:pic>
      <xdr:nvPicPr>
        <xdr:cNvPr id="77" name="รูปภาพ 76" descr="time006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r="38041" b="2846"/>
        <a:stretch>
          <a:fillRect/>
        </a:stretch>
      </xdr:blipFill>
      <xdr:spPr>
        <a:xfrm>
          <a:off x="809624" y="14103908"/>
          <a:ext cx="3865564" cy="270905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52</xdr:row>
      <xdr:rowOff>180822</xdr:rowOff>
    </xdr:from>
    <xdr:to>
      <xdr:col>13</xdr:col>
      <xdr:colOff>849312</xdr:colOff>
      <xdr:row>53</xdr:row>
      <xdr:rowOff>111125</xdr:rowOff>
    </xdr:to>
    <xdr:pic>
      <xdr:nvPicPr>
        <xdr:cNvPr id="78" name="รูปภาพ 77" descr="time007.jp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r="5130" b="9926"/>
        <a:stretch>
          <a:fillRect/>
        </a:stretch>
      </xdr:blipFill>
      <xdr:spPr>
        <a:xfrm>
          <a:off x="801687" y="14500072"/>
          <a:ext cx="6135688" cy="216053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60</xdr:row>
      <xdr:rowOff>47625</xdr:rowOff>
    </xdr:from>
    <xdr:to>
      <xdr:col>8</xdr:col>
      <xdr:colOff>291525</xdr:colOff>
      <xdr:row>62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31752</xdr:colOff>
      <xdr:row>0</xdr:row>
      <xdr:rowOff>55566</xdr:rowOff>
    </xdr:from>
    <xdr:to>
      <xdr:col>12</xdr:col>
      <xdr:colOff>434952</xdr:colOff>
      <xdr:row>0</xdr:row>
      <xdr:rowOff>458766</xdr:rowOff>
    </xdr:to>
    <xdr:pic>
      <xdr:nvPicPr>
        <xdr:cNvPr id="53" name="รูปภาพ 52" descr="important.png">
          <a:hlinkClick xmlns:r="http://schemas.openxmlformats.org/officeDocument/2006/relationships" r:id="rId40" tooltip="อ่านก่อนทำ"/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588002" y="5556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254000</xdr:rowOff>
    </xdr:from>
    <xdr:to>
      <xdr:col>3</xdr:col>
      <xdr:colOff>13875</xdr:colOff>
      <xdr:row>8</xdr:row>
      <xdr:rowOff>236125</xdr:rowOff>
    </xdr:to>
    <xdr:pic>
      <xdr:nvPicPr>
        <xdr:cNvPr id="56" name="รูปภาพ 55" descr="important.png">
          <a:hlinkClick xmlns:r="http://schemas.openxmlformats.org/officeDocument/2006/relationships" r:id="rId40" tooltip="อ่านก่อนทำ"/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31813" y="7683500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293688</xdr:colOff>
      <xdr:row>46</xdr:row>
      <xdr:rowOff>103428</xdr:rowOff>
    </xdr:from>
    <xdr:to>
      <xdr:col>13</xdr:col>
      <xdr:colOff>669925</xdr:colOff>
      <xdr:row>47</xdr:row>
      <xdr:rowOff>214313</xdr:rowOff>
    </xdr:to>
    <xdr:pic>
      <xdr:nvPicPr>
        <xdr:cNvPr id="57" name="รูปภาพ 56" descr="time005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52044"/>
        <a:stretch>
          <a:fillRect/>
        </a:stretch>
      </xdr:blipFill>
      <xdr:spPr>
        <a:xfrm>
          <a:off x="3722688" y="12708178"/>
          <a:ext cx="3035300" cy="396635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174624</xdr:colOff>
      <xdr:row>51</xdr:row>
      <xdr:rowOff>71436</xdr:rowOff>
    </xdr:from>
    <xdr:to>
      <xdr:col>13</xdr:col>
      <xdr:colOff>373060</xdr:colOff>
      <xdr:row>52</xdr:row>
      <xdr:rowOff>63499</xdr:rowOff>
    </xdr:to>
    <xdr:pic>
      <xdr:nvPicPr>
        <xdr:cNvPr id="59" name="รูปภาพ 58" descr="time006.jp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71247" t="369"/>
        <a:stretch>
          <a:fillRect/>
        </a:stretch>
      </xdr:blipFill>
      <xdr:spPr>
        <a:xfrm>
          <a:off x="4667249" y="14104936"/>
          <a:ext cx="1793874" cy="277813"/>
        </a:xfrm>
        <a:prstGeom prst="rect">
          <a:avLst/>
        </a:prstGeom>
      </xdr:spPr>
    </xdr:pic>
    <xdr:clientData/>
  </xdr:twoCellAnchor>
  <xdr:twoCellAnchor editAs="oneCell">
    <xdr:from>
      <xdr:col>10</xdr:col>
      <xdr:colOff>301625</xdr:colOff>
      <xdr:row>43</xdr:row>
      <xdr:rowOff>119062</xdr:rowOff>
    </xdr:from>
    <xdr:to>
      <xdr:col>11</xdr:col>
      <xdr:colOff>21812</xdr:colOff>
      <xdr:row>44</xdr:row>
      <xdr:rowOff>85312</xdr:rowOff>
    </xdr:to>
    <xdr:pic>
      <xdr:nvPicPr>
        <xdr:cNvPr id="60" name="รูปภาพ 59" descr="important.png">
          <a:hlinkClick xmlns:r="http://schemas.openxmlformats.org/officeDocument/2006/relationships" r:id="rId40" tooltip="อ่านก่อนทำ"/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794250" y="11866562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521709</xdr:colOff>
      <xdr:row>43</xdr:row>
      <xdr:rowOff>139984</xdr:rowOff>
    </xdr:from>
    <xdr:to>
      <xdr:col>10</xdr:col>
      <xdr:colOff>235672</xdr:colOff>
      <xdr:row>44</xdr:row>
      <xdr:rowOff>106234</xdr:rowOff>
    </xdr:to>
    <xdr:pic>
      <xdr:nvPicPr>
        <xdr:cNvPr id="62" name="รูปภาพ 61" descr="access.png">
          <a:hlinkClick xmlns:r="http://schemas.openxmlformats.org/officeDocument/2006/relationships" r:id="rId13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482522" y="11887484"/>
          <a:ext cx="245775" cy="2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189779</xdr:colOff>
      <xdr:row>43</xdr:row>
      <xdr:rowOff>155865</xdr:rowOff>
    </xdr:from>
    <xdr:to>
      <xdr:col>9</xdr:col>
      <xdr:colOff>442231</xdr:colOff>
      <xdr:row>44</xdr:row>
      <xdr:rowOff>122115</xdr:rowOff>
    </xdr:to>
    <xdr:pic>
      <xdr:nvPicPr>
        <xdr:cNvPr id="65" name="รูปภาพ 64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150592" y="11903365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404819</xdr:colOff>
      <xdr:row>43</xdr:row>
      <xdr:rowOff>166699</xdr:rowOff>
    </xdr:from>
    <xdr:to>
      <xdr:col>9</xdr:col>
      <xdr:colOff>128615</xdr:colOff>
      <xdr:row>44</xdr:row>
      <xdr:rowOff>132949</xdr:rowOff>
    </xdr:to>
    <xdr:pic>
      <xdr:nvPicPr>
        <xdr:cNvPr id="66" name="รูปภาพ 65" descr="Utilities.png">
          <a:hlinkClick xmlns:r="http://schemas.openxmlformats.org/officeDocument/2006/relationships" r:id="rId15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833819" y="11914199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122238</xdr:colOff>
      <xdr:row>43</xdr:row>
      <xdr:rowOff>161923</xdr:rowOff>
    </xdr:from>
    <xdr:to>
      <xdr:col>8</xdr:col>
      <xdr:colOff>338238</xdr:colOff>
      <xdr:row>44</xdr:row>
      <xdr:rowOff>92173</xdr:rowOff>
    </xdr:to>
    <xdr:pic>
      <xdr:nvPicPr>
        <xdr:cNvPr id="67" name="รูปภาพ 66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551238" y="11909423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279401</xdr:colOff>
      <xdr:row>43</xdr:row>
      <xdr:rowOff>152399</xdr:rowOff>
    </xdr:from>
    <xdr:to>
      <xdr:col>7</xdr:col>
      <xdr:colOff>531401</xdr:colOff>
      <xdr:row>44</xdr:row>
      <xdr:rowOff>118649</xdr:rowOff>
    </xdr:to>
    <xdr:pic>
      <xdr:nvPicPr>
        <xdr:cNvPr id="71" name="รูปภาพ 70" descr="advancedsettings.png">
          <a:hlinkClick xmlns:r="http://schemas.openxmlformats.org/officeDocument/2006/relationships" r:id="rId19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76589" y="11899899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468312</xdr:colOff>
      <xdr:row>43</xdr:row>
      <xdr:rowOff>166686</xdr:rowOff>
    </xdr:from>
    <xdr:to>
      <xdr:col>7</xdr:col>
      <xdr:colOff>188499</xdr:colOff>
      <xdr:row>44</xdr:row>
      <xdr:rowOff>132936</xdr:rowOff>
    </xdr:to>
    <xdr:pic>
      <xdr:nvPicPr>
        <xdr:cNvPr id="73" name="รูปภาพ 72" descr="lswitch.png">
          <a:hlinkClick xmlns:r="http://schemas.openxmlformats.org/officeDocument/2006/relationships" r:id="rId17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833687" y="11914186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120506</xdr:colOff>
      <xdr:row>43</xdr:row>
      <xdr:rowOff>132051</xdr:rowOff>
    </xdr:from>
    <xdr:to>
      <xdr:col>6</xdr:col>
      <xdr:colOff>404898</xdr:colOff>
      <xdr:row>44</xdr:row>
      <xdr:rowOff>134301</xdr:rowOff>
    </xdr:to>
    <xdr:pic>
      <xdr:nvPicPr>
        <xdr:cNvPr id="74" name="รูปภาพ 73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85881" y="11879551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5</xdr:col>
      <xdr:colOff>64224</xdr:colOff>
      <xdr:row>43</xdr:row>
      <xdr:rowOff>162358</xdr:rowOff>
    </xdr:from>
    <xdr:to>
      <xdr:col>5</xdr:col>
      <xdr:colOff>280224</xdr:colOff>
      <xdr:row>44</xdr:row>
      <xdr:rowOff>92608</xdr:rowOff>
    </xdr:to>
    <xdr:pic>
      <xdr:nvPicPr>
        <xdr:cNvPr id="76" name="รูปภาพ 75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897787" y="11909858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47624</xdr:colOff>
      <xdr:row>24</xdr:row>
      <xdr:rowOff>105462</xdr:rowOff>
    </xdr:from>
    <xdr:to>
      <xdr:col>24</xdr:col>
      <xdr:colOff>612773</xdr:colOff>
      <xdr:row>38</xdr:row>
      <xdr:rowOff>24666</xdr:rowOff>
    </xdr:to>
    <xdr:pic>
      <xdr:nvPicPr>
        <xdr:cNvPr id="14337" name="Picture 1">
          <a:extLst>
            <a:ext uri="{FF2B5EF4-FFF2-40B4-BE49-F238E27FC236}">
              <a16:creationId xmlns:a16="http://schemas.microsoft.com/office/drawing/2014/main" id="{00000000-0008-0000-01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596312" y="6653900"/>
          <a:ext cx="4843461" cy="36577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47624</xdr:colOff>
      <xdr:row>10</xdr:row>
      <xdr:rowOff>54456</xdr:rowOff>
    </xdr:from>
    <xdr:to>
      <xdr:col>24</xdr:col>
      <xdr:colOff>665161</xdr:colOff>
      <xdr:row>24</xdr:row>
      <xdr:rowOff>1586</xdr:rowOff>
    </xdr:to>
    <xdr:pic>
      <xdr:nvPicPr>
        <xdr:cNvPr id="14338" name="Picture 2">
          <a:extLst>
            <a:ext uri="{FF2B5EF4-FFF2-40B4-BE49-F238E27FC236}">
              <a16:creationId xmlns:a16="http://schemas.microsoft.com/office/drawing/2014/main" id="{00000000-0008-0000-0100-000002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596312" y="2840519"/>
          <a:ext cx="4895849" cy="37095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95249</xdr:colOff>
      <xdr:row>38</xdr:row>
      <xdr:rowOff>101493</xdr:rowOff>
    </xdr:from>
    <xdr:to>
      <xdr:col>24</xdr:col>
      <xdr:colOff>571500</xdr:colOff>
      <xdr:row>50</xdr:row>
      <xdr:rowOff>191262</xdr:rowOff>
    </xdr:to>
    <xdr:pic>
      <xdr:nvPicPr>
        <xdr:cNvPr id="14339" name="Picture 3">
          <a:extLst>
            <a:ext uri="{FF2B5EF4-FFF2-40B4-BE49-F238E27FC236}">
              <a16:creationId xmlns:a16="http://schemas.microsoft.com/office/drawing/2014/main" id="{00000000-0008-0000-0100-00000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643937" y="10388493"/>
          <a:ext cx="4754563" cy="35505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0</xdr:colOff>
      <xdr:row>0</xdr:row>
      <xdr:rowOff>71437</xdr:rowOff>
    </xdr:from>
    <xdr:to>
      <xdr:col>16</xdr:col>
      <xdr:colOff>428626</xdr:colOff>
      <xdr:row>0</xdr:row>
      <xdr:rowOff>500063</xdr:rowOff>
    </xdr:to>
    <xdr:pic>
      <xdr:nvPicPr>
        <xdr:cNvPr id="64" name="รูปภาพ 2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37500" y="71437"/>
          <a:ext cx="428626" cy="42862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14</xdr:col>
      <xdr:colOff>3005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3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5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19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1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3" tooltip="อ่านก่อนทำ"/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5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19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1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19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392107</xdr:colOff>
      <xdr:row>1</xdr:row>
      <xdr:rowOff>88900</xdr:rowOff>
    </xdr:from>
    <xdr:to>
      <xdr:col>8</xdr:col>
      <xdr:colOff>469893</xdr:colOff>
      <xdr:row>2</xdr:row>
      <xdr:rowOff>13492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2535232" y="620713"/>
          <a:ext cx="2260599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4" name="ตัวเชื่อมต่อตรง 7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CxnSpPr/>
      </xdr:nvCxnSpPr>
      <xdr:spPr>
        <a:xfrm>
          <a:off x="1293812" y="1376363"/>
          <a:ext cx="5726113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5" name="ตัวเชื่อมต่อตรง 12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CxnSpPr/>
      </xdr:nvCxnSpPr>
      <xdr:spPr>
        <a:xfrm>
          <a:off x="2525713" y="1720850"/>
          <a:ext cx="451008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6" name="ตัวเชื่อมต่อตรง 14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CxnSpPr/>
      </xdr:nvCxnSpPr>
      <xdr:spPr>
        <a:xfrm>
          <a:off x="782411" y="2070157"/>
          <a:ext cx="624431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7" name="ตัวเชื่อมต่อตรง 23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CxnSpPr/>
      </xdr:nvCxnSpPr>
      <xdr:spPr>
        <a:xfrm>
          <a:off x="619125" y="1722835"/>
          <a:ext cx="1622822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9" name="สี่เหลี่ยมมุมมน 26">
          <a:hlinkClick xmlns:r="http://schemas.openxmlformats.org/officeDocument/2006/relationships" r:id="rId1" tooltip="พิมพ์บันทึกเสนอรายงานผล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841375" y="79375"/>
          <a:ext cx="1185863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10" name="สี่เหลี่ยมมุมมน 27">
          <a:hlinkClick xmlns:r="http://schemas.openxmlformats.org/officeDocument/2006/relationships" r:id="rId2" tooltip="พิมพ์รายงาน 1 สรุปผลการประเมิน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>
          <a:off x="2138361" y="87312"/>
          <a:ext cx="1507237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11" name="สี่เหลี่ยมมุมมน 28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3752870" y="87312"/>
          <a:ext cx="1515175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1</xdr:col>
      <xdr:colOff>71437</xdr:colOff>
      <xdr:row>1</xdr:row>
      <xdr:rowOff>71437</xdr:rowOff>
    </xdr:from>
    <xdr:to>
      <xdr:col>2</xdr:col>
      <xdr:colOff>195262</xdr:colOff>
      <xdr:row>2</xdr:row>
      <xdr:rowOff>42862</xdr:rowOff>
    </xdr:to>
    <xdr:pic>
      <xdr:nvPicPr>
        <xdr:cNvPr id="12" name="Picture 11" descr="krut5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7687" y="60325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412749</xdr:colOff>
      <xdr:row>0</xdr:row>
      <xdr:rowOff>71437</xdr:rowOff>
    </xdr:from>
    <xdr:to>
      <xdr:col>1</xdr:col>
      <xdr:colOff>261937</xdr:colOff>
      <xdr:row>0</xdr:row>
      <xdr:rowOff>396875</xdr:rowOff>
    </xdr:to>
    <xdr:pic>
      <xdr:nvPicPr>
        <xdr:cNvPr id="13" name="รูปภาพ 25" descr="home.png">
          <a:hlinkClick xmlns:r="http://schemas.openxmlformats.org/officeDocument/2006/relationships" r:id="rId5" tooltip="กลับไปหน้าแรก Home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2749" y="71437"/>
          <a:ext cx="325438" cy="32543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</xdr:col>
      <xdr:colOff>27855</xdr:colOff>
      <xdr:row>1</xdr:row>
      <xdr:rowOff>219076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247650</xdr:rowOff>
    </xdr:from>
    <xdr:to>
      <xdr:col>0</xdr:col>
      <xdr:colOff>432497</xdr:colOff>
      <xdr:row>2</xdr:row>
      <xdr:rowOff>304197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552450"/>
          <a:ext cx="403922" cy="408972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0</xdr:row>
      <xdr:rowOff>95250</xdr:rowOff>
    </xdr:from>
    <xdr:to>
      <xdr:col>3</xdr:col>
      <xdr:colOff>571500</xdr:colOff>
      <xdr:row>1</xdr:row>
      <xdr:rowOff>84138</xdr:rowOff>
    </xdr:to>
    <xdr:sp macro="" textlink="">
      <xdr:nvSpPr>
        <xdr:cNvPr id="14" name="สี่เหลี่ยมมุมมน 26">
          <a:hlinkClick xmlns:r="http://schemas.openxmlformats.org/officeDocument/2006/relationships" r:id="rId5" tooltip="พิมพ์บันทึกเสนอรายงานผล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>
        <a:xfrm>
          <a:off x="590550" y="95250"/>
          <a:ext cx="1400175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14</xdr:col>
      <xdr:colOff>19051</xdr:colOff>
      <xdr:row>1</xdr:row>
      <xdr:rowOff>28575</xdr:rowOff>
    </xdr:from>
    <xdr:to>
      <xdr:col>17</xdr:col>
      <xdr:colOff>19050</xdr:colOff>
      <xdr:row>1</xdr:row>
      <xdr:rowOff>322263</xdr:rowOff>
    </xdr:to>
    <xdr:sp macro="" textlink="">
      <xdr:nvSpPr>
        <xdr:cNvPr id="15" name="สี่เหลี่ยมมุมมน 27">
          <a:hlinkClick xmlns:r="http://schemas.openxmlformats.org/officeDocument/2006/relationships" r:id="rId6" tooltip="พิมพ์รายงาน 1 สรุปผลการประเมิน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>
        <a:xfrm>
          <a:off x="9220201" y="333375"/>
          <a:ext cx="1543049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17</xdr:col>
      <xdr:colOff>47625</xdr:colOff>
      <xdr:row>1</xdr:row>
      <xdr:rowOff>19050</xdr:rowOff>
    </xdr:from>
    <xdr:to>
      <xdr:col>19</xdr:col>
      <xdr:colOff>190500</xdr:colOff>
      <xdr:row>1</xdr:row>
      <xdr:rowOff>312738</xdr:rowOff>
    </xdr:to>
    <xdr:sp macro="" textlink="">
      <xdr:nvSpPr>
        <xdr:cNvPr id="16" name="สี่เหลี่ยมมุมมน 28">
          <a:hlinkClick xmlns:r="http://schemas.openxmlformats.org/officeDocument/2006/relationships" r:id="rId7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/>
      </xdr:nvSpPr>
      <xdr:spPr>
        <a:xfrm>
          <a:off x="10791825" y="323850"/>
          <a:ext cx="1171575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5" name="รูปภาพ 4" descr="home.png">
          <a:hlinkClick xmlns:r="http://schemas.openxmlformats.org/officeDocument/2006/relationships" r:id="rId4" tooltip="กลับไปหน้าแรก Home Sheet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6443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90607</xdr:colOff>
      <xdr:row>0</xdr:row>
      <xdr:rowOff>455155</xdr:rowOff>
    </xdr:to>
    <xdr:pic>
      <xdr:nvPicPr>
        <xdr:cNvPr id="9" name="รูปภาพ 8" descr="access.png">
          <a:hlinkClick xmlns:r="http://schemas.openxmlformats.org/officeDocument/2006/relationships" r:id="rId6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016461" y="51955"/>
          <a:ext cx="39887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0" name="สี่เหลี่ยมมุมมน 9">
          <a:hlinkClick xmlns:r="http://schemas.openxmlformats.org/officeDocument/2006/relationships" r:id="rId8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>
        <a:xfrm>
          <a:off x="5457824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1" name="สี่เหลี่ยมมุมมน 10">
          <a:hlinkClick xmlns:r="http://schemas.openxmlformats.org/officeDocument/2006/relationships" r:id="rId9" tooltip="พิมพ์รายงาน 1 สรุปผลการประเมิน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3888797" y="91785"/>
          <a:ext cx="1518927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0" tooltip="พิมพ์บันทึกเสนอรายงานผล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2617643" y="91785"/>
          <a:ext cx="1189615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515328</xdr:colOff>
      <xdr:row>0</xdr:row>
      <xdr:rowOff>72660</xdr:rowOff>
    </xdr:from>
    <xdr:to>
      <xdr:col>3</xdr:col>
      <xdr:colOff>203458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246062</xdr:colOff>
      <xdr:row>0</xdr:row>
      <xdr:rowOff>62888</xdr:rowOff>
    </xdr:from>
    <xdr:to>
      <xdr:col>4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221640</xdr:colOff>
      <xdr:row>0</xdr:row>
      <xdr:rowOff>53728</xdr:rowOff>
    </xdr:from>
    <xdr:to>
      <xdr:col>5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184152</xdr:colOff>
      <xdr:row>0</xdr:row>
      <xdr:rowOff>58368</xdr:rowOff>
    </xdr:from>
    <xdr:to>
      <xdr:col>6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7</xdr:col>
      <xdr:colOff>107216</xdr:colOff>
      <xdr:row>0</xdr:row>
      <xdr:rowOff>57151</xdr:rowOff>
    </xdr:from>
    <xdr:to>
      <xdr:col>8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12</xdr:col>
      <xdr:colOff>85848</xdr:colOff>
      <xdr:row>0</xdr:row>
      <xdr:rowOff>98671</xdr:rowOff>
    </xdr:from>
    <xdr:to>
      <xdr:col>13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1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94640</xdr:colOff>
      <xdr:row>0</xdr:row>
      <xdr:rowOff>89754</xdr:rowOff>
    </xdr:from>
    <xdr:to>
      <xdr:col>14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0</xdr:row>
      <xdr:rowOff>79374</xdr:rowOff>
    </xdr:from>
    <xdr:to>
      <xdr:col>8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55563</xdr:colOff>
      <xdr:row>0</xdr:row>
      <xdr:rowOff>87313</xdr:rowOff>
    </xdr:from>
    <xdr:to>
      <xdr:col>9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0</xdr:row>
      <xdr:rowOff>95250</xdr:rowOff>
    </xdr:from>
    <xdr:to>
      <xdr:col>10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87312</xdr:colOff>
      <xdr:row>0</xdr:row>
      <xdr:rowOff>71437</xdr:rowOff>
    </xdr:from>
    <xdr:to>
      <xdr:col>12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355023</xdr:colOff>
      <xdr:row>1</xdr:row>
      <xdr:rowOff>34636</xdr:rowOff>
    </xdr:from>
    <xdr:to>
      <xdr:col>16</xdr:col>
      <xdr:colOff>112567</xdr:colOff>
      <xdr:row>9</xdr:row>
      <xdr:rowOff>182680</xdr:rowOff>
    </xdr:to>
    <xdr:pic>
      <xdr:nvPicPr>
        <xdr:cNvPr id="15" name="รูปภาพ 14" descr="DSC07939.JPG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50678</xdr:rowOff>
    </xdr:from>
    <xdr:to>
      <xdr:col>1</xdr:col>
      <xdr:colOff>1397</xdr:colOff>
      <xdr:row>2</xdr:row>
      <xdr:rowOff>185616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8886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18</xdr:col>
      <xdr:colOff>40178</xdr:colOff>
      <xdr:row>1</xdr:row>
      <xdr:rowOff>18929</xdr:rowOff>
    </xdr:from>
    <xdr:to>
      <xdr:col>19</xdr:col>
      <xdr:colOff>12423</xdr:colOff>
      <xdr:row>2</xdr:row>
      <xdr:rowOff>134213</xdr:rowOff>
    </xdr:to>
    <xdr:pic>
      <xdr:nvPicPr>
        <xdr:cNvPr id="7" name="รูปภาพ 7" descr="access.png">
          <a:hlinkClick xmlns:r="http://schemas.openxmlformats.org/officeDocument/2006/relationships" r:id="rId3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25303" y="757117"/>
          <a:ext cx="400870" cy="4089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742950</xdr:colOff>
      <xdr:row>0</xdr:row>
      <xdr:rowOff>114300</xdr:rowOff>
    </xdr:from>
    <xdr:to>
      <xdr:col>6</xdr:col>
      <xdr:colOff>746100</xdr:colOff>
      <xdr:row>0</xdr:row>
      <xdr:rowOff>517500</xdr:rowOff>
    </xdr:to>
    <xdr:pic>
      <xdr:nvPicPr>
        <xdr:cNvPr id="11" name="รูปภาพ 6" descr="openofficeorg-20-math.png">
          <a:hlinkClick xmlns:r="http://schemas.openxmlformats.org/officeDocument/2006/relationships" r:id="rId1" tooltip="บันทึกคะแนนสอบภาค 2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3387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38100</xdr:rowOff>
    </xdr:from>
    <xdr:to>
      <xdr:col>1</xdr:col>
      <xdr:colOff>333376</xdr:colOff>
      <xdr:row>0</xdr:row>
      <xdr:rowOff>428626</xdr:rowOff>
    </xdr:to>
    <xdr:pic>
      <xdr:nvPicPr>
        <xdr:cNvPr id="3" name="รูปภาพ 2" descr="home.png">
          <a:hlinkClick xmlns:r="http://schemas.openxmlformats.org/officeDocument/2006/relationships" r:id="rId3" tooltip="กลับไปหน้าแรก Home Sheet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38100"/>
          <a:ext cx="390526" cy="39052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47625</xdr:rowOff>
    </xdr:from>
    <xdr:to>
      <xdr:col>2</xdr:col>
      <xdr:colOff>365100</xdr:colOff>
      <xdr:row>0</xdr:row>
      <xdr:rowOff>393675</xdr:rowOff>
    </xdr:to>
    <xdr:pic>
      <xdr:nvPicPr>
        <xdr:cNvPr id="4" name="รูปภาพ 3" descr="Community Help.png">
          <a:hlinkClick xmlns:r="http://schemas.openxmlformats.org/officeDocument/2006/relationships" r:id="rId5" tooltip="กรอกข้อมูลนักเรียน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6275" y="47625"/>
          <a:ext cx="346050" cy="34605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0</xdr:row>
      <xdr:rowOff>57150</xdr:rowOff>
    </xdr:from>
    <xdr:to>
      <xdr:col>3</xdr:col>
      <xdr:colOff>98400</xdr:colOff>
      <xdr:row>0</xdr:row>
      <xdr:rowOff>422250</xdr:rowOff>
    </xdr:to>
    <xdr:pic>
      <xdr:nvPicPr>
        <xdr:cNvPr id="5" name="รูปภาพ 4" descr="date.png">
          <a:hlinkClick xmlns:r="http://schemas.openxmlformats.org/officeDocument/2006/relationships" r:id="rId7" tooltip="บันทึกเวลาเรียน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47750" y="57150"/>
          <a:ext cx="365100" cy="365100"/>
        </a:xfrm>
        <a:prstGeom prst="rect">
          <a:avLst/>
        </a:prstGeom>
      </xdr:spPr>
    </xdr:pic>
    <xdr:clientData/>
  </xdr:twoCellAnchor>
  <xdr:twoCellAnchor editAs="oneCell">
    <xdr:from>
      <xdr:col>3</xdr:col>
      <xdr:colOff>126974</xdr:colOff>
      <xdr:row>0</xdr:row>
      <xdr:rowOff>66675</xdr:rowOff>
    </xdr:from>
    <xdr:to>
      <xdr:col>4</xdr:col>
      <xdr:colOff>3149</xdr:colOff>
      <xdr:row>0</xdr:row>
      <xdr:rowOff>400050</xdr:rowOff>
    </xdr:to>
    <xdr:pic>
      <xdr:nvPicPr>
        <xdr:cNvPr id="6" name="รูปภาพ 5" descr="kwrite.png">
          <a:hlinkClick xmlns:r="http://schemas.openxmlformats.org/officeDocument/2006/relationships" r:id="rId9" tooltip="บันทึกคะแนนสอบภาค 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41424" y="66675"/>
          <a:ext cx="333375" cy="333375"/>
        </a:xfrm>
        <a:prstGeom prst="rect">
          <a:avLst/>
        </a:prstGeom>
      </xdr:spPr>
    </xdr:pic>
    <xdr:clientData/>
  </xdr:twoCellAnchor>
  <xdr:twoCellAnchor editAs="oneCell">
    <xdr:from>
      <xdr:col>6</xdr:col>
      <xdr:colOff>819149</xdr:colOff>
      <xdr:row>0</xdr:row>
      <xdr:rowOff>85725</xdr:rowOff>
    </xdr:from>
    <xdr:to>
      <xdr:col>6</xdr:col>
      <xdr:colOff>1123924</xdr:colOff>
      <xdr:row>0</xdr:row>
      <xdr:rowOff>422250</xdr:rowOff>
    </xdr:to>
    <xdr:pic>
      <xdr:nvPicPr>
        <xdr:cNvPr id="7" name="รูปภาพ 13" descr="access.png">
          <a:hlinkClick xmlns:r="http://schemas.openxmlformats.org/officeDocument/2006/relationships" r:id="rId1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410074" y="85725"/>
          <a:ext cx="336525" cy="336525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7</xdr:row>
      <xdr:rowOff>142875</xdr:rowOff>
    </xdr:from>
    <xdr:to>
      <xdr:col>4</xdr:col>
      <xdr:colOff>542925</xdr:colOff>
      <xdr:row>7</xdr:row>
      <xdr:rowOff>152400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 flipV="1">
          <a:off x="2114550" y="2038350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3" tooltip="ประเมินคุณลักษณะฯ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5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7" tooltip="กรอกข้อมูลนักเรียน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9" tooltip="บันทึกเวลาเรียน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1" tooltip="บันทึกคะแนนสอบภาค 1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5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44019</xdr:colOff>
      <xdr:row>0</xdr:row>
      <xdr:rowOff>110405</xdr:rowOff>
    </xdr:from>
    <xdr:to>
      <xdr:col>9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7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19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1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360337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7" tooltip="บันทึกคะแนนสอบภาค 1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9" tooltip="ประเมินคุณลักษณะฯ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1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360337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3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360338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17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19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182537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12701</xdr:colOff>
      <xdr:row>1</xdr:row>
      <xdr:rowOff>241299</xdr:rowOff>
    </xdr:from>
    <xdr:to>
      <xdr:col>10</xdr:col>
      <xdr:colOff>347659</xdr:colOff>
      <xdr:row>1</xdr:row>
      <xdr:rowOff>1177299</xdr:rowOff>
    </xdr:to>
    <xdr:pic>
      <xdr:nvPicPr>
        <xdr:cNvPr id="4" name="รูปภาพ 2" descr="obec.jpg">
          <a:extLst>
            <a:ext uri="{FF2B5EF4-FFF2-40B4-BE49-F238E27FC236}">
              <a16:creationId xmlns:a16="http://schemas.microsoft.com/office/drawing/2014/main" id="{813782C3-BCB8-42AB-B669-1C6BBCBC9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89301" y="812799"/>
          <a:ext cx="696908" cy="936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85724</xdr:rowOff>
    </xdr:from>
    <xdr:to>
      <xdr:col>0</xdr:col>
      <xdr:colOff>542925</xdr:colOff>
      <xdr:row>0</xdr:row>
      <xdr:rowOff>514350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85724"/>
          <a:ext cx="44767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76200</xdr:rowOff>
    </xdr:from>
    <xdr:to>
      <xdr:col>0</xdr:col>
      <xdr:colOff>489306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0" y="647700"/>
          <a:ext cx="394056" cy="391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115926</xdr:colOff>
      <xdr:row>0</xdr:row>
      <xdr:rowOff>79908</xdr:rowOff>
    </xdr:to>
    <xdr:pic>
      <xdr:nvPicPr>
        <xdr:cNvPr id="4" name="รูปภาพ 4" descr="kwrite.png">
          <a:hlinkClick xmlns:r="http://schemas.openxmlformats.org/officeDocument/2006/relationships" r:id="rId5" tooltip="บันทึกคะแนนสอบภาค 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50" y="76200"/>
          <a:ext cx="401676" cy="3708"/>
        </a:xfrm>
        <a:prstGeom prst="rect">
          <a:avLst/>
        </a:prstGeom>
      </xdr:spPr>
    </xdr:pic>
    <xdr:clientData/>
  </xdr:twoCellAnchor>
  <xdr:twoCellAnchor editAs="oneCell">
    <xdr:from>
      <xdr:col>2</xdr:col>
      <xdr:colOff>514349</xdr:colOff>
      <xdr:row>0</xdr:row>
      <xdr:rowOff>152400</xdr:rowOff>
    </xdr:from>
    <xdr:to>
      <xdr:col>3</xdr:col>
      <xdr:colOff>428624</xdr:colOff>
      <xdr:row>0</xdr:row>
      <xdr:rowOff>457200</xdr:rowOff>
    </xdr:to>
    <xdr:pic>
      <xdr:nvPicPr>
        <xdr:cNvPr id="5" name="รูปภาพ 6" descr="aim_protocol.png">
          <a:hlinkClick xmlns:r="http://schemas.openxmlformats.org/officeDocument/2006/relationships" r:id="rId7" tooltip="ประเมินคุณลักษณะฯ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28749" y="152400"/>
          <a:ext cx="428625" cy="3048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791820</xdr:colOff>
      <xdr:row>0</xdr:row>
      <xdr:rowOff>90195</xdr:rowOff>
    </xdr:to>
    <xdr:pic>
      <xdr:nvPicPr>
        <xdr:cNvPr id="6" name="รูปภาพ 7" descr="lswitch.png">
          <a:hlinkClick xmlns:r="http://schemas.openxmlformats.org/officeDocument/2006/relationships" r:id="rId9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47850" y="85725"/>
          <a:ext cx="372720" cy="447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114300</xdr:rowOff>
    </xdr:from>
    <xdr:to>
      <xdr:col>3</xdr:col>
      <xdr:colOff>1200150</xdr:colOff>
      <xdr:row>0</xdr:row>
      <xdr:rowOff>438150</xdr:rowOff>
    </xdr:to>
    <xdr:pic>
      <xdr:nvPicPr>
        <xdr:cNvPr id="7" name="รูปภาพ 8" descr="advancedsettings.png">
          <a:hlinkClick xmlns:r="http://schemas.openxmlformats.org/officeDocument/2006/relationships" r:id="rId11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114300"/>
          <a:ext cx="361950" cy="3238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457200</xdr:colOff>
      <xdr:row>0</xdr:row>
      <xdr:rowOff>438150</xdr:rowOff>
    </xdr:to>
    <xdr:pic>
      <xdr:nvPicPr>
        <xdr:cNvPr id="8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76525" y="95250"/>
          <a:ext cx="419100" cy="3429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95249</xdr:rowOff>
    </xdr:from>
    <xdr:to>
      <xdr:col>4</xdr:col>
      <xdr:colOff>885825</xdr:colOff>
      <xdr:row>0</xdr:row>
      <xdr:rowOff>428624</xdr:rowOff>
    </xdr:to>
    <xdr:pic>
      <xdr:nvPicPr>
        <xdr:cNvPr id="9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24200" y="95249"/>
          <a:ext cx="400050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104774</xdr:rowOff>
    </xdr:from>
    <xdr:to>
      <xdr:col>4</xdr:col>
      <xdr:colOff>1266825</xdr:colOff>
      <xdr:row>0</xdr:row>
      <xdr:rowOff>438149</xdr:rowOff>
    </xdr:to>
    <xdr:pic>
      <xdr:nvPicPr>
        <xdr:cNvPr id="10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52825" y="104774"/>
          <a:ext cx="352425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85724</xdr:rowOff>
    </xdr:from>
    <xdr:to>
      <xdr:col>4</xdr:col>
      <xdr:colOff>1695450</xdr:colOff>
      <xdr:row>0</xdr:row>
      <xdr:rowOff>413435</xdr:rowOff>
    </xdr:to>
    <xdr:pic>
      <xdr:nvPicPr>
        <xdr:cNvPr id="11" name="รูปภาพ 12" descr="access.png">
          <a:hlinkClick xmlns:r="http://schemas.openxmlformats.org/officeDocument/2006/relationships" r:id="rId19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10025" y="85724"/>
          <a:ext cx="323850" cy="3277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69825</xdr:colOff>
      <xdr:row>0</xdr:row>
      <xdr:rowOff>488925</xdr:rowOff>
    </xdr:to>
    <xdr:pic>
      <xdr:nvPicPr>
        <xdr:cNvPr id="12" name="รูปภาพ 13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104775</xdr:rowOff>
    </xdr:from>
    <xdr:to>
      <xdr:col>2</xdr:col>
      <xdr:colOff>507975</xdr:colOff>
      <xdr:row>0</xdr:row>
      <xdr:rowOff>507975</xdr:rowOff>
    </xdr:to>
    <xdr:pic>
      <xdr:nvPicPr>
        <xdr:cNvPr id="13" name="รูปภาพ 14" descr="kwrite.png">
          <a:hlinkClick xmlns:r="http://schemas.openxmlformats.org/officeDocument/2006/relationships" r:id="rId5" tooltip="บันทึกคะแนนสอบภาค 1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9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95250</xdr:rowOff>
    </xdr:from>
    <xdr:to>
      <xdr:col>3</xdr:col>
      <xdr:colOff>831825</xdr:colOff>
      <xdr:row>0</xdr:row>
      <xdr:rowOff>498450</xdr:rowOff>
    </xdr:to>
    <xdr:pic>
      <xdr:nvPicPr>
        <xdr:cNvPr id="14" name="รูปภาพ 15" descr="lswitch.png">
          <a:hlinkClick xmlns:r="http://schemas.openxmlformats.org/officeDocument/2006/relationships" r:id="rId9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57375" y="95250"/>
          <a:ext cx="403200" cy="4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85724</xdr:rowOff>
    </xdr:from>
    <xdr:to>
      <xdr:col>0</xdr:col>
      <xdr:colOff>542925</xdr:colOff>
      <xdr:row>0</xdr:row>
      <xdr:rowOff>514350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85724"/>
          <a:ext cx="44767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76200</xdr:rowOff>
    </xdr:from>
    <xdr:to>
      <xdr:col>0</xdr:col>
      <xdr:colOff>489306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115926</xdr:colOff>
      <xdr:row>0</xdr:row>
      <xdr:rowOff>79908</xdr:rowOff>
    </xdr:to>
    <xdr:pic>
      <xdr:nvPicPr>
        <xdr:cNvPr id="5" name="รูปภาพ 4" descr="kwrite.png">
          <a:hlinkClick xmlns:r="http://schemas.openxmlformats.org/officeDocument/2006/relationships" r:id="rId5" tooltip="บันทึกคะแนนสอบภาค 1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514349</xdr:colOff>
      <xdr:row>0</xdr:row>
      <xdr:rowOff>152400</xdr:rowOff>
    </xdr:from>
    <xdr:to>
      <xdr:col>3</xdr:col>
      <xdr:colOff>428624</xdr:colOff>
      <xdr:row>0</xdr:row>
      <xdr:rowOff>457200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28749" y="152400"/>
          <a:ext cx="428625" cy="3048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791820</xdr:colOff>
      <xdr:row>0</xdr:row>
      <xdr:rowOff>90195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114300</xdr:rowOff>
    </xdr:from>
    <xdr:to>
      <xdr:col>4</xdr:col>
      <xdr:colOff>0</xdr:colOff>
      <xdr:row>0</xdr:row>
      <xdr:rowOff>438150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114300"/>
          <a:ext cx="361950" cy="3238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457200</xdr:colOff>
      <xdr:row>0</xdr:row>
      <xdr:rowOff>438150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76525" y="95250"/>
          <a:ext cx="419100" cy="3429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95249</xdr:rowOff>
    </xdr:from>
    <xdr:to>
      <xdr:col>4</xdr:col>
      <xdr:colOff>885825</xdr:colOff>
      <xdr:row>0</xdr:row>
      <xdr:rowOff>428624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24200" y="95249"/>
          <a:ext cx="400050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104774</xdr:rowOff>
    </xdr:from>
    <xdr:to>
      <xdr:col>4</xdr:col>
      <xdr:colOff>1266825</xdr:colOff>
      <xdr:row>0</xdr:row>
      <xdr:rowOff>438149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52825" y="104774"/>
          <a:ext cx="352425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85724</xdr:rowOff>
    </xdr:from>
    <xdr:to>
      <xdr:col>5</xdr:col>
      <xdr:colOff>0</xdr:colOff>
      <xdr:row>0</xdr:row>
      <xdr:rowOff>413435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10025" y="85724"/>
          <a:ext cx="323850" cy="3277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85725</xdr:rowOff>
    </xdr:from>
    <xdr:to>
      <xdr:col>2</xdr:col>
      <xdr:colOff>69825</xdr:colOff>
      <xdr:row>0</xdr:row>
      <xdr:rowOff>488925</xdr:rowOff>
    </xdr:to>
    <xdr:pic>
      <xdr:nvPicPr>
        <xdr:cNvPr id="14" name="รูปภาพ 13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104775</xdr:rowOff>
    </xdr:from>
    <xdr:to>
      <xdr:col>2</xdr:col>
      <xdr:colOff>488925</xdr:colOff>
      <xdr:row>0</xdr:row>
      <xdr:rowOff>507975</xdr:rowOff>
    </xdr:to>
    <xdr:pic>
      <xdr:nvPicPr>
        <xdr:cNvPr id="15" name="รูปภาพ 14" descr="kwrite.png">
          <a:hlinkClick xmlns:r="http://schemas.openxmlformats.org/officeDocument/2006/relationships" r:id="rId5" tooltip="บันทึกคะแนนสอบภาค 1"/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9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95250</xdr:rowOff>
    </xdr:from>
    <xdr:to>
      <xdr:col>3</xdr:col>
      <xdr:colOff>831825</xdr:colOff>
      <xdr:row>0</xdr:row>
      <xdr:rowOff>498450</xdr:rowOff>
    </xdr:to>
    <xdr:pic>
      <xdr:nvPicPr>
        <xdr:cNvPr id="16" name="รูปภาพ 15" descr="lswitch.png">
          <a:hlinkClick xmlns:r="http://schemas.openxmlformats.org/officeDocument/2006/relationships" r:id="rId9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57375" y="95250"/>
          <a:ext cx="403200" cy="4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5" name="รูปภาพ 5" descr="aim_protocol.png">
          <a:hlinkClick xmlns:r="http://schemas.openxmlformats.org/officeDocument/2006/relationships" r:id="rId7" tooltip="ประเมินคุณลักษณะฯ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479400</xdr:colOff>
      <xdr:row>0</xdr:row>
      <xdr:rowOff>517500</xdr:rowOff>
    </xdr:to>
    <xdr:pic>
      <xdr:nvPicPr>
        <xdr:cNvPr id="6" name="รูปภาพ 6" descr="lswitch.png">
          <a:hlinkClick xmlns:r="http://schemas.openxmlformats.org/officeDocument/2006/relationships" r:id="rId9" tooltip="ประเมินอ่าน คิดวิเคราะห์ เขียน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43025" y="114300"/>
          <a:ext cx="49845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</xdr:colOff>
      <xdr:row>0</xdr:row>
      <xdr:rowOff>114300</xdr:rowOff>
    </xdr:from>
    <xdr:to>
      <xdr:col>3</xdr:col>
      <xdr:colOff>819149</xdr:colOff>
      <xdr:row>0</xdr:row>
      <xdr:rowOff>517500</xdr:rowOff>
    </xdr:to>
    <xdr:pic>
      <xdr:nvPicPr>
        <xdr:cNvPr id="7" name="รูปภาพ 7" descr="easymoblog.png">
          <a:hlinkClick xmlns:r="http://schemas.openxmlformats.org/officeDocument/2006/relationships" r:id="rId11" tooltip="คำอธิบายการใช้แบบบันทึกผลการเรียนประจำรายวิชา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09749" y="114300"/>
          <a:ext cx="371475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8" name="รูปภาพ 8" descr="access.png">
          <a:hlinkClick xmlns:r="http://schemas.openxmlformats.org/officeDocument/2006/relationships" r:id="rId13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RPE\AppData\Local\Temp\&#3611;&#3614;5&#3611;-2554v3%20&#3611;&#3619;&#3632;&#3606;&#3617;-&#3611;&#3619;&#3633;&#3610;55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 refreshError="1"/>
      <sheetData sheetId="1" refreshError="1"/>
      <sheetData sheetId="2">
        <row r="8">
          <cell r="D8" t="str">
            <v>ช่วงคะแนนเป็นร้อยละ</v>
          </cell>
          <cell r="F8" t="str">
            <v>ความหมาย</v>
          </cell>
          <cell r="G8" t="str">
            <v>ระดับผลการเรียน</v>
          </cell>
        </row>
        <row r="9">
          <cell r="C9">
            <v>0</v>
          </cell>
          <cell r="D9" t="str">
            <v>-</v>
          </cell>
          <cell r="E9">
            <v>49</v>
          </cell>
          <cell r="F9" t="str">
            <v>ต่ำกว่าเกณฑ์</v>
          </cell>
          <cell r="G9" t="str">
            <v>0</v>
          </cell>
        </row>
        <row r="10">
          <cell r="C10">
            <v>50</v>
          </cell>
          <cell r="D10" t="str">
            <v>-</v>
          </cell>
          <cell r="E10">
            <v>54</v>
          </cell>
          <cell r="F10" t="str">
            <v>ผ่านเกณฑ์ขั้นต่ำ</v>
          </cell>
          <cell r="G10" t="str">
            <v>1</v>
          </cell>
        </row>
        <row r="11">
          <cell r="C11">
            <v>55</v>
          </cell>
          <cell r="D11" t="str">
            <v>-</v>
          </cell>
          <cell r="E11">
            <v>59</v>
          </cell>
          <cell r="F11" t="str">
            <v>พอใช้</v>
          </cell>
          <cell r="G11" t="str">
            <v>1.5</v>
          </cell>
        </row>
        <row r="12">
          <cell r="C12">
            <v>60</v>
          </cell>
          <cell r="D12" t="str">
            <v>-</v>
          </cell>
          <cell r="E12">
            <v>64</v>
          </cell>
          <cell r="F12" t="str">
            <v>ปานกลาง</v>
          </cell>
          <cell r="G12" t="str">
            <v>2</v>
          </cell>
        </row>
        <row r="13">
          <cell r="C13">
            <v>65</v>
          </cell>
          <cell r="D13" t="str">
            <v>-</v>
          </cell>
          <cell r="E13">
            <v>69</v>
          </cell>
          <cell r="F13" t="str">
            <v>ค่อนข้างดี</v>
          </cell>
          <cell r="G13" t="str">
            <v>2.5</v>
          </cell>
        </row>
        <row r="14">
          <cell r="C14">
            <v>70</v>
          </cell>
          <cell r="D14" t="str">
            <v>-</v>
          </cell>
          <cell r="E14">
            <v>74</v>
          </cell>
          <cell r="F14" t="str">
            <v>ดี</v>
          </cell>
          <cell r="G14" t="str">
            <v>3</v>
          </cell>
        </row>
        <row r="15">
          <cell r="C15">
            <v>75</v>
          </cell>
          <cell r="D15" t="str">
            <v>-</v>
          </cell>
          <cell r="E15">
            <v>79</v>
          </cell>
          <cell r="F15" t="str">
            <v>ดีมาก</v>
          </cell>
          <cell r="G15" t="str">
            <v>3.5</v>
          </cell>
        </row>
        <row r="16">
          <cell r="C16">
            <v>80</v>
          </cell>
          <cell r="D16" t="str">
            <v>-</v>
          </cell>
          <cell r="E16">
            <v>100</v>
          </cell>
          <cell r="F16" t="str">
            <v>ดีเยี่ยม</v>
          </cell>
          <cell r="G16" t="str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s://www.facebook.com/madoodadi" TargetMode="External"/><Relationship Id="rId5" Type="http://schemas.openxmlformats.org/officeDocument/2006/relationships/image" Target="../media/image1.jpeg"/><Relationship Id="rId4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L49"/>
  <sheetViews>
    <sheetView showGridLines="0" tabSelected="1" workbookViewId="0">
      <selection activeCell="C9" sqref="C9"/>
    </sheetView>
  </sheetViews>
  <sheetFormatPr defaultColWidth="9.140625" defaultRowHeight="21.75" customHeight="1" x14ac:dyDescent="0.45"/>
  <cols>
    <col min="1" max="1" width="2.85546875" style="5" customWidth="1"/>
    <col min="2" max="2" width="17.42578125" style="5" customWidth="1"/>
    <col min="3" max="3" width="58.42578125" style="5" customWidth="1"/>
    <col min="4" max="4" width="2.5703125" style="5" customWidth="1"/>
    <col min="5" max="5" width="17.140625" style="5" customWidth="1"/>
    <col min="6" max="6" width="25.42578125" style="5" customWidth="1"/>
    <col min="7" max="7" width="2.7109375" style="5" customWidth="1"/>
    <col min="8" max="8" width="20.5703125" style="5" customWidth="1"/>
    <col min="9" max="9" width="28.85546875" style="5" customWidth="1"/>
    <col min="10" max="16384" width="9.140625" style="5"/>
  </cols>
  <sheetData>
    <row r="1" spans="2:12" ht="44.25" customHeight="1" x14ac:dyDescent="0.45">
      <c r="F1" s="645" t="s">
        <v>0</v>
      </c>
      <c r="G1" s="645"/>
      <c r="H1" s="645"/>
      <c r="I1" s="645"/>
    </row>
    <row r="2" spans="2:12" ht="26.25" customHeight="1" x14ac:dyDescent="0.55000000000000004">
      <c r="B2" s="110" t="s">
        <v>1</v>
      </c>
      <c r="C2" s="413" t="s">
        <v>2</v>
      </c>
      <c r="D2" s="647" t="s">
        <v>3</v>
      </c>
      <c r="E2" s="647"/>
      <c r="G2" s="419" t="str">
        <f>IF(F3="","สำหรับบันทึกรายวิชาพื้นฐาน รายวิชาเพิ่มเติมและกิจกรรมพัฒนาผู้เรียน","ระดับ"&amp;F3&amp;" : วิชาพื้นฐาน/เพิ่มเติม/กิจกรรมพัฒนาผู้เรียน")</f>
        <v>ระดับมัธยมศึกษาตอนต้น : วิชาพื้นฐาน/เพิ่มเติม/กิจกรรมพัฒนาผู้เรียน</v>
      </c>
      <c r="H2" s="420"/>
      <c r="I2" s="420"/>
      <c r="J2" s="421"/>
      <c r="K2" s="421"/>
      <c r="L2" s="421"/>
    </row>
    <row r="3" spans="2:12" ht="19.5" customHeight="1" x14ac:dyDescent="0.45">
      <c r="B3" s="418" t="s">
        <v>4</v>
      </c>
      <c r="C3" s="637" t="s">
        <v>761</v>
      </c>
      <c r="D3" s="204"/>
      <c r="E3" s="205" t="s">
        <v>5</v>
      </c>
      <c r="F3" s="414" t="s">
        <v>328</v>
      </c>
      <c r="G3" s="97"/>
      <c r="H3" s="102" t="s">
        <v>7</v>
      </c>
      <c r="I3" s="100"/>
    </row>
    <row r="4" spans="2:12" ht="19.5" customHeight="1" x14ac:dyDescent="0.45">
      <c r="B4" s="418" t="s">
        <v>8</v>
      </c>
      <c r="C4" s="638" t="s">
        <v>763</v>
      </c>
      <c r="D4" s="204"/>
      <c r="E4" s="205" t="s">
        <v>9</v>
      </c>
      <c r="F4" s="414"/>
      <c r="G4" s="97"/>
      <c r="H4" s="137" t="s">
        <v>10</v>
      </c>
      <c r="I4" s="137" t="s">
        <v>11</v>
      </c>
    </row>
    <row r="5" spans="2:12" ht="19.5" customHeight="1" x14ac:dyDescent="0.45">
      <c r="B5" s="418" t="s">
        <v>12</v>
      </c>
      <c r="C5" s="638" t="s">
        <v>765</v>
      </c>
      <c r="D5" s="204"/>
      <c r="E5" s="205" t="s">
        <v>13</v>
      </c>
      <c r="F5" s="414"/>
      <c r="G5" s="97"/>
      <c r="H5" s="137" t="s">
        <v>14</v>
      </c>
      <c r="I5" s="137" t="s">
        <v>15</v>
      </c>
    </row>
    <row r="6" spans="2:12" ht="19.5" customHeight="1" x14ac:dyDescent="0.55000000000000004">
      <c r="B6" s="418" t="s">
        <v>16</v>
      </c>
      <c r="C6" s="638" t="s">
        <v>764</v>
      </c>
      <c r="D6" s="204"/>
      <c r="E6" s="205"/>
      <c r="F6" s="416"/>
      <c r="G6" s="97"/>
      <c r="H6" s="102" t="s">
        <v>17</v>
      </c>
      <c r="I6" s="100"/>
    </row>
    <row r="7" spans="2:12" ht="19.5" customHeight="1" x14ac:dyDescent="0.45">
      <c r="B7" s="418" t="s">
        <v>18</v>
      </c>
      <c r="C7" s="639" t="s">
        <v>762</v>
      </c>
      <c r="D7" s="204"/>
      <c r="E7" s="205" t="s">
        <v>19</v>
      </c>
      <c r="F7" s="414"/>
      <c r="G7" s="101"/>
      <c r="H7" s="24" t="s">
        <v>20</v>
      </c>
      <c r="I7" s="25"/>
    </row>
    <row r="8" spans="2:12" ht="19.5" customHeight="1" x14ac:dyDescent="0.45">
      <c r="B8" s="205"/>
      <c r="C8" s="97"/>
      <c r="D8" s="204"/>
      <c r="E8" s="205" t="s">
        <v>21</v>
      </c>
      <c r="F8" s="414"/>
      <c r="G8" s="97"/>
      <c r="H8" s="535" t="s">
        <v>23</v>
      </c>
      <c r="I8" s="534" t="s">
        <v>24</v>
      </c>
    </row>
    <row r="9" spans="2:12" ht="19.5" customHeight="1" x14ac:dyDescent="0.45">
      <c r="B9" s="205" t="s">
        <v>25</v>
      </c>
      <c r="C9" s="414"/>
      <c r="D9" s="204"/>
      <c r="E9" s="205" t="s">
        <v>26</v>
      </c>
      <c r="F9" s="414"/>
      <c r="G9" s="97"/>
      <c r="H9" s="24" t="s">
        <v>27</v>
      </c>
      <c r="I9" s="24" t="s">
        <v>28</v>
      </c>
    </row>
    <row r="10" spans="2:12" ht="19.5" customHeight="1" x14ac:dyDescent="0.55000000000000004">
      <c r="B10" s="205" t="s">
        <v>29</v>
      </c>
      <c r="C10" s="414"/>
      <c r="D10" s="204"/>
      <c r="E10" s="205"/>
      <c r="F10" s="416"/>
      <c r="G10" s="97"/>
      <c r="H10" s="24" t="s">
        <v>30</v>
      </c>
      <c r="I10" s="24" t="s">
        <v>31</v>
      </c>
    </row>
    <row r="11" spans="2:12" s="6" customFormat="1" ht="19.5" customHeight="1" x14ac:dyDescent="0.45">
      <c r="B11" s="205" t="s">
        <v>32</v>
      </c>
      <c r="C11" s="414"/>
      <c r="D11" s="204"/>
      <c r="E11" s="205" t="s">
        <v>33</v>
      </c>
      <c r="F11" s="414"/>
      <c r="G11" s="97"/>
      <c r="H11" s="24" t="s">
        <v>34</v>
      </c>
      <c r="I11" s="24" t="s">
        <v>35</v>
      </c>
      <c r="J11" s="5"/>
      <c r="K11" s="5"/>
    </row>
    <row r="12" spans="2:12" s="6" customFormat="1" ht="19.5" customHeight="1" x14ac:dyDescent="0.45">
      <c r="B12" s="178" t="s">
        <v>36</v>
      </c>
      <c r="C12" s="414"/>
      <c r="D12" s="206"/>
      <c r="E12" s="207" t="s">
        <v>37</v>
      </c>
      <c r="F12" s="414"/>
      <c r="G12" s="97"/>
      <c r="H12" s="25" t="s">
        <v>39</v>
      </c>
      <c r="I12" s="25"/>
      <c r="J12" s="5"/>
      <c r="K12" s="5"/>
    </row>
    <row r="13" spans="2:12" s="6" customFormat="1" ht="19.5" customHeight="1" x14ac:dyDescent="0.55000000000000004">
      <c r="B13" s="205"/>
      <c r="C13" s="415"/>
      <c r="D13" s="206"/>
      <c r="E13" s="205"/>
      <c r="F13" s="416"/>
      <c r="G13" s="98"/>
      <c r="H13" s="26" t="s">
        <v>40</v>
      </c>
      <c r="I13" s="25"/>
      <c r="J13" s="5"/>
      <c r="K13" s="5"/>
    </row>
    <row r="14" spans="2:12" s="6" customFormat="1" ht="19.5" customHeight="1" x14ac:dyDescent="0.45">
      <c r="B14" s="205" t="s">
        <v>41</v>
      </c>
      <c r="C14" s="414"/>
      <c r="D14" s="206"/>
      <c r="E14" s="205" t="s">
        <v>42</v>
      </c>
      <c r="F14" s="417"/>
      <c r="G14" s="98"/>
      <c r="H14" s="107" t="s">
        <v>43</v>
      </c>
      <c r="I14" s="106"/>
      <c r="J14" s="5"/>
      <c r="K14" s="5"/>
    </row>
    <row r="15" spans="2:12" s="6" customFormat="1" ht="19.5" customHeight="1" x14ac:dyDescent="0.45">
      <c r="B15" s="205" t="s">
        <v>44</v>
      </c>
      <c r="C15" s="414"/>
      <c r="D15" s="206"/>
      <c r="E15" s="205" t="s">
        <v>42</v>
      </c>
      <c r="F15" s="417"/>
      <c r="G15" s="98"/>
      <c r="H15" s="108" t="s">
        <v>45</v>
      </c>
      <c r="I15" s="109"/>
      <c r="J15" s="5"/>
      <c r="K15" s="5"/>
    </row>
    <row r="16" spans="2:12" s="6" customFormat="1" ht="19.5" customHeight="1" x14ac:dyDescent="0.45">
      <c r="B16" s="205" t="s">
        <v>46</v>
      </c>
      <c r="C16" s="414"/>
      <c r="D16" s="206"/>
      <c r="E16" s="205" t="s">
        <v>42</v>
      </c>
      <c r="F16" s="417"/>
      <c r="G16" s="98"/>
      <c r="H16" s="108" t="s">
        <v>47</v>
      </c>
      <c r="I16" s="109"/>
      <c r="J16" s="5"/>
      <c r="K16" s="5"/>
    </row>
    <row r="17" spans="2:11" s="6" customFormat="1" ht="19.5" customHeight="1" x14ac:dyDescent="0.45">
      <c r="B17" s="178" t="s">
        <v>48</v>
      </c>
      <c r="C17" s="414"/>
      <c r="D17" s="206"/>
      <c r="E17" s="205" t="s">
        <v>42</v>
      </c>
      <c r="F17" s="417"/>
      <c r="G17" s="98"/>
      <c r="H17" s="24" t="s">
        <v>50</v>
      </c>
      <c r="I17" s="109"/>
      <c r="J17" s="5"/>
      <c r="K17" s="5"/>
    </row>
    <row r="18" spans="2:11" s="6" customFormat="1" ht="19.5" customHeight="1" x14ac:dyDescent="0.45">
      <c r="B18" s="178" t="s">
        <v>51</v>
      </c>
      <c r="C18" s="414"/>
      <c r="D18" s="206"/>
      <c r="E18" s="205" t="s">
        <v>42</v>
      </c>
      <c r="F18" s="417"/>
      <c r="G18" s="98"/>
      <c r="H18" s="24" t="s">
        <v>53</v>
      </c>
      <c r="I18" s="25"/>
      <c r="J18" s="5"/>
      <c r="K18" s="5"/>
    </row>
    <row r="19" spans="2:11" s="6" customFormat="1" ht="19.5" customHeight="1" x14ac:dyDescent="0.45">
      <c r="B19" s="178" t="s">
        <v>54</v>
      </c>
      <c r="C19" s="414"/>
      <c r="D19" s="206"/>
      <c r="E19" s="205" t="s">
        <v>42</v>
      </c>
      <c r="F19" s="417"/>
      <c r="G19" s="98"/>
      <c r="H19" s="24" t="s">
        <v>56</v>
      </c>
      <c r="I19" s="25"/>
      <c r="J19" s="5"/>
      <c r="K19" s="5"/>
    </row>
    <row r="20" spans="2:11" s="6" customFormat="1" ht="7.5" customHeight="1" x14ac:dyDescent="0.45">
      <c r="G20" s="208"/>
      <c r="H20" s="209"/>
      <c r="I20" s="209"/>
      <c r="J20" s="5"/>
      <c r="K20" s="5"/>
    </row>
    <row r="21" spans="2:11" s="6" customFormat="1" ht="38.25" customHeight="1" x14ac:dyDescent="0.5">
      <c r="C21" s="190"/>
      <c r="H21" s="536" t="s">
        <v>56</v>
      </c>
      <c r="I21" s="536"/>
      <c r="J21" s="191"/>
    </row>
    <row r="22" spans="2:11" s="6" customFormat="1" ht="30" customHeight="1" x14ac:dyDescent="0.5">
      <c r="B22" s="192" t="s">
        <v>57</v>
      </c>
      <c r="C22" s="193"/>
      <c r="D22" s="95"/>
      <c r="E22" s="194"/>
      <c r="H22" s="191"/>
      <c r="I22" s="191"/>
      <c r="J22" s="191"/>
    </row>
    <row r="23" spans="2:11" s="6" customFormat="1" ht="19.5" customHeight="1" x14ac:dyDescent="0.5">
      <c r="B23" s="646" t="s">
        <v>58</v>
      </c>
      <c r="C23" s="646"/>
      <c r="D23" s="95"/>
      <c r="E23" s="197"/>
      <c r="H23" s="191"/>
      <c r="I23" s="191"/>
      <c r="J23" s="191"/>
    </row>
    <row r="24" spans="2:11" s="6" customFormat="1" ht="17.25" customHeight="1" x14ac:dyDescent="0.5">
      <c r="B24" s="95"/>
      <c r="C24" s="95"/>
      <c r="D24" s="95"/>
      <c r="E24" s="95"/>
      <c r="I24" s="195"/>
      <c r="J24" s="195"/>
    </row>
    <row r="25" spans="2:11" s="6" customFormat="1" ht="17.25" customHeight="1" x14ac:dyDescent="0.5">
      <c r="B25" s="196" t="s">
        <v>59</v>
      </c>
      <c r="C25" s="95"/>
      <c r="D25" s="95"/>
      <c r="E25" s="95"/>
    </row>
    <row r="26" spans="2:11" s="6" customFormat="1" ht="17.25" customHeight="1" x14ac:dyDescent="0.5">
      <c r="B26" s="196"/>
      <c r="C26" s="197" t="s">
        <v>60</v>
      </c>
      <c r="D26" s="197"/>
      <c r="E26" s="197" t="s">
        <v>61</v>
      </c>
    </row>
    <row r="27" spans="2:11" s="6" customFormat="1" ht="17.25" customHeight="1" x14ac:dyDescent="0.5">
      <c r="B27" s="196"/>
      <c r="C27" s="197" t="s">
        <v>62</v>
      </c>
      <c r="D27" s="197"/>
      <c r="E27" s="197" t="s">
        <v>63</v>
      </c>
    </row>
    <row r="28" spans="2:11" s="6" customFormat="1" ht="17.25" customHeight="1" x14ac:dyDescent="0.5">
      <c r="B28" s="196"/>
      <c r="C28" s="197" t="s">
        <v>64</v>
      </c>
      <c r="D28" s="197"/>
      <c r="E28" s="197" t="s">
        <v>65</v>
      </c>
    </row>
    <row r="29" spans="2:11" s="6" customFormat="1" ht="17.25" customHeight="1" x14ac:dyDescent="0.5">
      <c r="B29" s="196"/>
      <c r="C29" s="95"/>
      <c r="D29" s="95"/>
      <c r="E29" s="95"/>
    </row>
    <row r="30" spans="2:11" s="6" customFormat="1" ht="17.25" customHeight="1" x14ac:dyDescent="0.5">
      <c r="B30" s="196" t="s">
        <v>66</v>
      </c>
      <c r="C30" s="95"/>
      <c r="D30" s="95"/>
      <c r="E30" s="198"/>
    </row>
    <row r="31" spans="2:11" s="6" customFormat="1" ht="17.25" customHeight="1" x14ac:dyDescent="0.5">
      <c r="B31" s="196" t="s">
        <v>67</v>
      </c>
      <c r="D31" s="200"/>
    </row>
    <row r="32" spans="2:11" s="6" customFormat="1" ht="17.25" customHeight="1" x14ac:dyDescent="0.5">
      <c r="B32" s="196" t="s">
        <v>68</v>
      </c>
      <c r="C32" s="199"/>
      <c r="F32" s="200"/>
    </row>
    <row r="33" spans="1:11" s="6" customFormat="1" ht="12.75" customHeight="1" x14ac:dyDescent="0.5">
      <c r="B33" s="201"/>
      <c r="C33" s="190"/>
    </row>
    <row r="34" spans="1:11" s="95" customFormat="1" ht="21.75" customHeight="1" x14ac:dyDescent="0.5">
      <c r="B34" s="202"/>
      <c r="C34" s="196"/>
      <c r="F34" s="200"/>
    </row>
    <row r="35" spans="1:11" s="95" customFormat="1" ht="21.75" customHeight="1" x14ac:dyDescent="0.5">
      <c r="B35" s="202"/>
      <c r="C35" s="196"/>
      <c r="F35" s="200"/>
    </row>
    <row r="36" spans="1:11" s="96" customFormat="1" ht="21.75" customHeight="1" x14ac:dyDescent="0.5">
      <c r="A36" s="95"/>
      <c r="B36" s="95"/>
      <c r="C36" s="196"/>
      <c r="D36" s="95"/>
      <c r="E36" s="95"/>
      <c r="F36" s="200"/>
      <c r="G36" s="95"/>
      <c r="H36" s="95"/>
      <c r="I36" s="95"/>
      <c r="J36" s="95"/>
      <c r="K36" s="95"/>
    </row>
    <row r="37" spans="1:11" s="96" customFormat="1" ht="21.75" customHeight="1" x14ac:dyDescent="0.5">
      <c r="A37" s="95"/>
      <c r="B37" s="202"/>
      <c r="C37" s="196"/>
      <c r="D37" s="95"/>
      <c r="E37" s="95"/>
      <c r="F37" s="200"/>
      <c r="G37" s="95"/>
      <c r="H37" s="95"/>
      <c r="I37" s="95"/>
      <c r="J37" s="95"/>
      <c r="K37" s="95"/>
    </row>
    <row r="38" spans="1:11" s="96" customFormat="1" ht="21.75" customHeight="1" x14ac:dyDescent="0.5">
      <c r="A38" s="95"/>
      <c r="B38" s="202"/>
      <c r="C38" s="196"/>
      <c r="D38" s="95"/>
      <c r="E38" s="95"/>
      <c r="F38" s="200"/>
      <c r="G38" s="95"/>
      <c r="H38" s="95"/>
      <c r="I38" s="95"/>
      <c r="J38" s="95"/>
      <c r="K38" s="95"/>
    </row>
    <row r="39" spans="1:11" s="96" customFormat="1" ht="21.75" customHeight="1" x14ac:dyDescent="0.5">
      <c r="A39" s="95"/>
      <c r="B39" s="202"/>
      <c r="C39" s="196"/>
      <c r="D39" s="95"/>
      <c r="E39" s="196"/>
      <c r="F39" s="200"/>
      <c r="G39" s="95"/>
      <c r="H39" s="95"/>
      <c r="I39" s="95"/>
      <c r="J39" s="95"/>
      <c r="K39" s="95"/>
    </row>
    <row r="40" spans="1:11" s="96" customFormat="1" ht="21.75" customHeight="1" x14ac:dyDescent="0.5">
      <c r="A40" s="95"/>
      <c r="B40" s="202"/>
      <c r="C40" s="196"/>
      <c r="D40" s="95"/>
      <c r="E40" s="95"/>
      <c r="F40" s="200"/>
      <c r="G40" s="95"/>
      <c r="H40" s="95"/>
      <c r="I40" s="95"/>
      <c r="J40" s="95"/>
      <c r="K40" s="95"/>
    </row>
    <row r="41" spans="1:11" s="96" customFormat="1" ht="21.75" customHeight="1" x14ac:dyDescent="0.5">
      <c r="A41" s="95"/>
      <c r="B41" s="202"/>
      <c r="C41" s="202"/>
      <c r="D41" s="202"/>
      <c r="E41" s="95"/>
      <c r="F41" s="200"/>
      <c r="G41" s="95"/>
      <c r="H41" s="95"/>
      <c r="I41" s="95"/>
      <c r="J41" s="95"/>
      <c r="K41" s="95"/>
    </row>
    <row r="42" spans="1:11" s="96" customFormat="1" ht="21.75" customHeight="1" x14ac:dyDescent="0.5">
      <c r="A42" s="95"/>
      <c r="B42" s="202"/>
      <c r="C42" s="202"/>
      <c r="D42" s="95"/>
      <c r="E42" s="95"/>
      <c r="F42" s="200"/>
      <c r="G42" s="95"/>
      <c r="H42" s="95"/>
      <c r="I42" s="95"/>
      <c r="J42" s="95"/>
      <c r="K42" s="95"/>
    </row>
    <row r="43" spans="1:11" ht="21.75" customHeight="1" x14ac:dyDescent="0.45">
      <c r="A43" s="6"/>
      <c r="B43" s="201"/>
      <c r="C43" s="196"/>
      <c r="D43" s="6"/>
      <c r="E43" s="6"/>
      <c r="F43" s="200"/>
      <c r="G43" s="6"/>
      <c r="H43" s="6"/>
      <c r="I43" s="6"/>
      <c r="J43" s="6"/>
      <c r="K43" s="6"/>
    </row>
    <row r="44" spans="1:11" ht="21.75" customHeight="1" x14ac:dyDescent="0.45">
      <c r="A44" s="6"/>
      <c r="B44" s="201"/>
      <c r="C44" s="201"/>
      <c r="D44" s="201"/>
      <c r="E44" s="6"/>
      <c r="F44" s="200"/>
      <c r="G44" s="6"/>
      <c r="H44" s="6"/>
      <c r="I44" s="6"/>
      <c r="J44" s="6"/>
      <c r="K44" s="6"/>
    </row>
    <row r="45" spans="1:11" ht="21.75" customHeight="1" x14ac:dyDescent="0.45">
      <c r="A45" s="6"/>
      <c r="B45" s="201"/>
      <c r="C45" s="203"/>
      <c r="D45" s="6"/>
      <c r="E45" s="6"/>
      <c r="F45" s="200"/>
      <c r="G45" s="6"/>
      <c r="H45" s="6"/>
      <c r="I45" s="6"/>
      <c r="J45" s="6"/>
      <c r="K45" s="6"/>
    </row>
    <row r="46" spans="1:11" ht="21.75" customHeight="1" x14ac:dyDescent="0.45">
      <c r="A46" s="6"/>
      <c r="B46" s="201"/>
      <c r="C46" s="199"/>
      <c r="D46" s="6"/>
      <c r="E46" s="6"/>
      <c r="F46" s="200"/>
      <c r="G46" s="6"/>
      <c r="H46" s="6"/>
      <c r="I46" s="6"/>
      <c r="J46" s="6"/>
      <c r="K46" s="6"/>
    </row>
    <row r="47" spans="1:11" ht="21.75" customHeight="1" x14ac:dyDescent="0.45">
      <c r="A47" s="6"/>
      <c r="B47" s="201"/>
      <c r="C47" s="199"/>
      <c r="D47" s="6"/>
      <c r="E47" s="6"/>
      <c r="F47" s="200"/>
      <c r="G47" s="6"/>
      <c r="H47" s="6"/>
      <c r="I47" s="6"/>
      <c r="J47" s="6"/>
      <c r="K47" s="6"/>
    </row>
    <row r="48" spans="1:11" ht="21.75" customHeight="1" x14ac:dyDescent="0.45">
      <c r="A48" s="6"/>
      <c r="B48" s="201"/>
      <c r="C48" s="199"/>
      <c r="D48" s="6"/>
      <c r="E48" s="6"/>
      <c r="F48" s="200"/>
      <c r="G48" s="6"/>
      <c r="H48" s="6"/>
      <c r="I48" s="6"/>
      <c r="J48" s="6"/>
      <c r="K48" s="6"/>
    </row>
    <row r="49" spans="1:11" ht="21.75" customHeight="1" x14ac:dyDescent="0.45">
      <c r="A49" s="6"/>
      <c r="B49" s="201"/>
      <c r="C49" s="199"/>
      <c r="D49" s="6"/>
      <c r="E49" s="6"/>
      <c r="F49" s="200"/>
      <c r="G49" s="6"/>
      <c r="H49" s="6"/>
      <c r="I49" s="6"/>
      <c r="J49" s="6"/>
      <c r="K49" s="6"/>
    </row>
  </sheetData>
  <sheetProtection algorithmName="SHA-512" hashValue="piO9mXGiqgXBZBLHc5MCICd4ZWk87iEiQ8or04CmVwc/cCquzTpjgQWSjahTtq4xZm8QtRwQdjNyxgmykZSuKg==" saltValue="ue1+Ctbz5/pjnpHateUlFQ==" spinCount="100000" sheet="1" objects="1" scenarios="1"/>
  <mergeCells count="3">
    <mergeCell ref="F1:I1"/>
    <mergeCell ref="B23:C23"/>
    <mergeCell ref="D2:E2"/>
  </mergeCells>
  <dataValidations count="10">
    <dataValidation type="list" allowBlank="1" showInputMessage="1" showErrorMessage="1" promptTitle="ระดับการศึกษา" sqref="F3" xr:uid="{00000000-0002-0000-0000-000000000000}">
      <formula1>level_ed</formula1>
    </dataValidation>
    <dataValidation type="list" allowBlank="1" showInputMessage="1" showErrorMessage="1" promptTitle="กรอกชื่อเดือน" sqref="F8" xr:uid="{00000000-0002-0000-0000-000001000000}">
      <formula1>months</formula1>
    </dataValidation>
    <dataValidation type="list" allowBlank="1" showInputMessage="1" showErrorMessage="1" sqref="F7" xr:uid="{00000000-0002-0000-0000-000002000000}">
      <formula1>date</formula1>
    </dataValidation>
    <dataValidation type="list" allowBlank="1" showInputMessage="1" showErrorMessage="1" sqref="F17:F19" xr:uid="{00000000-0002-0000-0000-000003000000}">
      <formula1>posit</formula1>
    </dataValidation>
    <dataValidation type="list" allowBlank="1" showInputMessage="1" showErrorMessage="1" sqref="F12" xr:uid="{00000000-0002-0000-0000-000004000000}">
      <formula1>time</formula1>
    </dataValidation>
    <dataValidation type="list" allowBlank="1" showInputMessage="1" showErrorMessage="1" sqref="F14:F16" xr:uid="{00000000-0002-0000-0000-000005000000}">
      <formula1>kroo</formula1>
    </dataValidation>
    <dataValidation type="list" allowBlank="1" showInputMessage="1" showErrorMessage="1" sqref="F5 F9" xr:uid="{00000000-0002-0000-0000-000006000000}">
      <formula1>year_ed</formula1>
    </dataValidation>
    <dataValidation type="list" allowBlank="1" showInputMessage="1" showErrorMessage="1" sqref="F4" xr:uid="{00000000-0002-0000-0000-000007000000}">
      <formula1>section</formula1>
    </dataValidation>
    <dataValidation type="list" allowBlank="1" showInputMessage="1" showErrorMessage="1" sqref="C9" xr:uid="{00000000-0002-0000-0000-000008000000}">
      <formula1>level_class</formula1>
    </dataValidation>
    <dataValidation type="list" allowBlank="1" showInputMessage="1" showErrorMessage="1" sqref="C10" xr:uid="{00000000-0002-0000-0000-000009000000}">
      <formula1>group_sara</formula1>
    </dataValidation>
  </dataValidations>
  <hyperlinks>
    <hyperlink ref="H17" location="ตัวชี้วัดคุณลักษณะ!A1" display="ตัวชี้วัดการประเมินคุณลักษณะฯ" xr:uid="{00000000-0004-0000-0000-000000000000}"/>
    <hyperlink ref="H18" location="ตัวชี้วัดการอ่าน!A1" display="ตัวชี้วัดการประเมินการอ่านคิดวิเคราะห์ฯ" xr:uid="{00000000-0004-0000-0000-000001000000}"/>
    <hyperlink ref="H16" location="คำอธิบาย!A1" display="คำอธิบายการใช้แบบบันทึกผลการเรียน" xr:uid="{00000000-0004-0000-0000-000002000000}"/>
    <hyperlink ref="H15" location="อ่านก่อนทำ!A1" display="อ่านก่อนทำ" xr:uid="{00000000-0004-0000-0000-000003000000}"/>
    <hyperlink ref="I5" location="นักเรียน!A1" display="ข้อมูลนักเรียน" xr:uid="{00000000-0004-0000-0000-000004000000}"/>
    <hyperlink ref="H5" location="รายงาน1!A1" display="รายงานส่งครูประจำชั้น" xr:uid="{00000000-0004-0000-0000-000005000000}"/>
    <hyperlink ref="H4" location="บันทึกข้อความ!A1" display="บันทึกเสนอรายงานผล" xr:uid="{00000000-0004-0000-0000-000006000000}"/>
    <hyperlink ref="I4" location="แผนภูมิ!A1" display="แผนภูมิแสดงผลสัมฤทธิ์" xr:uid="{00000000-0004-0000-0000-000007000000}"/>
    <hyperlink ref="H19" location="อ่านก่อนทำ!Z2" display="ข้อห้าม ข้อแนะนำการใช้" xr:uid="{00000000-0004-0000-0000-000008000000}"/>
    <hyperlink ref="H21" location="อ่านก่อนทำ!Z2" display="ข้อห้าม ข้อแนะนำการใช้" xr:uid="{00000000-0004-0000-0000-000009000000}"/>
    <hyperlink ref="H7" location="ปก!A1" display="ปก ปพ.5" xr:uid="{00000000-0004-0000-0000-00000A000000}"/>
    <hyperlink ref="H8" location="เวลาเรียน_ป!Print_Area" display="บันทึกเวลาเรียน" xr:uid="{00000000-0004-0000-0000-00000B000000}"/>
    <hyperlink ref="H9" location="คะแนนตัวชี้วัด!A1" display="3.คะแนนตัวชี้วัด" xr:uid="{00000000-0004-0000-0000-00000C000000}"/>
    <hyperlink ref="H10" location="คุณลักษณะรายข้อ!A1" display="ผลประเมินคุณลักษณะฯ รายข้อ" xr:uid="{00000000-0004-0000-0000-00000D000000}"/>
    <hyperlink ref="I8" location="เวลาเรียน_ม!Print_Area" display="บันทึกเวลาเรียน_มัธยม" xr:uid="{00000000-0004-0000-0000-00000E000000}"/>
    <hyperlink ref="I9" location="คะแนน1!A1" display="บันทึกคะแนนภาคเรียนที่ 1" xr:uid="{00000000-0004-0000-0000-00000F000000}"/>
    <hyperlink ref="I10" location="คิดวิเคราะห์รายข้อ!A1" display="ผลประเมินอ่านคิดวิเคราะห์ รายข้อ" xr:uid="{00000000-0004-0000-0000-000010000000}"/>
    <hyperlink ref="H11" location="สมรรถนะรายด้าน!A1" display="7.สมรรถนะ รายด้าน" xr:uid="{00000000-0004-0000-0000-000011000000}"/>
    <hyperlink ref="H13" location="คำอธิบาย!A1" display="คำอธิบายการใช้แบบบันทึกผลการเรียน" xr:uid="{00000000-0004-0000-0000-000012000000}"/>
    <hyperlink ref="I11" location="สรุปตัดสินผลการเรียน!A1" display="       สรุปตัดสินผลการเรียน" xr:uid="{00000000-0004-0000-0000-000013000000}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verticalDpi="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1:AZ71"/>
  <sheetViews>
    <sheetView showGridLines="0" workbookViewId="0">
      <pane xSplit="5" ySplit="5" topLeftCell="X6" activePane="bottomRight" state="frozen"/>
      <selection pane="topRight" activeCell="F1" sqref="F1"/>
      <selection pane="bottomLeft" activeCell="A6" sqref="A6"/>
      <selection pane="bottomRight" activeCell="AF24" sqref="AF24"/>
    </sheetView>
  </sheetViews>
  <sheetFormatPr defaultColWidth="9.140625"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28515625" style="1" customWidth="1"/>
    <col min="27" max="35" width="3.7109375" style="1" customWidth="1"/>
    <col min="36" max="36" width="6" style="4" customWidth="1"/>
    <col min="37" max="37" width="6.5703125" style="3" customWidth="1"/>
    <col min="38" max="38" width="5.140625" style="1" customWidth="1"/>
    <col min="39" max="39" width="4.7109375" style="1" customWidth="1"/>
    <col min="40" max="40" width="5.7109375" style="2" customWidth="1"/>
    <col min="41" max="41" width="6.140625" style="2" customWidth="1"/>
    <col min="42" max="42" width="6.85546875" style="2" customWidth="1"/>
    <col min="43" max="44" width="4.7109375" style="1" customWidth="1"/>
    <col min="45" max="46" width="5.7109375" style="1" customWidth="1"/>
    <col min="47" max="47" width="5.85546875" style="1" customWidth="1"/>
    <col min="48" max="48" width="6" style="1" customWidth="1"/>
    <col min="49" max="49" width="8.7109375" style="2" customWidth="1"/>
    <col min="50" max="50" width="11.42578125" style="2" customWidth="1"/>
    <col min="51" max="51" width="11.85546875" style="1" customWidth="1"/>
    <col min="52" max="52" width="12.140625" style="1" customWidth="1"/>
    <col min="53" max="53" width="1.85546875" style="1" customWidth="1"/>
    <col min="54" max="16384" width="9.140625" style="1"/>
  </cols>
  <sheetData>
    <row r="1" spans="2:52" ht="45.75" customHeight="1" x14ac:dyDescent="0.5">
      <c r="F1" s="252" t="s">
        <v>398</v>
      </c>
    </row>
    <row r="2" spans="2:52" ht="18" customHeight="1" thickBot="1" x14ac:dyDescent="0.55000000000000004">
      <c r="B2" s="764" t="s">
        <v>247</v>
      </c>
      <c r="C2" s="764" t="s">
        <v>291</v>
      </c>
      <c r="D2" s="766" t="s">
        <v>292</v>
      </c>
      <c r="E2" s="120"/>
      <c r="F2" s="769" t="str">
        <f>"การวัดผลระหว่างเรียน รายวิชา "&amp;Home!C11&amp;" "&amp;Home!C12</f>
        <v xml:space="preserve">การวัดผลระหว่างเรียน รายวิชา  </v>
      </c>
      <c r="G2" s="770"/>
      <c r="H2" s="770"/>
      <c r="I2" s="770"/>
      <c r="J2" s="770"/>
      <c r="K2" s="770"/>
      <c r="L2" s="770"/>
      <c r="M2" s="770"/>
      <c r="N2" s="770"/>
      <c r="O2" s="770"/>
      <c r="P2" s="770"/>
      <c r="Q2" s="770"/>
      <c r="R2" s="770"/>
      <c r="S2" s="770"/>
      <c r="T2" s="770"/>
      <c r="U2" s="770"/>
      <c r="V2" s="770"/>
      <c r="W2" s="770"/>
      <c r="X2" s="770"/>
      <c r="Y2" s="770"/>
      <c r="Z2" s="771"/>
      <c r="AA2" s="769" t="str">
        <f>F2</f>
        <v xml:space="preserve">การวัดผลระหว่างเรียน รายวิชา  </v>
      </c>
      <c r="AB2" s="770"/>
      <c r="AC2" s="770"/>
      <c r="AD2" s="770"/>
      <c r="AE2" s="770"/>
      <c r="AF2" s="770"/>
      <c r="AG2" s="770"/>
      <c r="AH2" s="770"/>
      <c r="AI2" s="770"/>
      <c r="AJ2" s="770"/>
      <c r="AK2" s="770"/>
      <c r="AL2" s="770"/>
      <c r="AM2" s="770"/>
      <c r="AN2" s="770"/>
      <c r="AO2" s="770"/>
      <c r="AP2" s="770"/>
      <c r="AQ2" s="759" t="s">
        <v>399</v>
      </c>
      <c r="AR2" s="760"/>
      <c r="AS2" s="760"/>
      <c r="AT2" s="760"/>
      <c r="AU2" s="760"/>
      <c r="AV2" s="760"/>
      <c r="AW2" s="761"/>
      <c r="AX2" s="742" t="s">
        <v>400</v>
      </c>
      <c r="AY2" s="743" t="str">
        <f>IF(เกณฑ์!$N$19="ACT","ผลการประเมิน","ระดับผลการเรียน")</f>
        <v>ระดับผลการเรียน</v>
      </c>
      <c r="AZ2" s="746" t="s">
        <v>401</v>
      </c>
    </row>
    <row r="3" spans="2:52" s="4" customFormat="1" ht="18" customHeight="1" x14ac:dyDescent="0.5">
      <c r="B3" s="764"/>
      <c r="C3" s="764"/>
      <c r="D3" s="766"/>
      <c r="E3" s="121"/>
      <c r="F3" s="748" t="str">
        <f>IF(เกณฑ์!F8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"&amp;Home!F4</f>
        <v xml:space="preserve">คะแนนหน่วยการเรียนรู้ ภาคเรียนที่ </v>
      </c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  <c r="V3" s="749"/>
      <c r="W3" s="749"/>
      <c r="X3" s="749"/>
      <c r="Y3" s="749"/>
      <c r="Z3" s="750"/>
      <c r="AA3" s="751" t="str">
        <f>F3</f>
        <v xml:space="preserve">คะแนนหน่วยการเรียนรู้ ภาคเรียนที่ </v>
      </c>
      <c r="AB3" s="752"/>
      <c r="AC3" s="752"/>
      <c r="AD3" s="752"/>
      <c r="AE3" s="752"/>
      <c r="AF3" s="752"/>
      <c r="AG3" s="752"/>
      <c r="AH3" s="752"/>
      <c r="AI3" s="752"/>
      <c r="AJ3" s="752"/>
      <c r="AK3" s="753"/>
      <c r="AL3" s="748" t="s">
        <v>402</v>
      </c>
      <c r="AM3" s="749"/>
      <c r="AN3" s="749"/>
      <c r="AO3" s="750"/>
      <c r="AP3" s="186" t="s">
        <v>403</v>
      </c>
      <c r="AQ3" s="754" t="s">
        <v>404</v>
      </c>
      <c r="AR3" s="755"/>
      <c r="AS3" s="755"/>
      <c r="AT3" s="756"/>
      <c r="AU3" s="757" t="s">
        <v>405</v>
      </c>
      <c r="AV3" s="758"/>
      <c r="AW3" s="186" t="s">
        <v>403</v>
      </c>
      <c r="AX3" s="742"/>
      <c r="AY3" s="744"/>
      <c r="AZ3" s="746"/>
    </row>
    <row r="4" spans="2:52" ht="18" customHeight="1" x14ac:dyDescent="0.5">
      <c r="B4" s="764"/>
      <c r="C4" s="764"/>
      <c r="D4" s="767"/>
      <c r="E4" s="122" t="str">
        <f>IF(เกณฑ์!F8="วัดประเมินเป็นหน่วยการเรียนรู้","หน่วยที่","ข้อที่")</f>
        <v>หน่วยที่</v>
      </c>
      <c r="F4" s="269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1"/>
      <c r="AA4" s="272"/>
      <c r="AB4" s="273"/>
      <c r="AC4" s="273"/>
      <c r="AD4" s="273"/>
      <c r="AE4" s="273"/>
      <c r="AF4" s="273"/>
      <c r="AG4" s="273"/>
      <c r="AH4" s="273"/>
      <c r="AI4" s="274"/>
      <c r="AJ4" s="162" t="s">
        <v>406</v>
      </c>
      <c r="AK4" s="185" t="s">
        <v>403</v>
      </c>
      <c r="AL4" s="279" t="s">
        <v>407</v>
      </c>
      <c r="AM4" s="280" t="s">
        <v>408</v>
      </c>
      <c r="AN4" s="184" t="s">
        <v>406</v>
      </c>
      <c r="AO4" s="124" t="s">
        <v>403</v>
      </c>
      <c r="AP4" s="187" t="s">
        <v>409</v>
      </c>
      <c r="AQ4" s="382" t="s">
        <v>407</v>
      </c>
      <c r="AR4" s="383" t="s">
        <v>408</v>
      </c>
      <c r="AS4" s="161" t="s">
        <v>406</v>
      </c>
      <c r="AT4" s="384" t="s">
        <v>403</v>
      </c>
      <c r="AU4" s="384" t="str">
        <f>IF(เกณฑ์!F7="","",เกณฑ์!F7&amp;"%")</f>
        <v/>
      </c>
      <c r="AV4" s="384" t="s">
        <v>403</v>
      </c>
      <c r="AW4" s="187" t="s">
        <v>409</v>
      </c>
      <c r="AX4" s="742"/>
      <c r="AY4" s="744"/>
      <c r="AZ4" s="746"/>
    </row>
    <row r="5" spans="2:52" ht="18" customHeight="1" thickBot="1" x14ac:dyDescent="0.55000000000000004">
      <c r="B5" s="765"/>
      <c r="C5" s="765"/>
      <c r="D5" s="768"/>
      <c r="E5" s="123" t="s">
        <v>410</v>
      </c>
      <c r="F5" s="263">
        <v>10</v>
      </c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66"/>
      <c r="AA5" s="263"/>
      <c r="AB5" s="253"/>
      <c r="AC5" s="253"/>
      <c r="AD5" s="253"/>
      <c r="AE5" s="253"/>
      <c r="AF5" s="253"/>
      <c r="AG5" s="253"/>
      <c r="AH5" s="253"/>
      <c r="AI5" s="254"/>
      <c r="AJ5" s="153">
        <f t="shared" ref="AJ5:AJ36" si="0">IF(SUM(F5:AI5),SUM(F5:AI5),"")</f>
        <v>10</v>
      </c>
      <c r="AK5" s="154">
        <f>เกณฑ์!F4</f>
        <v>50</v>
      </c>
      <c r="AL5" s="263">
        <v>10</v>
      </c>
      <c r="AM5" s="253"/>
      <c r="AN5" s="385">
        <f t="shared" ref="AN5:AN55" si="1">IF(SUM(AL5:AM5),SUM(AL5:AM5),"")</f>
        <v>10</v>
      </c>
      <c r="AO5" s="386">
        <f>เกณฑ์!F5</f>
        <v>20</v>
      </c>
      <c r="AP5" s="387">
        <f>SUM(AK5,AO5)</f>
        <v>70</v>
      </c>
      <c r="AQ5" s="388">
        <v>10</v>
      </c>
      <c r="AR5" s="389"/>
      <c r="AS5" s="390">
        <f>IF(SUM(AQ5:AR5),SUM(AQ5:AR5),"")</f>
        <v>10</v>
      </c>
      <c r="AT5" s="391">
        <f>(100-เกณฑ์!F7)/100*$AW$5</f>
        <v>30</v>
      </c>
      <c r="AU5" s="389"/>
      <c r="AV5" s="391" t="str">
        <f>IF(เกณฑ์!F7="","",เกณฑ์!F7/100*$AW$5)</f>
        <v/>
      </c>
      <c r="AW5" s="387">
        <f>เกณฑ์!F6</f>
        <v>30</v>
      </c>
      <c r="AX5" s="395">
        <f>SUM(AP5,AW5)</f>
        <v>100</v>
      </c>
      <c r="AY5" s="745"/>
      <c r="AZ5" s="747"/>
    </row>
    <row r="6" spans="2:52" ht="15.75" customHeight="1" x14ac:dyDescent="0.5">
      <c r="B6" s="156">
        <v>1</v>
      </c>
      <c r="C6" s="157" t="str">
        <f>IF(นักเรียน!C6="","",นักเรียน!C6)</f>
        <v/>
      </c>
      <c r="D6" s="762" t="str">
        <f>IF(นักเรียน!E6="","",นักเรียน!E6)</f>
        <v/>
      </c>
      <c r="E6" s="763"/>
      <c r="F6" s="275">
        <v>8</v>
      </c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7"/>
      <c r="AA6" s="275"/>
      <c r="AB6" s="276"/>
      <c r="AC6" s="276"/>
      <c r="AD6" s="276"/>
      <c r="AE6" s="276"/>
      <c r="AF6" s="276"/>
      <c r="AG6" s="276"/>
      <c r="AH6" s="276"/>
      <c r="AI6" s="278"/>
      <c r="AJ6" s="155">
        <f t="shared" si="0"/>
        <v>8</v>
      </c>
      <c r="AK6" s="158">
        <f t="shared" ref="AK6:AK55" si="2">IF(AJ6="","",ROUND(AJ6/$AJ$5*$AK$5,0))</f>
        <v>40</v>
      </c>
      <c r="AL6" s="275">
        <v>6</v>
      </c>
      <c r="AM6" s="276"/>
      <c r="AN6" s="159">
        <f t="shared" si="1"/>
        <v>6</v>
      </c>
      <c r="AO6" s="160">
        <f>IF(AN6="","",ROUND(AN6/$AN$5*$AO$5,0))</f>
        <v>12</v>
      </c>
      <c r="AP6" s="188">
        <f t="shared" ref="AP6:AP55" si="3">IF(SUM(AK6,AO6),SUM(AK6,AO6),"")</f>
        <v>52</v>
      </c>
      <c r="AQ6" s="392">
        <v>7</v>
      </c>
      <c r="AR6" s="393"/>
      <c r="AS6" s="157">
        <f t="shared" ref="AS6:AS55" si="4">IF(SUM(AQ6:AR6),SUM(AQ6:AR6),"")</f>
        <v>7</v>
      </c>
      <c r="AT6" s="394">
        <f>IF(AS6="","",ROUND(AS6/$AS$5*$AT$5,0))</f>
        <v>21</v>
      </c>
      <c r="AU6" s="393"/>
      <c r="AV6" s="394" t="str">
        <f>IF(AU6="","",ROUND(AU6/$AU$5*$AV$5,0))</f>
        <v/>
      </c>
      <c r="AW6" s="188">
        <f>IF(SUM(AT6,AV6),SUM(AT6,AV6),"")</f>
        <v>21</v>
      </c>
      <c r="AX6" s="182">
        <f>IF(SUM(AP6,AW6),SUM(AP6,AW6),"")</f>
        <v>73</v>
      </c>
      <c r="AY6" s="179" t="str">
        <f>IF(OR(นักเรียน!N6="ออก",AZ6="ร",AZ6="มส",AX6=""),"",IF(เกณฑ์!$N$19="ACT",VLOOKUP(AX6,gradeact,5,TRUE),VLOOKUP(AX6,grade1,5,TRUE)))</f>
        <v>3</v>
      </c>
      <c r="AZ6" s="276"/>
    </row>
    <row r="7" spans="2:52" ht="15.75" customHeight="1" x14ac:dyDescent="0.5">
      <c r="B7" s="15">
        <v>2</v>
      </c>
      <c r="C7" s="161" t="str">
        <f>IF(นักเรียน!C7="","",นักเรียน!C7)</f>
        <v/>
      </c>
      <c r="D7" s="740" t="str">
        <f>IF(นักเรียน!E7="","",นักเรียน!E7)</f>
        <v/>
      </c>
      <c r="E7" s="741"/>
      <c r="F7" s="265">
        <v>7</v>
      </c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68"/>
      <c r="AA7" s="265"/>
      <c r="AB7" s="257"/>
      <c r="AC7" s="257"/>
      <c r="AD7" s="257"/>
      <c r="AE7" s="257"/>
      <c r="AF7" s="257"/>
      <c r="AG7" s="257"/>
      <c r="AH7" s="257"/>
      <c r="AI7" s="258"/>
      <c r="AJ7" s="162">
        <f t="shared" si="0"/>
        <v>7</v>
      </c>
      <c r="AK7" s="163">
        <f t="shared" si="2"/>
        <v>35</v>
      </c>
      <c r="AL7" s="265">
        <v>7</v>
      </c>
      <c r="AM7" s="257"/>
      <c r="AN7" s="164">
        <f t="shared" si="1"/>
        <v>7</v>
      </c>
      <c r="AO7" s="165">
        <f t="shared" ref="AO7:AO55" si="5">IF(AN7="","",ROUND(AN7/$AN$5*$AO$5,0))</f>
        <v>14</v>
      </c>
      <c r="AP7" s="189">
        <f t="shared" si="3"/>
        <v>49</v>
      </c>
      <c r="AQ7" s="382">
        <v>6</v>
      </c>
      <c r="AR7" s="383"/>
      <c r="AS7" s="161">
        <f t="shared" si="4"/>
        <v>6</v>
      </c>
      <c r="AT7" s="384">
        <f t="shared" ref="AT7:AT55" si="6">IF(AS7="","",ROUND(AS7/$AS$5*$AT$5,0))</f>
        <v>18</v>
      </c>
      <c r="AU7" s="383"/>
      <c r="AV7" s="384" t="str">
        <f t="shared" ref="AV7:AV55" si="7">IF(AU7="","",ROUND(AU7/$AU$5*$AV$5,0))</f>
        <v/>
      </c>
      <c r="AW7" s="189">
        <f t="shared" ref="AW7:AW55" si="8">IF(SUM(AT7,AV7),SUM(AT7,AV7),"")</f>
        <v>18</v>
      </c>
      <c r="AX7" s="183">
        <f t="shared" ref="AX7:AX55" si="9">IF(SUM(AP7,AW7),SUM(AP7,AW7),"")</f>
        <v>67</v>
      </c>
      <c r="AY7" s="180" t="str">
        <f>IF(OR(นักเรียน!N7="ออก",AZ7="ร",AZ7="มส",AX7=""),"",IF(เกณฑ์!$N$19="ACT",VLOOKUP(AX7,gradeact,5,TRUE),VLOOKUP(AX7,grade1,5,TRUE)))</f>
        <v>2.5</v>
      </c>
      <c r="AZ7" s="257"/>
    </row>
    <row r="8" spans="2:52" ht="15.75" customHeight="1" x14ac:dyDescent="0.5">
      <c r="B8" s="15">
        <v>3</v>
      </c>
      <c r="C8" s="161" t="str">
        <f>IF(นักเรียน!C8="","",นักเรียน!C8)</f>
        <v/>
      </c>
      <c r="D8" s="740" t="str">
        <f>IF(นักเรียน!E8="","",นักเรียน!E8)</f>
        <v/>
      </c>
      <c r="E8" s="741"/>
      <c r="F8" s="265">
        <v>9</v>
      </c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68"/>
      <c r="AA8" s="265"/>
      <c r="AB8" s="257"/>
      <c r="AC8" s="257"/>
      <c r="AD8" s="257"/>
      <c r="AE8" s="257"/>
      <c r="AF8" s="257"/>
      <c r="AG8" s="257"/>
      <c r="AH8" s="257"/>
      <c r="AI8" s="258"/>
      <c r="AJ8" s="162">
        <f t="shared" si="0"/>
        <v>9</v>
      </c>
      <c r="AK8" s="163">
        <f t="shared" si="2"/>
        <v>45</v>
      </c>
      <c r="AL8" s="265">
        <v>8</v>
      </c>
      <c r="AM8" s="257"/>
      <c r="AN8" s="164">
        <f t="shared" si="1"/>
        <v>8</v>
      </c>
      <c r="AO8" s="165">
        <f t="shared" si="5"/>
        <v>16</v>
      </c>
      <c r="AP8" s="189">
        <f t="shared" si="3"/>
        <v>61</v>
      </c>
      <c r="AQ8" s="382">
        <v>8</v>
      </c>
      <c r="AR8" s="383"/>
      <c r="AS8" s="161">
        <f t="shared" si="4"/>
        <v>8</v>
      </c>
      <c r="AT8" s="384">
        <f t="shared" si="6"/>
        <v>24</v>
      </c>
      <c r="AU8" s="383"/>
      <c r="AV8" s="384" t="str">
        <f t="shared" si="7"/>
        <v/>
      </c>
      <c r="AW8" s="189">
        <f t="shared" si="8"/>
        <v>24</v>
      </c>
      <c r="AX8" s="183">
        <f t="shared" si="9"/>
        <v>85</v>
      </c>
      <c r="AY8" s="180" t="str">
        <f>IF(OR(นักเรียน!N8="ออก",AZ8="ร",AZ8="มส",AX8=""),"",IF(เกณฑ์!$N$19="ACT",VLOOKUP(AX8,gradeact,5,TRUE),VLOOKUP(AX8,grade1,5,TRUE)))</f>
        <v>4</v>
      </c>
      <c r="AZ8" s="257"/>
    </row>
    <row r="9" spans="2:52" ht="15.75" customHeight="1" x14ac:dyDescent="0.5">
      <c r="B9" s="15">
        <v>4</v>
      </c>
      <c r="C9" s="161" t="str">
        <f>IF(นักเรียน!C9="","",นักเรียน!C9)</f>
        <v/>
      </c>
      <c r="D9" s="740" t="str">
        <f>IF(นักเรียน!E9="","",นักเรียน!E9)</f>
        <v/>
      </c>
      <c r="E9" s="741"/>
      <c r="F9" s="265">
        <v>6</v>
      </c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68"/>
      <c r="AA9" s="265"/>
      <c r="AB9" s="257"/>
      <c r="AC9" s="257"/>
      <c r="AD9" s="257"/>
      <c r="AE9" s="257"/>
      <c r="AF9" s="257"/>
      <c r="AG9" s="257"/>
      <c r="AH9" s="257"/>
      <c r="AI9" s="258"/>
      <c r="AJ9" s="162">
        <f t="shared" si="0"/>
        <v>6</v>
      </c>
      <c r="AK9" s="163">
        <f t="shared" si="2"/>
        <v>30</v>
      </c>
      <c r="AL9" s="265">
        <v>3</v>
      </c>
      <c r="AM9" s="257"/>
      <c r="AN9" s="164">
        <f t="shared" si="1"/>
        <v>3</v>
      </c>
      <c r="AO9" s="165">
        <f t="shared" si="5"/>
        <v>6</v>
      </c>
      <c r="AP9" s="189">
        <f t="shared" si="3"/>
        <v>36</v>
      </c>
      <c r="AQ9" s="382">
        <v>5</v>
      </c>
      <c r="AR9" s="383"/>
      <c r="AS9" s="161">
        <f t="shared" si="4"/>
        <v>5</v>
      </c>
      <c r="AT9" s="384">
        <f t="shared" si="6"/>
        <v>15</v>
      </c>
      <c r="AU9" s="383"/>
      <c r="AV9" s="384" t="str">
        <f t="shared" si="7"/>
        <v/>
      </c>
      <c r="AW9" s="189">
        <f t="shared" si="8"/>
        <v>15</v>
      </c>
      <c r="AX9" s="183">
        <f t="shared" si="9"/>
        <v>51</v>
      </c>
      <c r="AY9" s="180" t="str">
        <f>IF(OR(นักเรียน!N9="ออก",AZ9="ร",AZ9="มส",AX9=""),"",IF(เกณฑ์!$N$19="ACT",VLOOKUP(AX9,gradeact,5,TRUE),VLOOKUP(AX9,grade1,5,TRUE)))</f>
        <v>1</v>
      </c>
      <c r="AZ9" s="257"/>
    </row>
    <row r="10" spans="2:52" ht="15.75" customHeight="1" x14ac:dyDescent="0.5">
      <c r="B10" s="15">
        <v>5</v>
      </c>
      <c r="C10" s="161" t="str">
        <f>IF(นักเรียน!C10="","",นักเรียน!C10)</f>
        <v/>
      </c>
      <c r="D10" s="740" t="str">
        <f>IF(นักเรียน!E10="","",นักเรียน!E10)</f>
        <v/>
      </c>
      <c r="E10" s="741"/>
      <c r="F10" s="265">
        <v>5</v>
      </c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68"/>
      <c r="AA10" s="265"/>
      <c r="AB10" s="257"/>
      <c r="AC10" s="257"/>
      <c r="AD10" s="257"/>
      <c r="AE10" s="257"/>
      <c r="AF10" s="257"/>
      <c r="AG10" s="257"/>
      <c r="AH10" s="257"/>
      <c r="AI10" s="258"/>
      <c r="AJ10" s="162">
        <f t="shared" si="0"/>
        <v>5</v>
      </c>
      <c r="AK10" s="163">
        <f t="shared" si="2"/>
        <v>25</v>
      </c>
      <c r="AL10" s="265">
        <v>6</v>
      </c>
      <c r="AM10" s="257"/>
      <c r="AN10" s="164">
        <f t="shared" si="1"/>
        <v>6</v>
      </c>
      <c r="AO10" s="165">
        <f t="shared" si="5"/>
        <v>12</v>
      </c>
      <c r="AP10" s="189">
        <f t="shared" si="3"/>
        <v>37</v>
      </c>
      <c r="AQ10" s="382">
        <v>6</v>
      </c>
      <c r="AR10" s="383"/>
      <c r="AS10" s="161">
        <f t="shared" si="4"/>
        <v>6</v>
      </c>
      <c r="AT10" s="384">
        <f t="shared" si="6"/>
        <v>18</v>
      </c>
      <c r="AU10" s="383"/>
      <c r="AV10" s="384" t="str">
        <f t="shared" si="7"/>
        <v/>
      </c>
      <c r="AW10" s="189">
        <f t="shared" si="8"/>
        <v>18</v>
      </c>
      <c r="AX10" s="183">
        <f t="shared" si="9"/>
        <v>55</v>
      </c>
      <c r="AY10" s="180" t="str">
        <f>IF(OR(นักเรียน!N10="ออก",AZ10="ร",AZ10="มส",AX10=""),"",IF(เกณฑ์!$N$19="ACT",VLOOKUP(AX10,gradeact,5,TRUE),VLOOKUP(AX10,grade1,5,TRUE)))</f>
        <v>1.5</v>
      </c>
      <c r="AZ10" s="257"/>
    </row>
    <row r="11" spans="2:52" ht="15.75" customHeight="1" x14ac:dyDescent="0.5">
      <c r="B11" s="15">
        <v>6</v>
      </c>
      <c r="C11" s="161" t="str">
        <f>IF(นักเรียน!C11="","",นักเรียน!C11)</f>
        <v/>
      </c>
      <c r="D11" s="740" t="str">
        <f>IF(นักเรียน!E11="","",นักเรียน!E11)</f>
        <v/>
      </c>
      <c r="E11" s="741"/>
      <c r="F11" s="265">
        <v>4</v>
      </c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68"/>
      <c r="AA11" s="265"/>
      <c r="AB11" s="257"/>
      <c r="AC11" s="257"/>
      <c r="AD11" s="257"/>
      <c r="AE11" s="257"/>
      <c r="AF11" s="257"/>
      <c r="AG11" s="257"/>
      <c r="AH11" s="257"/>
      <c r="AI11" s="258"/>
      <c r="AJ11" s="162">
        <f t="shared" si="0"/>
        <v>4</v>
      </c>
      <c r="AK11" s="163">
        <f t="shared" si="2"/>
        <v>20</v>
      </c>
      <c r="AL11" s="265">
        <v>6</v>
      </c>
      <c r="AM11" s="257"/>
      <c r="AN11" s="164">
        <f t="shared" si="1"/>
        <v>6</v>
      </c>
      <c r="AO11" s="165">
        <f t="shared" si="5"/>
        <v>12</v>
      </c>
      <c r="AP11" s="189">
        <f t="shared" si="3"/>
        <v>32</v>
      </c>
      <c r="AQ11" s="382">
        <v>7</v>
      </c>
      <c r="AR11" s="383"/>
      <c r="AS11" s="161">
        <f t="shared" si="4"/>
        <v>7</v>
      </c>
      <c r="AT11" s="384">
        <f t="shared" si="6"/>
        <v>21</v>
      </c>
      <c r="AU11" s="383"/>
      <c r="AV11" s="384" t="str">
        <f t="shared" si="7"/>
        <v/>
      </c>
      <c r="AW11" s="189">
        <f t="shared" si="8"/>
        <v>21</v>
      </c>
      <c r="AX11" s="183">
        <f t="shared" si="9"/>
        <v>53</v>
      </c>
      <c r="AY11" s="180" t="str">
        <f>IF(OR(นักเรียน!N11="ออก",AZ11="ร",AZ11="มส",AX11=""),"",IF(เกณฑ์!$N$19="ACT",VLOOKUP(AX11,gradeact,5,TRUE),VLOOKUP(AX11,grade1,5,TRUE)))</f>
        <v>1</v>
      </c>
      <c r="AZ11" s="257"/>
    </row>
    <row r="12" spans="2:52" ht="15.75" customHeight="1" x14ac:dyDescent="0.5">
      <c r="B12" s="15">
        <v>7</v>
      </c>
      <c r="C12" s="161" t="str">
        <f>IF(นักเรียน!C12="","",นักเรียน!C12)</f>
        <v/>
      </c>
      <c r="D12" s="740" t="str">
        <f>IF(นักเรียน!E12="","",นักเรียน!E12)</f>
        <v/>
      </c>
      <c r="E12" s="741"/>
      <c r="F12" s="265">
        <v>8</v>
      </c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68"/>
      <c r="AA12" s="265"/>
      <c r="AB12" s="257"/>
      <c r="AC12" s="257"/>
      <c r="AD12" s="257"/>
      <c r="AE12" s="257"/>
      <c r="AF12" s="257"/>
      <c r="AG12" s="257"/>
      <c r="AH12" s="257"/>
      <c r="AI12" s="258"/>
      <c r="AJ12" s="162">
        <f t="shared" si="0"/>
        <v>8</v>
      </c>
      <c r="AK12" s="163">
        <f t="shared" si="2"/>
        <v>40</v>
      </c>
      <c r="AL12" s="265">
        <v>7</v>
      </c>
      <c r="AM12" s="257"/>
      <c r="AN12" s="164">
        <f t="shared" si="1"/>
        <v>7</v>
      </c>
      <c r="AO12" s="165">
        <f t="shared" si="5"/>
        <v>14</v>
      </c>
      <c r="AP12" s="189">
        <f t="shared" si="3"/>
        <v>54</v>
      </c>
      <c r="AQ12" s="382">
        <v>8</v>
      </c>
      <c r="AR12" s="383"/>
      <c r="AS12" s="161">
        <f t="shared" si="4"/>
        <v>8</v>
      </c>
      <c r="AT12" s="384">
        <f t="shared" si="6"/>
        <v>24</v>
      </c>
      <c r="AU12" s="383"/>
      <c r="AV12" s="384" t="str">
        <f t="shared" si="7"/>
        <v/>
      </c>
      <c r="AW12" s="189">
        <f t="shared" si="8"/>
        <v>24</v>
      </c>
      <c r="AX12" s="183">
        <f t="shared" si="9"/>
        <v>78</v>
      </c>
      <c r="AY12" s="180" t="str">
        <f>IF(OR(นักเรียน!N12="ออก",AZ12="ร",AZ12="มส",AX12=""),"",IF(เกณฑ์!$N$19="ACT",VLOOKUP(AX12,gradeact,5,TRUE),VLOOKUP(AX12,grade1,5,TRUE)))</f>
        <v>3.5</v>
      </c>
      <c r="AZ12" s="257"/>
    </row>
    <row r="13" spans="2:52" ht="15.75" customHeight="1" x14ac:dyDescent="0.5">
      <c r="B13" s="15">
        <v>8</v>
      </c>
      <c r="C13" s="161" t="str">
        <f>IF(นักเรียน!C13="","",นักเรียน!C13)</f>
        <v/>
      </c>
      <c r="D13" s="740" t="str">
        <f>IF(นักเรียน!E13="","",นักเรียน!E13)</f>
        <v/>
      </c>
      <c r="E13" s="741"/>
      <c r="F13" s="265">
        <v>7</v>
      </c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68"/>
      <c r="AA13" s="265"/>
      <c r="AB13" s="257"/>
      <c r="AC13" s="257"/>
      <c r="AD13" s="257"/>
      <c r="AE13" s="257"/>
      <c r="AF13" s="257"/>
      <c r="AG13" s="257"/>
      <c r="AH13" s="257"/>
      <c r="AI13" s="258"/>
      <c r="AJ13" s="162">
        <f t="shared" si="0"/>
        <v>7</v>
      </c>
      <c r="AK13" s="163">
        <f t="shared" si="2"/>
        <v>35</v>
      </c>
      <c r="AL13" s="265">
        <v>5</v>
      </c>
      <c r="AM13" s="257"/>
      <c r="AN13" s="164">
        <f t="shared" si="1"/>
        <v>5</v>
      </c>
      <c r="AO13" s="165">
        <f t="shared" si="5"/>
        <v>10</v>
      </c>
      <c r="AP13" s="189">
        <f t="shared" si="3"/>
        <v>45</v>
      </c>
      <c r="AQ13" s="382">
        <v>7</v>
      </c>
      <c r="AR13" s="383"/>
      <c r="AS13" s="161">
        <f t="shared" si="4"/>
        <v>7</v>
      </c>
      <c r="AT13" s="384">
        <f t="shared" si="6"/>
        <v>21</v>
      </c>
      <c r="AU13" s="383"/>
      <c r="AV13" s="384" t="str">
        <f t="shared" si="7"/>
        <v/>
      </c>
      <c r="AW13" s="189">
        <f t="shared" si="8"/>
        <v>21</v>
      </c>
      <c r="AX13" s="183">
        <f t="shared" si="9"/>
        <v>66</v>
      </c>
      <c r="AY13" s="180" t="str">
        <f>IF(OR(นักเรียน!N13="ออก",AZ13="ร",AZ13="มส",AX13=""),"",IF(เกณฑ์!$N$19="ACT",VLOOKUP(AX13,gradeact,5,TRUE),VLOOKUP(AX13,grade1,5,TRUE)))</f>
        <v>2.5</v>
      </c>
      <c r="AZ13" s="257"/>
    </row>
    <row r="14" spans="2:52" ht="15.75" customHeight="1" x14ac:dyDescent="0.5">
      <c r="B14" s="15">
        <v>9</v>
      </c>
      <c r="C14" s="161" t="str">
        <f>IF(นักเรียน!C14="","",นักเรียน!C14)</f>
        <v/>
      </c>
      <c r="D14" s="740" t="str">
        <f>IF(นักเรียน!E14="","",นักเรียน!E14)</f>
        <v/>
      </c>
      <c r="E14" s="741"/>
      <c r="F14" s="265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68"/>
      <c r="AA14" s="265"/>
      <c r="AB14" s="257"/>
      <c r="AC14" s="257"/>
      <c r="AD14" s="257"/>
      <c r="AE14" s="257"/>
      <c r="AF14" s="257"/>
      <c r="AG14" s="257"/>
      <c r="AH14" s="257"/>
      <c r="AI14" s="258"/>
      <c r="AJ14" s="162" t="str">
        <f t="shared" si="0"/>
        <v/>
      </c>
      <c r="AK14" s="163" t="str">
        <f t="shared" si="2"/>
        <v/>
      </c>
      <c r="AL14" s="265"/>
      <c r="AM14" s="257"/>
      <c r="AN14" s="164" t="str">
        <f t="shared" si="1"/>
        <v/>
      </c>
      <c r="AO14" s="165" t="str">
        <f t="shared" si="5"/>
        <v/>
      </c>
      <c r="AP14" s="189" t="str">
        <f t="shared" si="3"/>
        <v/>
      </c>
      <c r="AQ14" s="382"/>
      <c r="AR14" s="383"/>
      <c r="AS14" s="161" t="str">
        <f t="shared" si="4"/>
        <v/>
      </c>
      <c r="AT14" s="384" t="str">
        <f t="shared" si="6"/>
        <v/>
      </c>
      <c r="AU14" s="383"/>
      <c r="AV14" s="384" t="str">
        <f t="shared" si="7"/>
        <v/>
      </c>
      <c r="AW14" s="189" t="str">
        <f t="shared" si="8"/>
        <v/>
      </c>
      <c r="AX14" s="183" t="str">
        <f t="shared" si="9"/>
        <v/>
      </c>
      <c r="AY14" s="180" t="str">
        <f>IF(OR(นักเรียน!N14="ออก",AZ14="ร",AZ14="มส",AX14=""),"",IF(เกณฑ์!$N$19="ACT",VLOOKUP(AX14,gradeact,5,TRUE),VLOOKUP(AX14,grade1,5,TRUE)))</f>
        <v/>
      </c>
      <c r="AZ14" s="257"/>
    </row>
    <row r="15" spans="2:52" ht="15.75" customHeight="1" x14ac:dyDescent="0.5">
      <c r="B15" s="15">
        <v>10</v>
      </c>
      <c r="C15" s="161" t="str">
        <f>IF(นักเรียน!C15="","",นักเรียน!C15)</f>
        <v/>
      </c>
      <c r="D15" s="740" t="str">
        <f>IF(นักเรียน!E15="","",นักเรียน!E15)</f>
        <v/>
      </c>
      <c r="E15" s="741"/>
      <c r="F15" s="265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68"/>
      <c r="AA15" s="265"/>
      <c r="AB15" s="257"/>
      <c r="AC15" s="257"/>
      <c r="AD15" s="257"/>
      <c r="AE15" s="257"/>
      <c r="AF15" s="257"/>
      <c r="AG15" s="257"/>
      <c r="AH15" s="257"/>
      <c r="AI15" s="258"/>
      <c r="AJ15" s="162" t="str">
        <f t="shared" si="0"/>
        <v/>
      </c>
      <c r="AK15" s="163" t="str">
        <f t="shared" si="2"/>
        <v/>
      </c>
      <c r="AL15" s="265"/>
      <c r="AM15" s="257"/>
      <c r="AN15" s="164" t="str">
        <f t="shared" si="1"/>
        <v/>
      </c>
      <c r="AO15" s="165" t="str">
        <f t="shared" si="5"/>
        <v/>
      </c>
      <c r="AP15" s="189" t="str">
        <f t="shared" si="3"/>
        <v/>
      </c>
      <c r="AQ15" s="382"/>
      <c r="AR15" s="383"/>
      <c r="AS15" s="161" t="str">
        <f t="shared" si="4"/>
        <v/>
      </c>
      <c r="AT15" s="384" t="str">
        <f t="shared" si="6"/>
        <v/>
      </c>
      <c r="AU15" s="383"/>
      <c r="AV15" s="384" t="str">
        <f t="shared" si="7"/>
        <v/>
      </c>
      <c r="AW15" s="189" t="str">
        <f t="shared" si="8"/>
        <v/>
      </c>
      <c r="AX15" s="183" t="str">
        <f t="shared" si="9"/>
        <v/>
      </c>
      <c r="AY15" s="180" t="str">
        <f>IF(OR(นักเรียน!N15="ออก",AZ15="ร",AZ15="มส",AX15=""),"",IF(เกณฑ์!$N$19="ACT",VLOOKUP(AX15,gradeact,5,TRUE),VLOOKUP(AX15,grade1,5,TRUE)))</f>
        <v/>
      </c>
      <c r="AZ15" s="257"/>
    </row>
    <row r="16" spans="2:52" ht="15.75" customHeight="1" x14ac:dyDescent="0.5">
      <c r="B16" s="15">
        <v>11</v>
      </c>
      <c r="C16" s="161" t="str">
        <f>IF(นักเรียน!C16="","",นักเรียน!C16)</f>
        <v/>
      </c>
      <c r="D16" s="740" t="str">
        <f>IF(นักเรียน!E16="","",นักเรียน!E16)</f>
        <v/>
      </c>
      <c r="E16" s="741"/>
      <c r="F16" s="265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68"/>
      <c r="AA16" s="265"/>
      <c r="AB16" s="257"/>
      <c r="AC16" s="257"/>
      <c r="AD16" s="257"/>
      <c r="AE16" s="257"/>
      <c r="AF16" s="257"/>
      <c r="AG16" s="257"/>
      <c r="AH16" s="257"/>
      <c r="AI16" s="258"/>
      <c r="AJ16" s="162" t="str">
        <f t="shared" si="0"/>
        <v/>
      </c>
      <c r="AK16" s="163" t="str">
        <f t="shared" si="2"/>
        <v/>
      </c>
      <c r="AL16" s="265"/>
      <c r="AM16" s="257"/>
      <c r="AN16" s="164" t="str">
        <f t="shared" si="1"/>
        <v/>
      </c>
      <c r="AO16" s="165" t="str">
        <f t="shared" si="5"/>
        <v/>
      </c>
      <c r="AP16" s="189" t="str">
        <f t="shared" si="3"/>
        <v/>
      </c>
      <c r="AQ16" s="382"/>
      <c r="AR16" s="383"/>
      <c r="AS16" s="161" t="str">
        <f t="shared" si="4"/>
        <v/>
      </c>
      <c r="AT16" s="384" t="str">
        <f t="shared" si="6"/>
        <v/>
      </c>
      <c r="AU16" s="383"/>
      <c r="AV16" s="384" t="str">
        <f t="shared" si="7"/>
        <v/>
      </c>
      <c r="AW16" s="189" t="str">
        <f t="shared" si="8"/>
        <v/>
      </c>
      <c r="AX16" s="183" t="str">
        <f t="shared" si="9"/>
        <v/>
      </c>
      <c r="AY16" s="180" t="str">
        <f>IF(OR(นักเรียน!N16="ออก",AZ16="ร",AZ16="มส",AX16=""),"",IF(เกณฑ์!$N$19="ACT",VLOOKUP(AX16,gradeact,5,TRUE),VLOOKUP(AX16,grade1,5,TRUE)))</f>
        <v/>
      </c>
      <c r="AZ16" s="257"/>
    </row>
    <row r="17" spans="2:52" ht="15.75" customHeight="1" x14ac:dyDescent="0.5">
      <c r="B17" s="15">
        <v>12</v>
      </c>
      <c r="C17" s="161" t="str">
        <f>IF(นักเรียน!C17="","",นักเรียน!C17)</f>
        <v/>
      </c>
      <c r="D17" s="740" t="str">
        <f>IF(นักเรียน!E17="","",นักเรียน!E17)</f>
        <v/>
      </c>
      <c r="E17" s="741"/>
      <c r="F17" s="265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68"/>
      <c r="AA17" s="265"/>
      <c r="AB17" s="257"/>
      <c r="AC17" s="257"/>
      <c r="AD17" s="257"/>
      <c r="AE17" s="257"/>
      <c r="AF17" s="257"/>
      <c r="AG17" s="257"/>
      <c r="AH17" s="257"/>
      <c r="AI17" s="258"/>
      <c r="AJ17" s="162" t="str">
        <f t="shared" si="0"/>
        <v/>
      </c>
      <c r="AK17" s="163" t="str">
        <f t="shared" si="2"/>
        <v/>
      </c>
      <c r="AL17" s="265"/>
      <c r="AM17" s="257"/>
      <c r="AN17" s="164" t="str">
        <f t="shared" si="1"/>
        <v/>
      </c>
      <c r="AO17" s="165" t="str">
        <f t="shared" si="5"/>
        <v/>
      </c>
      <c r="AP17" s="189" t="str">
        <f t="shared" si="3"/>
        <v/>
      </c>
      <c r="AQ17" s="382"/>
      <c r="AR17" s="383"/>
      <c r="AS17" s="161" t="str">
        <f t="shared" si="4"/>
        <v/>
      </c>
      <c r="AT17" s="384" t="str">
        <f t="shared" si="6"/>
        <v/>
      </c>
      <c r="AU17" s="383"/>
      <c r="AV17" s="384" t="str">
        <f t="shared" si="7"/>
        <v/>
      </c>
      <c r="AW17" s="189" t="str">
        <f t="shared" si="8"/>
        <v/>
      </c>
      <c r="AX17" s="183" t="str">
        <f t="shared" si="9"/>
        <v/>
      </c>
      <c r="AY17" s="180" t="str">
        <f>IF(OR(นักเรียน!N17="ออก",AZ17="ร",AZ17="มส",AX17=""),"",IF(เกณฑ์!$N$19="ACT",VLOOKUP(AX17,gradeact,5,TRUE),VLOOKUP(AX17,grade1,5,TRUE)))</f>
        <v/>
      </c>
      <c r="AZ17" s="257"/>
    </row>
    <row r="18" spans="2:52" ht="15.75" customHeight="1" x14ac:dyDescent="0.5">
      <c r="B18" s="15">
        <v>13</v>
      </c>
      <c r="C18" s="161" t="str">
        <f>IF(นักเรียน!C18="","",นักเรียน!C18)</f>
        <v/>
      </c>
      <c r="D18" s="740" t="str">
        <f>IF(นักเรียน!E18="","",นักเรียน!E18)</f>
        <v/>
      </c>
      <c r="E18" s="741"/>
      <c r="F18" s="265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68"/>
      <c r="AA18" s="265"/>
      <c r="AB18" s="257"/>
      <c r="AC18" s="257"/>
      <c r="AD18" s="257"/>
      <c r="AE18" s="257"/>
      <c r="AF18" s="257"/>
      <c r="AG18" s="257"/>
      <c r="AH18" s="257"/>
      <c r="AI18" s="258"/>
      <c r="AJ18" s="162" t="str">
        <f t="shared" si="0"/>
        <v/>
      </c>
      <c r="AK18" s="163" t="str">
        <f t="shared" si="2"/>
        <v/>
      </c>
      <c r="AL18" s="265"/>
      <c r="AM18" s="257"/>
      <c r="AN18" s="164" t="str">
        <f t="shared" si="1"/>
        <v/>
      </c>
      <c r="AO18" s="165" t="str">
        <f t="shared" si="5"/>
        <v/>
      </c>
      <c r="AP18" s="189" t="str">
        <f t="shared" si="3"/>
        <v/>
      </c>
      <c r="AQ18" s="382"/>
      <c r="AR18" s="383"/>
      <c r="AS18" s="161" t="str">
        <f t="shared" si="4"/>
        <v/>
      </c>
      <c r="AT18" s="384" t="str">
        <f t="shared" si="6"/>
        <v/>
      </c>
      <c r="AU18" s="383"/>
      <c r="AV18" s="384" t="str">
        <f t="shared" si="7"/>
        <v/>
      </c>
      <c r="AW18" s="189" t="str">
        <f t="shared" si="8"/>
        <v/>
      </c>
      <c r="AX18" s="183" t="str">
        <f t="shared" si="9"/>
        <v/>
      </c>
      <c r="AY18" s="180" t="str">
        <f>IF(OR(นักเรียน!N18="ออก",AZ18="ร",AZ18="มส",AX18=""),"",IF(เกณฑ์!$N$19="ACT",VLOOKUP(AX18,gradeact,5,TRUE),VLOOKUP(AX18,grade1,5,TRUE)))</f>
        <v/>
      </c>
      <c r="AZ18" s="257"/>
    </row>
    <row r="19" spans="2:52" ht="15.75" customHeight="1" x14ac:dyDescent="0.5">
      <c r="B19" s="15">
        <v>14</v>
      </c>
      <c r="C19" s="161" t="str">
        <f>IF(นักเรียน!C19="","",นักเรียน!C19)</f>
        <v/>
      </c>
      <c r="D19" s="740" t="str">
        <f>IF(นักเรียน!E19="","",นักเรียน!E19)</f>
        <v/>
      </c>
      <c r="E19" s="741"/>
      <c r="F19" s="265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68"/>
      <c r="AA19" s="265"/>
      <c r="AB19" s="257"/>
      <c r="AC19" s="257"/>
      <c r="AD19" s="257"/>
      <c r="AE19" s="257"/>
      <c r="AF19" s="257"/>
      <c r="AG19" s="257"/>
      <c r="AH19" s="257"/>
      <c r="AI19" s="258"/>
      <c r="AJ19" s="162" t="str">
        <f t="shared" si="0"/>
        <v/>
      </c>
      <c r="AK19" s="163" t="str">
        <f t="shared" si="2"/>
        <v/>
      </c>
      <c r="AL19" s="265"/>
      <c r="AM19" s="257"/>
      <c r="AN19" s="164" t="str">
        <f t="shared" si="1"/>
        <v/>
      </c>
      <c r="AO19" s="165" t="str">
        <f t="shared" si="5"/>
        <v/>
      </c>
      <c r="AP19" s="189" t="str">
        <f t="shared" si="3"/>
        <v/>
      </c>
      <c r="AQ19" s="382"/>
      <c r="AR19" s="383"/>
      <c r="AS19" s="161" t="str">
        <f t="shared" si="4"/>
        <v/>
      </c>
      <c r="AT19" s="384" t="str">
        <f t="shared" si="6"/>
        <v/>
      </c>
      <c r="AU19" s="383"/>
      <c r="AV19" s="384" t="str">
        <f t="shared" si="7"/>
        <v/>
      </c>
      <c r="AW19" s="189" t="str">
        <f t="shared" si="8"/>
        <v/>
      </c>
      <c r="AX19" s="183" t="str">
        <f t="shared" si="9"/>
        <v/>
      </c>
      <c r="AY19" s="180" t="str">
        <f>IF(OR(นักเรียน!N19="ออก",AZ19="ร",AZ19="มส",AX19=""),"",IF(เกณฑ์!$N$19="ACT",VLOOKUP(AX19,gradeact,5,TRUE),VLOOKUP(AX19,grade1,5,TRUE)))</f>
        <v/>
      </c>
      <c r="AZ19" s="257"/>
    </row>
    <row r="20" spans="2:52" ht="15.75" customHeight="1" x14ac:dyDescent="0.5">
      <c r="B20" s="15">
        <v>15</v>
      </c>
      <c r="C20" s="161" t="str">
        <f>IF(นักเรียน!C20="","",นักเรียน!C20)</f>
        <v/>
      </c>
      <c r="D20" s="740" t="str">
        <f>IF(นักเรียน!E20="","",นักเรียน!E20)</f>
        <v/>
      </c>
      <c r="E20" s="741"/>
      <c r="F20" s="265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68"/>
      <c r="AA20" s="265"/>
      <c r="AB20" s="257"/>
      <c r="AC20" s="257"/>
      <c r="AD20" s="257"/>
      <c r="AE20" s="257"/>
      <c r="AF20" s="257"/>
      <c r="AG20" s="257"/>
      <c r="AH20" s="257"/>
      <c r="AI20" s="258"/>
      <c r="AJ20" s="162" t="str">
        <f t="shared" si="0"/>
        <v/>
      </c>
      <c r="AK20" s="163" t="str">
        <f t="shared" si="2"/>
        <v/>
      </c>
      <c r="AL20" s="265"/>
      <c r="AM20" s="257"/>
      <c r="AN20" s="164" t="str">
        <f t="shared" si="1"/>
        <v/>
      </c>
      <c r="AO20" s="165" t="str">
        <f t="shared" si="5"/>
        <v/>
      </c>
      <c r="AP20" s="189" t="str">
        <f t="shared" si="3"/>
        <v/>
      </c>
      <c r="AQ20" s="382"/>
      <c r="AR20" s="383"/>
      <c r="AS20" s="161" t="str">
        <f t="shared" si="4"/>
        <v/>
      </c>
      <c r="AT20" s="384" t="str">
        <f t="shared" si="6"/>
        <v/>
      </c>
      <c r="AU20" s="383"/>
      <c r="AV20" s="384" t="str">
        <f t="shared" si="7"/>
        <v/>
      </c>
      <c r="AW20" s="189" t="str">
        <f t="shared" si="8"/>
        <v/>
      </c>
      <c r="AX20" s="183" t="str">
        <f t="shared" si="9"/>
        <v/>
      </c>
      <c r="AY20" s="180" t="str">
        <f>IF(OR(นักเรียน!N20="ออก",AZ20="ร",AZ20="มส",AX20=""),"",IF(เกณฑ์!$N$19="ACT",VLOOKUP(AX20,gradeact,5,TRUE),VLOOKUP(AX20,grade1,5,TRUE)))</f>
        <v/>
      </c>
      <c r="AZ20" s="257"/>
    </row>
    <row r="21" spans="2:52" ht="15.75" customHeight="1" x14ac:dyDescent="0.5">
      <c r="B21" s="15">
        <v>16</v>
      </c>
      <c r="C21" s="161" t="str">
        <f>IF(นักเรียน!C21="","",นักเรียน!C21)</f>
        <v/>
      </c>
      <c r="D21" s="740" t="str">
        <f>IF(นักเรียน!E21="","",นักเรียน!E21)</f>
        <v/>
      </c>
      <c r="E21" s="741"/>
      <c r="F21" s="265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68"/>
      <c r="AA21" s="265"/>
      <c r="AB21" s="257"/>
      <c r="AC21" s="257"/>
      <c r="AD21" s="257"/>
      <c r="AE21" s="257"/>
      <c r="AF21" s="257"/>
      <c r="AG21" s="257"/>
      <c r="AH21" s="257"/>
      <c r="AI21" s="258"/>
      <c r="AJ21" s="162" t="str">
        <f t="shared" si="0"/>
        <v/>
      </c>
      <c r="AK21" s="163" t="str">
        <f t="shared" si="2"/>
        <v/>
      </c>
      <c r="AL21" s="265"/>
      <c r="AM21" s="257"/>
      <c r="AN21" s="164" t="str">
        <f t="shared" si="1"/>
        <v/>
      </c>
      <c r="AO21" s="165" t="str">
        <f t="shared" si="5"/>
        <v/>
      </c>
      <c r="AP21" s="189" t="str">
        <f t="shared" si="3"/>
        <v/>
      </c>
      <c r="AQ21" s="382"/>
      <c r="AR21" s="383"/>
      <c r="AS21" s="161" t="str">
        <f t="shared" si="4"/>
        <v/>
      </c>
      <c r="AT21" s="384" t="str">
        <f t="shared" si="6"/>
        <v/>
      </c>
      <c r="AU21" s="383"/>
      <c r="AV21" s="384" t="str">
        <f t="shared" si="7"/>
        <v/>
      </c>
      <c r="AW21" s="189" t="str">
        <f t="shared" si="8"/>
        <v/>
      </c>
      <c r="AX21" s="183" t="str">
        <f t="shared" si="9"/>
        <v/>
      </c>
      <c r="AY21" s="180" t="str">
        <f>IF(OR(นักเรียน!N21="ออก",AZ21="ร",AZ21="มส",AX21=""),"",IF(เกณฑ์!$N$19="ACT",VLOOKUP(AX21,gradeact,5,TRUE),VLOOKUP(AX21,grade1,5,TRUE)))</f>
        <v/>
      </c>
      <c r="AZ21" s="257"/>
    </row>
    <row r="22" spans="2:52" ht="15.75" customHeight="1" x14ac:dyDescent="0.5">
      <c r="B22" s="15">
        <v>17</v>
      </c>
      <c r="C22" s="161" t="str">
        <f>IF(นักเรียน!C22="","",นักเรียน!C22)</f>
        <v/>
      </c>
      <c r="D22" s="740" t="str">
        <f>IF(นักเรียน!E22="","",นักเรียน!E22)</f>
        <v/>
      </c>
      <c r="E22" s="741"/>
      <c r="F22" s="265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68"/>
      <c r="AA22" s="265"/>
      <c r="AB22" s="257"/>
      <c r="AC22" s="257"/>
      <c r="AD22" s="257"/>
      <c r="AE22" s="257"/>
      <c r="AF22" s="257"/>
      <c r="AG22" s="257"/>
      <c r="AH22" s="257"/>
      <c r="AI22" s="258"/>
      <c r="AJ22" s="162" t="str">
        <f t="shared" si="0"/>
        <v/>
      </c>
      <c r="AK22" s="163" t="str">
        <f t="shared" si="2"/>
        <v/>
      </c>
      <c r="AL22" s="265"/>
      <c r="AM22" s="257"/>
      <c r="AN22" s="164" t="str">
        <f t="shared" si="1"/>
        <v/>
      </c>
      <c r="AO22" s="165" t="str">
        <f t="shared" si="5"/>
        <v/>
      </c>
      <c r="AP22" s="189" t="str">
        <f t="shared" si="3"/>
        <v/>
      </c>
      <c r="AQ22" s="382"/>
      <c r="AR22" s="383"/>
      <c r="AS22" s="161" t="str">
        <f t="shared" si="4"/>
        <v/>
      </c>
      <c r="AT22" s="384" t="str">
        <f t="shared" si="6"/>
        <v/>
      </c>
      <c r="AU22" s="383"/>
      <c r="AV22" s="384" t="str">
        <f t="shared" si="7"/>
        <v/>
      </c>
      <c r="AW22" s="189" t="str">
        <f t="shared" si="8"/>
        <v/>
      </c>
      <c r="AX22" s="183" t="str">
        <f t="shared" si="9"/>
        <v/>
      </c>
      <c r="AY22" s="180" t="str">
        <f>IF(OR(นักเรียน!N22="ออก",AZ22="ร",AZ22="มส",AX22=""),"",IF(เกณฑ์!$N$19="ACT",VLOOKUP(AX22,gradeact,5,TRUE),VLOOKUP(AX22,grade1,5,TRUE)))</f>
        <v/>
      </c>
      <c r="AZ22" s="257"/>
    </row>
    <row r="23" spans="2:52" ht="15.75" customHeight="1" x14ac:dyDescent="0.5">
      <c r="B23" s="15">
        <v>18</v>
      </c>
      <c r="C23" s="161" t="str">
        <f>IF(นักเรียน!C23="","",นักเรียน!C23)</f>
        <v/>
      </c>
      <c r="D23" s="740" t="str">
        <f>IF(นักเรียน!E23="","",นักเรียน!E23)</f>
        <v/>
      </c>
      <c r="E23" s="741"/>
      <c r="F23" s="265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68"/>
      <c r="AA23" s="265"/>
      <c r="AB23" s="257"/>
      <c r="AC23" s="257"/>
      <c r="AD23" s="257"/>
      <c r="AE23" s="257"/>
      <c r="AF23" s="257"/>
      <c r="AG23" s="257"/>
      <c r="AH23" s="257"/>
      <c r="AI23" s="258"/>
      <c r="AJ23" s="162" t="str">
        <f t="shared" si="0"/>
        <v/>
      </c>
      <c r="AK23" s="163" t="str">
        <f t="shared" si="2"/>
        <v/>
      </c>
      <c r="AL23" s="265"/>
      <c r="AM23" s="257"/>
      <c r="AN23" s="164" t="str">
        <f t="shared" si="1"/>
        <v/>
      </c>
      <c r="AO23" s="165" t="str">
        <f t="shared" si="5"/>
        <v/>
      </c>
      <c r="AP23" s="189" t="str">
        <f t="shared" si="3"/>
        <v/>
      </c>
      <c r="AQ23" s="382"/>
      <c r="AR23" s="383"/>
      <c r="AS23" s="161" t="str">
        <f t="shared" si="4"/>
        <v/>
      </c>
      <c r="AT23" s="384" t="str">
        <f t="shared" si="6"/>
        <v/>
      </c>
      <c r="AU23" s="383"/>
      <c r="AV23" s="384" t="str">
        <f t="shared" si="7"/>
        <v/>
      </c>
      <c r="AW23" s="189" t="str">
        <f t="shared" si="8"/>
        <v/>
      </c>
      <c r="AX23" s="183" t="str">
        <f t="shared" si="9"/>
        <v/>
      </c>
      <c r="AY23" s="180" t="str">
        <f>IF(OR(นักเรียน!N23="ออก",AZ23="ร",AZ23="มส",AX23=""),"",IF(เกณฑ์!$N$19="ACT",VLOOKUP(AX23,gradeact,5,TRUE),VLOOKUP(AX23,grade1,5,TRUE)))</f>
        <v/>
      </c>
      <c r="AZ23" s="257"/>
    </row>
    <row r="24" spans="2:52" ht="15.75" customHeight="1" x14ac:dyDescent="0.5">
      <c r="B24" s="15">
        <v>19</v>
      </c>
      <c r="C24" s="161" t="str">
        <f>IF(นักเรียน!C24="","",นักเรียน!C24)</f>
        <v/>
      </c>
      <c r="D24" s="740" t="str">
        <f>IF(นักเรียน!E24="","",นักเรียน!E24)</f>
        <v/>
      </c>
      <c r="E24" s="741"/>
      <c r="F24" s="265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68"/>
      <c r="AA24" s="265"/>
      <c r="AB24" s="257"/>
      <c r="AC24" s="257"/>
      <c r="AD24" s="257"/>
      <c r="AE24" s="257"/>
      <c r="AF24" s="257"/>
      <c r="AG24" s="257"/>
      <c r="AH24" s="257"/>
      <c r="AI24" s="258"/>
      <c r="AJ24" s="162" t="str">
        <f t="shared" si="0"/>
        <v/>
      </c>
      <c r="AK24" s="163" t="str">
        <f t="shared" si="2"/>
        <v/>
      </c>
      <c r="AL24" s="265"/>
      <c r="AM24" s="257"/>
      <c r="AN24" s="164" t="str">
        <f t="shared" si="1"/>
        <v/>
      </c>
      <c r="AO24" s="165" t="str">
        <f t="shared" si="5"/>
        <v/>
      </c>
      <c r="AP24" s="189" t="str">
        <f t="shared" si="3"/>
        <v/>
      </c>
      <c r="AQ24" s="382"/>
      <c r="AR24" s="383"/>
      <c r="AS24" s="161" t="str">
        <f t="shared" si="4"/>
        <v/>
      </c>
      <c r="AT24" s="384" t="str">
        <f t="shared" si="6"/>
        <v/>
      </c>
      <c r="AU24" s="383"/>
      <c r="AV24" s="384" t="str">
        <f t="shared" si="7"/>
        <v/>
      </c>
      <c r="AW24" s="189" t="str">
        <f t="shared" si="8"/>
        <v/>
      </c>
      <c r="AX24" s="183" t="str">
        <f t="shared" si="9"/>
        <v/>
      </c>
      <c r="AY24" s="180" t="str">
        <f>IF(OR(นักเรียน!N24="ออก",AZ24="ร",AZ24="มส",AX24=""),"",IF(เกณฑ์!$N$19="ACT",VLOOKUP(AX24,gradeact,5,TRUE),VLOOKUP(AX24,grade1,5,TRUE)))</f>
        <v/>
      </c>
      <c r="AZ24" s="257"/>
    </row>
    <row r="25" spans="2:52" ht="15.75" customHeight="1" x14ac:dyDescent="0.5">
      <c r="B25" s="15">
        <v>20</v>
      </c>
      <c r="C25" s="161" t="str">
        <f>IF(นักเรียน!C25="","",นักเรียน!C25)</f>
        <v/>
      </c>
      <c r="D25" s="740" t="str">
        <f>IF(นักเรียน!E25="","",นักเรียน!E25)</f>
        <v/>
      </c>
      <c r="E25" s="741"/>
      <c r="F25" s="265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68"/>
      <c r="AA25" s="265"/>
      <c r="AB25" s="257"/>
      <c r="AC25" s="257"/>
      <c r="AD25" s="257"/>
      <c r="AE25" s="257"/>
      <c r="AF25" s="257"/>
      <c r="AG25" s="257"/>
      <c r="AH25" s="257"/>
      <c r="AI25" s="258"/>
      <c r="AJ25" s="162" t="str">
        <f t="shared" si="0"/>
        <v/>
      </c>
      <c r="AK25" s="163" t="str">
        <f t="shared" si="2"/>
        <v/>
      </c>
      <c r="AL25" s="265"/>
      <c r="AM25" s="257"/>
      <c r="AN25" s="164" t="str">
        <f t="shared" si="1"/>
        <v/>
      </c>
      <c r="AO25" s="165" t="str">
        <f t="shared" si="5"/>
        <v/>
      </c>
      <c r="AP25" s="189" t="str">
        <f t="shared" si="3"/>
        <v/>
      </c>
      <c r="AQ25" s="382"/>
      <c r="AR25" s="383"/>
      <c r="AS25" s="161" t="str">
        <f t="shared" si="4"/>
        <v/>
      </c>
      <c r="AT25" s="384" t="str">
        <f t="shared" si="6"/>
        <v/>
      </c>
      <c r="AU25" s="383"/>
      <c r="AV25" s="384" t="str">
        <f t="shared" si="7"/>
        <v/>
      </c>
      <c r="AW25" s="189" t="str">
        <f t="shared" si="8"/>
        <v/>
      </c>
      <c r="AX25" s="183" t="str">
        <f t="shared" si="9"/>
        <v/>
      </c>
      <c r="AY25" s="180" t="str">
        <f>IF(OR(นักเรียน!N25="ออก",AZ25="ร",AZ25="มส",AX25=""),"",IF(เกณฑ์!$N$19="ACT",VLOOKUP(AX25,gradeact,5,TRUE),VLOOKUP(AX25,grade1,5,TRUE)))</f>
        <v/>
      </c>
      <c r="AZ25" s="257"/>
    </row>
    <row r="26" spans="2:52" ht="15.75" customHeight="1" x14ac:dyDescent="0.5">
      <c r="B26" s="15">
        <v>21</v>
      </c>
      <c r="C26" s="161" t="str">
        <f>IF(นักเรียน!C26="","",นักเรียน!C26)</f>
        <v/>
      </c>
      <c r="D26" s="740" t="str">
        <f>IF(นักเรียน!E26="","",นักเรียน!E26)</f>
        <v/>
      </c>
      <c r="E26" s="741"/>
      <c r="F26" s="265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68"/>
      <c r="AA26" s="265"/>
      <c r="AB26" s="257"/>
      <c r="AC26" s="257"/>
      <c r="AD26" s="257"/>
      <c r="AE26" s="257"/>
      <c r="AF26" s="257"/>
      <c r="AG26" s="257"/>
      <c r="AH26" s="257"/>
      <c r="AI26" s="258"/>
      <c r="AJ26" s="162" t="str">
        <f t="shared" si="0"/>
        <v/>
      </c>
      <c r="AK26" s="163" t="str">
        <f t="shared" si="2"/>
        <v/>
      </c>
      <c r="AL26" s="265"/>
      <c r="AM26" s="257"/>
      <c r="AN26" s="164" t="str">
        <f t="shared" si="1"/>
        <v/>
      </c>
      <c r="AO26" s="165" t="str">
        <f t="shared" si="5"/>
        <v/>
      </c>
      <c r="AP26" s="189" t="str">
        <f t="shared" si="3"/>
        <v/>
      </c>
      <c r="AQ26" s="382"/>
      <c r="AR26" s="383"/>
      <c r="AS26" s="161" t="str">
        <f t="shared" si="4"/>
        <v/>
      </c>
      <c r="AT26" s="384" t="str">
        <f t="shared" si="6"/>
        <v/>
      </c>
      <c r="AU26" s="383"/>
      <c r="AV26" s="384" t="str">
        <f t="shared" si="7"/>
        <v/>
      </c>
      <c r="AW26" s="189" t="str">
        <f t="shared" si="8"/>
        <v/>
      </c>
      <c r="AX26" s="183" t="str">
        <f t="shared" si="9"/>
        <v/>
      </c>
      <c r="AY26" s="180" t="str">
        <f>IF(OR(นักเรียน!N26="ออก",AZ26="ร",AZ26="มส",AX26=""),"",IF(เกณฑ์!$N$19="ACT",VLOOKUP(AX26,gradeact,5,TRUE),VLOOKUP(AX26,grade1,5,TRUE)))</f>
        <v/>
      </c>
      <c r="AZ26" s="257"/>
    </row>
    <row r="27" spans="2:52" ht="15.75" customHeight="1" x14ac:dyDescent="0.5">
      <c r="B27" s="15">
        <v>22</v>
      </c>
      <c r="C27" s="161" t="str">
        <f>IF(นักเรียน!C27="","",นักเรียน!C27)</f>
        <v/>
      </c>
      <c r="D27" s="740" t="str">
        <f>IF(นักเรียน!E27="","",นักเรียน!E27)</f>
        <v/>
      </c>
      <c r="E27" s="741"/>
      <c r="F27" s="265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68"/>
      <c r="AA27" s="265"/>
      <c r="AB27" s="257"/>
      <c r="AC27" s="257"/>
      <c r="AD27" s="257"/>
      <c r="AE27" s="257"/>
      <c r="AF27" s="257"/>
      <c r="AG27" s="257"/>
      <c r="AH27" s="257"/>
      <c r="AI27" s="258"/>
      <c r="AJ27" s="162" t="str">
        <f t="shared" si="0"/>
        <v/>
      </c>
      <c r="AK27" s="163" t="str">
        <f t="shared" si="2"/>
        <v/>
      </c>
      <c r="AL27" s="265"/>
      <c r="AM27" s="257"/>
      <c r="AN27" s="164" t="str">
        <f t="shared" si="1"/>
        <v/>
      </c>
      <c r="AO27" s="165" t="str">
        <f t="shared" si="5"/>
        <v/>
      </c>
      <c r="AP27" s="189" t="str">
        <f t="shared" si="3"/>
        <v/>
      </c>
      <c r="AQ27" s="382"/>
      <c r="AR27" s="383"/>
      <c r="AS27" s="161" t="str">
        <f t="shared" si="4"/>
        <v/>
      </c>
      <c r="AT27" s="384" t="str">
        <f t="shared" si="6"/>
        <v/>
      </c>
      <c r="AU27" s="383"/>
      <c r="AV27" s="384" t="str">
        <f t="shared" si="7"/>
        <v/>
      </c>
      <c r="AW27" s="189" t="str">
        <f t="shared" si="8"/>
        <v/>
      </c>
      <c r="AX27" s="183" t="str">
        <f t="shared" si="9"/>
        <v/>
      </c>
      <c r="AY27" s="180" t="str">
        <f>IF(OR(นักเรียน!N27="ออก",AZ27="ร",AZ27="มส",AX27=""),"",IF(เกณฑ์!$N$19="ACT",VLOOKUP(AX27,gradeact,5,TRUE),VLOOKUP(AX27,grade1,5,TRUE)))</f>
        <v/>
      </c>
      <c r="AZ27" s="257"/>
    </row>
    <row r="28" spans="2:52" ht="15.75" customHeight="1" x14ac:dyDescent="0.5">
      <c r="B28" s="15">
        <v>23</v>
      </c>
      <c r="C28" s="161" t="str">
        <f>IF(นักเรียน!C28="","",นักเรียน!C28)</f>
        <v/>
      </c>
      <c r="D28" s="740" t="str">
        <f>IF(นักเรียน!E28="","",นักเรียน!E28)</f>
        <v/>
      </c>
      <c r="E28" s="741"/>
      <c r="F28" s="265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68"/>
      <c r="AA28" s="265"/>
      <c r="AB28" s="257"/>
      <c r="AC28" s="257"/>
      <c r="AD28" s="257"/>
      <c r="AE28" s="257"/>
      <c r="AF28" s="257"/>
      <c r="AG28" s="257"/>
      <c r="AH28" s="257"/>
      <c r="AI28" s="258"/>
      <c r="AJ28" s="162" t="str">
        <f t="shared" si="0"/>
        <v/>
      </c>
      <c r="AK28" s="163" t="str">
        <f t="shared" si="2"/>
        <v/>
      </c>
      <c r="AL28" s="265"/>
      <c r="AM28" s="257"/>
      <c r="AN28" s="164" t="str">
        <f t="shared" si="1"/>
        <v/>
      </c>
      <c r="AO28" s="165" t="str">
        <f t="shared" si="5"/>
        <v/>
      </c>
      <c r="AP28" s="189" t="str">
        <f t="shared" si="3"/>
        <v/>
      </c>
      <c r="AQ28" s="382"/>
      <c r="AR28" s="383"/>
      <c r="AS28" s="161" t="str">
        <f t="shared" si="4"/>
        <v/>
      </c>
      <c r="AT28" s="384" t="str">
        <f t="shared" si="6"/>
        <v/>
      </c>
      <c r="AU28" s="383"/>
      <c r="AV28" s="384" t="str">
        <f t="shared" si="7"/>
        <v/>
      </c>
      <c r="AW28" s="189" t="str">
        <f t="shared" si="8"/>
        <v/>
      </c>
      <c r="AX28" s="183" t="str">
        <f t="shared" si="9"/>
        <v/>
      </c>
      <c r="AY28" s="180" t="str">
        <f>IF(OR(นักเรียน!N28="ออก",AZ28="ร",AZ28="มส",AX28=""),"",IF(เกณฑ์!$N$19="ACT",VLOOKUP(AX28,gradeact,5,TRUE),VLOOKUP(AX28,grade1,5,TRUE)))</f>
        <v/>
      </c>
      <c r="AZ28" s="257"/>
    </row>
    <row r="29" spans="2:52" ht="15.75" customHeight="1" x14ac:dyDescent="0.5">
      <c r="B29" s="15">
        <v>24</v>
      </c>
      <c r="C29" s="161" t="str">
        <f>IF(นักเรียน!C29="","",นักเรียน!C29)</f>
        <v/>
      </c>
      <c r="D29" s="740" t="str">
        <f>IF(นักเรียน!E29="","",นักเรียน!E29)</f>
        <v/>
      </c>
      <c r="E29" s="741"/>
      <c r="F29" s="265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68"/>
      <c r="AA29" s="265"/>
      <c r="AB29" s="257"/>
      <c r="AC29" s="257"/>
      <c r="AD29" s="257"/>
      <c r="AE29" s="257"/>
      <c r="AF29" s="257"/>
      <c r="AG29" s="257"/>
      <c r="AH29" s="257"/>
      <c r="AI29" s="258"/>
      <c r="AJ29" s="162" t="str">
        <f t="shared" si="0"/>
        <v/>
      </c>
      <c r="AK29" s="163" t="str">
        <f t="shared" si="2"/>
        <v/>
      </c>
      <c r="AL29" s="265"/>
      <c r="AM29" s="257"/>
      <c r="AN29" s="164" t="str">
        <f t="shared" si="1"/>
        <v/>
      </c>
      <c r="AO29" s="165" t="str">
        <f t="shared" si="5"/>
        <v/>
      </c>
      <c r="AP29" s="189" t="str">
        <f t="shared" si="3"/>
        <v/>
      </c>
      <c r="AQ29" s="382"/>
      <c r="AR29" s="383"/>
      <c r="AS29" s="161" t="str">
        <f t="shared" si="4"/>
        <v/>
      </c>
      <c r="AT29" s="384" t="str">
        <f t="shared" si="6"/>
        <v/>
      </c>
      <c r="AU29" s="383"/>
      <c r="AV29" s="384" t="str">
        <f t="shared" si="7"/>
        <v/>
      </c>
      <c r="AW29" s="189" t="str">
        <f t="shared" si="8"/>
        <v/>
      </c>
      <c r="AX29" s="183" t="str">
        <f t="shared" si="9"/>
        <v/>
      </c>
      <c r="AY29" s="180" t="str">
        <f>IF(OR(นักเรียน!N29="ออก",AZ29="ร",AZ29="มส",AX29=""),"",IF(เกณฑ์!$N$19="ACT",VLOOKUP(AX29,gradeact,5,TRUE),VLOOKUP(AX29,grade1,5,TRUE)))</f>
        <v/>
      </c>
      <c r="AZ29" s="257"/>
    </row>
    <row r="30" spans="2:52" ht="15.75" customHeight="1" x14ac:dyDescent="0.5">
      <c r="B30" s="15">
        <v>25</v>
      </c>
      <c r="C30" s="161" t="str">
        <f>IF(นักเรียน!C30="","",นักเรียน!C30)</f>
        <v/>
      </c>
      <c r="D30" s="740" t="str">
        <f>IF(นักเรียน!E30="","",นักเรียน!E30)</f>
        <v/>
      </c>
      <c r="E30" s="741"/>
      <c r="F30" s="265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68"/>
      <c r="AA30" s="265"/>
      <c r="AB30" s="257"/>
      <c r="AC30" s="257"/>
      <c r="AD30" s="257"/>
      <c r="AE30" s="257"/>
      <c r="AF30" s="257"/>
      <c r="AG30" s="257"/>
      <c r="AH30" s="257"/>
      <c r="AI30" s="258"/>
      <c r="AJ30" s="162" t="str">
        <f t="shared" si="0"/>
        <v/>
      </c>
      <c r="AK30" s="163" t="str">
        <f t="shared" si="2"/>
        <v/>
      </c>
      <c r="AL30" s="265"/>
      <c r="AM30" s="257"/>
      <c r="AN30" s="164" t="str">
        <f t="shared" si="1"/>
        <v/>
      </c>
      <c r="AO30" s="165" t="str">
        <f t="shared" si="5"/>
        <v/>
      </c>
      <c r="AP30" s="189" t="str">
        <f t="shared" si="3"/>
        <v/>
      </c>
      <c r="AQ30" s="382"/>
      <c r="AR30" s="383"/>
      <c r="AS30" s="161" t="str">
        <f t="shared" si="4"/>
        <v/>
      </c>
      <c r="AT30" s="384" t="str">
        <f t="shared" si="6"/>
        <v/>
      </c>
      <c r="AU30" s="383"/>
      <c r="AV30" s="384" t="str">
        <f t="shared" si="7"/>
        <v/>
      </c>
      <c r="AW30" s="189" t="str">
        <f t="shared" si="8"/>
        <v/>
      </c>
      <c r="AX30" s="183" t="str">
        <f t="shared" si="9"/>
        <v/>
      </c>
      <c r="AY30" s="180" t="str">
        <f>IF(OR(นักเรียน!N30="ออก",AZ30="ร",AZ30="มส",AX30=""),"",IF(เกณฑ์!$N$19="ACT",VLOOKUP(AX30,gradeact,5,TRUE),VLOOKUP(AX30,grade1,5,TRUE)))</f>
        <v/>
      </c>
      <c r="AZ30" s="257"/>
    </row>
    <row r="31" spans="2:52" ht="15.75" customHeight="1" x14ac:dyDescent="0.5">
      <c r="B31" s="15">
        <v>26</v>
      </c>
      <c r="C31" s="161" t="str">
        <f>IF(นักเรียน!C31="","",นักเรียน!C31)</f>
        <v/>
      </c>
      <c r="D31" s="740" t="str">
        <f>IF(นักเรียน!E31="","",นักเรียน!E31)</f>
        <v/>
      </c>
      <c r="E31" s="741"/>
      <c r="F31" s="265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68"/>
      <c r="AA31" s="265"/>
      <c r="AB31" s="257"/>
      <c r="AC31" s="257"/>
      <c r="AD31" s="257"/>
      <c r="AE31" s="257"/>
      <c r="AF31" s="257"/>
      <c r="AG31" s="257"/>
      <c r="AH31" s="257"/>
      <c r="AI31" s="258"/>
      <c r="AJ31" s="162" t="str">
        <f t="shared" si="0"/>
        <v/>
      </c>
      <c r="AK31" s="163" t="str">
        <f t="shared" si="2"/>
        <v/>
      </c>
      <c r="AL31" s="265"/>
      <c r="AM31" s="257"/>
      <c r="AN31" s="164" t="str">
        <f t="shared" si="1"/>
        <v/>
      </c>
      <c r="AO31" s="165" t="str">
        <f t="shared" si="5"/>
        <v/>
      </c>
      <c r="AP31" s="189" t="str">
        <f t="shared" si="3"/>
        <v/>
      </c>
      <c r="AQ31" s="382"/>
      <c r="AR31" s="383"/>
      <c r="AS31" s="161" t="str">
        <f t="shared" si="4"/>
        <v/>
      </c>
      <c r="AT31" s="384" t="str">
        <f t="shared" si="6"/>
        <v/>
      </c>
      <c r="AU31" s="383"/>
      <c r="AV31" s="384" t="str">
        <f t="shared" si="7"/>
        <v/>
      </c>
      <c r="AW31" s="189" t="str">
        <f t="shared" si="8"/>
        <v/>
      </c>
      <c r="AX31" s="183" t="str">
        <f t="shared" si="9"/>
        <v/>
      </c>
      <c r="AY31" s="180" t="str">
        <f>IF(OR(นักเรียน!N31="ออก",AZ31="ร",AZ31="มส",AX31=""),"",IF(เกณฑ์!$N$19="ACT",VLOOKUP(AX31,gradeact,5,TRUE),VLOOKUP(AX31,grade1,5,TRUE)))</f>
        <v/>
      </c>
      <c r="AZ31" s="257"/>
    </row>
    <row r="32" spans="2:52" ht="15.75" customHeight="1" x14ac:dyDescent="0.5">
      <c r="B32" s="15">
        <v>27</v>
      </c>
      <c r="C32" s="161" t="str">
        <f>IF(นักเรียน!C32="","",นักเรียน!C32)</f>
        <v/>
      </c>
      <c r="D32" s="740" t="str">
        <f>IF(นักเรียน!E32="","",นักเรียน!E32)</f>
        <v/>
      </c>
      <c r="E32" s="741"/>
      <c r="F32" s="265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68"/>
      <c r="AA32" s="265"/>
      <c r="AB32" s="257"/>
      <c r="AC32" s="257"/>
      <c r="AD32" s="257"/>
      <c r="AE32" s="257"/>
      <c r="AF32" s="257"/>
      <c r="AG32" s="257"/>
      <c r="AH32" s="257"/>
      <c r="AI32" s="258"/>
      <c r="AJ32" s="162" t="str">
        <f t="shared" si="0"/>
        <v/>
      </c>
      <c r="AK32" s="163" t="str">
        <f t="shared" si="2"/>
        <v/>
      </c>
      <c r="AL32" s="265"/>
      <c r="AM32" s="257"/>
      <c r="AN32" s="164" t="str">
        <f t="shared" si="1"/>
        <v/>
      </c>
      <c r="AO32" s="165" t="str">
        <f t="shared" si="5"/>
        <v/>
      </c>
      <c r="AP32" s="189" t="str">
        <f t="shared" si="3"/>
        <v/>
      </c>
      <c r="AQ32" s="382"/>
      <c r="AR32" s="383"/>
      <c r="AS32" s="161" t="str">
        <f t="shared" si="4"/>
        <v/>
      </c>
      <c r="AT32" s="384" t="str">
        <f t="shared" si="6"/>
        <v/>
      </c>
      <c r="AU32" s="383"/>
      <c r="AV32" s="384" t="str">
        <f t="shared" si="7"/>
        <v/>
      </c>
      <c r="AW32" s="189" t="str">
        <f t="shared" si="8"/>
        <v/>
      </c>
      <c r="AX32" s="183" t="str">
        <f t="shared" si="9"/>
        <v/>
      </c>
      <c r="AY32" s="180" t="str">
        <f>IF(OR(นักเรียน!N32="ออก",AZ32="ร",AZ32="มส",AX32=""),"",IF(เกณฑ์!$N$19="ACT",VLOOKUP(AX32,gradeact,5,TRUE),VLOOKUP(AX32,grade1,5,TRUE)))</f>
        <v/>
      </c>
      <c r="AZ32" s="257"/>
    </row>
    <row r="33" spans="2:52" ht="15.75" customHeight="1" x14ac:dyDescent="0.5">
      <c r="B33" s="15">
        <v>28</v>
      </c>
      <c r="C33" s="161" t="str">
        <f>IF(นักเรียน!C33="","",นักเรียน!C33)</f>
        <v/>
      </c>
      <c r="D33" s="740" t="str">
        <f>IF(นักเรียน!E33="","",นักเรียน!E33)</f>
        <v/>
      </c>
      <c r="E33" s="741"/>
      <c r="F33" s="265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68"/>
      <c r="AA33" s="265"/>
      <c r="AB33" s="257"/>
      <c r="AC33" s="257"/>
      <c r="AD33" s="257"/>
      <c r="AE33" s="257"/>
      <c r="AF33" s="257"/>
      <c r="AG33" s="257"/>
      <c r="AH33" s="257"/>
      <c r="AI33" s="258"/>
      <c r="AJ33" s="162" t="str">
        <f t="shared" si="0"/>
        <v/>
      </c>
      <c r="AK33" s="163" t="str">
        <f t="shared" si="2"/>
        <v/>
      </c>
      <c r="AL33" s="265"/>
      <c r="AM33" s="257"/>
      <c r="AN33" s="164" t="str">
        <f t="shared" si="1"/>
        <v/>
      </c>
      <c r="AO33" s="165" t="str">
        <f t="shared" si="5"/>
        <v/>
      </c>
      <c r="AP33" s="189" t="str">
        <f t="shared" si="3"/>
        <v/>
      </c>
      <c r="AQ33" s="382"/>
      <c r="AR33" s="383"/>
      <c r="AS33" s="161" t="str">
        <f t="shared" si="4"/>
        <v/>
      </c>
      <c r="AT33" s="384" t="str">
        <f t="shared" si="6"/>
        <v/>
      </c>
      <c r="AU33" s="383"/>
      <c r="AV33" s="384" t="str">
        <f t="shared" si="7"/>
        <v/>
      </c>
      <c r="AW33" s="189" t="str">
        <f t="shared" si="8"/>
        <v/>
      </c>
      <c r="AX33" s="183" t="str">
        <f t="shared" si="9"/>
        <v/>
      </c>
      <c r="AY33" s="180" t="str">
        <f>IF(OR(นักเรียน!N33="ออก",AZ33="ร",AZ33="มส",AX33=""),"",IF(เกณฑ์!$N$19="ACT",VLOOKUP(AX33,gradeact,5,TRUE),VLOOKUP(AX33,grade1,5,TRUE)))</f>
        <v/>
      </c>
      <c r="AZ33" s="257"/>
    </row>
    <row r="34" spans="2:52" ht="15.75" customHeight="1" x14ac:dyDescent="0.5">
      <c r="B34" s="15">
        <v>29</v>
      </c>
      <c r="C34" s="161" t="str">
        <f>IF(นักเรียน!C34="","",นักเรียน!C34)</f>
        <v/>
      </c>
      <c r="D34" s="740" t="str">
        <f>IF(นักเรียน!E34="","",นักเรียน!E34)</f>
        <v/>
      </c>
      <c r="E34" s="741"/>
      <c r="F34" s="265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68"/>
      <c r="AA34" s="265"/>
      <c r="AB34" s="257"/>
      <c r="AC34" s="257"/>
      <c r="AD34" s="257"/>
      <c r="AE34" s="257"/>
      <c r="AF34" s="257"/>
      <c r="AG34" s="257"/>
      <c r="AH34" s="257"/>
      <c r="AI34" s="258"/>
      <c r="AJ34" s="162" t="str">
        <f t="shared" si="0"/>
        <v/>
      </c>
      <c r="AK34" s="163" t="str">
        <f t="shared" si="2"/>
        <v/>
      </c>
      <c r="AL34" s="265"/>
      <c r="AM34" s="257"/>
      <c r="AN34" s="164" t="str">
        <f t="shared" si="1"/>
        <v/>
      </c>
      <c r="AO34" s="165" t="str">
        <f t="shared" si="5"/>
        <v/>
      </c>
      <c r="AP34" s="189" t="str">
        <f t="shared" si="3"/>
        <v/>
      </c>
      <c r="AQ34" s="382"/>
      <c r="AR34" s="383"/>
      <c r="AS34" s="161" t="str">
        <f t="shared" si="4"/>
        <v/>
      </c>
      <c r="AT34" s="384" t="str">
        <f t="shared" si="6"/>
        <v/>
      </c>
      <c r="AU34" s="383"/>
      <c r="AV34" s="384" t="str">
        <f t="shared" si="7"/>
        <v/>
      </c>
      <c r="AW34" s="189" t="str">
        <f t="shared" si="8"/>
        <v/>
      </c>
      <c r="AX34" s="183" t="str">
        <f t="shared" si="9"/>
        <v/>
      </c>
      <c r="AY34" s="180" t="str">
        <f>IF(OR(นักเรียน!N34="ออก",AZ34="ร",AZ34="มส",AX34=""),"",IF(เกณฑ์!$N$19="ACT",VLOOKUP(AX34,gradeact,5,TRUE),VLOOKUP(AX34,grade1,5,TRUE)))</f>
        <v/>
      </c>
      <c r="AZ34" s="257"/>
    </row>
    <row r="35" spans="2:52" ht="15.75" customHeight="1" x14ac:dyDescent="0.5">
      <c r="B35" s="15">
        <v>30</v>
      </c>
      <c r="C35" s="161" t="str">
        <f>IF(นักเรียน!C35="","",นักเรียน!C35)</f>
        <v/>
      </c>
      <c r="D35" s="740" t="str">
        <f>IF(นักเรียน!E35="","",นักเรียน!E35)</f>
        <v/>
      </c>
      <c r="E35" s="741"/>
      <c r="F35" s="265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68"/>
      <c r="AA35" s="265"/>
      <c r="AB35" s="257"/>
      <c r="AC35" s="257"/>
      <c r="AD35" s="257"/>
      <c r="AE35" s="257"/>
      <c r="AF35" s="257"/>
      <c r="AG35" s="257"/>
      <c r="AH35" s="257"/>
      <c r="AI35" s="258"/>
      <c r="AJ35" s="162" t="str">
        <f t="shared" si="0"/>
        <v/>
      </c>
      <c r="AK35" s="163" t="str">
        <f t="shared" si="2"/>
        <v/>
      </c>
      <c r="AL35" s="265"/>
      <c r="AM35" s="257"/>
      <c r="AN35" s="164" t="str">
        <f t="shared" si="1"/>
        <v/>
      </c>
      <c r="AO35" s="165" t="str">
        <f t="shared" si="5"/>
        <v/>
      </c>
      <c r="AP35" s="189" t="str">
        <f t="shared" si="3"/>
        <v/>
      </c>
      <c r="AQ35" s="382"/>
      <c r="AR35" s="383"/>
      <c r="AS35" s="161" t="str">
        <f t="shared" si="4"/>
        <v/>
      </c>
      <c r="AT35" s="384" t="str">
        <f t="shared" si="6"/>
        <v/>
      </c>
      <c r="AU35" s="383"/>
      <c r="AV35" s="384" t="str">
        <f t="shared" si="7"/>
        <v/>
      </c>
      <c r="AW35" s="189" t="str">
        <f t="shared" si="8"/>
        <v/>
      </c>
      <c r="AX35" s="183" t="str">
        <f t="shared" si="9"/>
        <v/>
      </c>
      <c r="AY35" s="180" t="str">
        <f>IF(OR(นักเรียน!N35="ออก",AZ35="ร",AZ35="มส",AX35=""),"",IF(เกณฑ์!$N$19="ACT",VLOOKUP(AX35,gradeact,5,TRUE),VLOOKUP(AX35,grade1,5,TRUE)))</f>
        <v/>
      </c>
      <c r="AZ35" s="257"/>
    </row>
    <row r="36" spans="2:52" ht="15.75" customHeight="1" x14ac:dyDescent="0.5">
      <c r="B36" s="15">
        <v>31</v>
      </c>
      <c r="C36" s="161" t="str">
        <f>IF(นักเรียน!C36="","",นักเรียน!C36)</f>
        <v/>
      </c>
      <c r="D36" s="740" t="str">
        <f>IF(นักเรียน!E36="","",นักเรียน!E36)</f>
        <v/>
      </c>
      <c r="E36" s="741"/>
      <c r="F36" s="265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68"/>
      <c r="AA36" s="265"/>
      <c r="AB36" s="257"/>
      <c r="AC36" s="257"/>
      <c r="AD36" s="257"/>
      <c r="AE36" s="257"/>
      <c r="AF36" s="257"/>
      <c r="AG36" s="257"/>
      <c r="AH36" s="257"/>
      <c r="AI36" s="258"/>
      <c r="AJ36" s="162" t="str">
        <f t="shared" si="0"/>
        <v/>
      </c>
      <c r="AK36" s="163" t="str">
        <f t="shared" si="2"/>
        <v/>
      </c>
      <c r="AL36" s="265"/>
      <c r="AM36" s="257"/>
      <c r="AN36" s="164" t="str">
        <f t="shared" si="1"/>
        <v/>
      </c>
      <c r="AO36" s="165" t="str">
        <f t="shared" si="5"/>
        <v/>
      </c>
      <c r="AP36" s="189" t="str">
        <f t="shared" si="3"/>
        <v/>
      </c>
      <c r="AQ36" s="382"/>
      <c r="AR36" s="383"/>
      <c r="AS36" s="161" t="str">
        <f t="shared" si="4"/>
        <v/>
      </c>
      <c r="AT36" s="384" t="str">
        <f t="shared" si="6"/>
        <v/>
      </c>
      <c r="AU36" s="383"/>
      <c r="AV36" s="384" t="str">
        <f t="shared" si="7"/>
        <v/>
      </c>
      <c r="AW36" s="189" t="str">
        <f t="shared" si="8"/>
        <v/>
      </c>
      <c r="AX36" s="183" t="str">
        <f t="shared" si="9"/>
        <v/>
      </c>
      <c r="AY36" s="180" t="str">
        <f>IF(OR(นักเรียน!N36="ออก",AZ36="ร",AZ36="มส",AX36=""),"",IF(เกณฑ์!$N$19="ACT",VLOOKUP(AX36,gradeact,5,TRUE),VLOOKUP(AX36,grade1,5,TRUE)))</f>
        <v/>
      </c>
      <c r="AZ36" s="257"/>
    </row>
    <row r="37" spans="2:52" ht="15.75" customHeight="1" x14ac:dyDescent="0.5">
      <c r="B37" s="15">
        <v>32</v>
      </c>
      <c r="C37" s="161" t="str">
        <f>IF(นักเรียน!C37="","",นักเรียน!C37)</f>
        <v/>
      </c>
      <c r="D37" s="740" t="str">
        <f>IF(นักเรียน!E37="","",นักเรียน!E37)</f>
        <v/>
      </c>
      <c r="E37" s="741"/>
      <c r="F37" s="265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68"/>
      <c r="AA37" s="265"/>
      <c r="AB37" s="257"/>
      <c r="AC37" s="257"/>
      <c r="AD37" s="257"/>
      <c r="AE37" s="257"/>
      <c r="AF37" s="257"/>
      <c r="AG37" s="257"/>
      <c r="AH37" s="257"/>
      <c r="AI37" s="258"/>
      <c r="AJ37" s="162" t="str">
        <f t="shared" ref="AJ37:AJ55" si="10">IF(SUM(F37:AI37),SUM(F37:AI37),"")</f>
        <v/>
      </c>
      <c r="AK37" s="163" t="str">
        <f t="shared" si="2"/>
        <v/>
      </c>
      <c r="AL37" s="265"/>
      <c r="AM37" s="257"/>
      <c r="AN37" s="164" t="str">
        <f t="shared" si="1"/>
        <v/>
      </c>
      <c r="AO37" s="165" t="str">
        <f t="shared" si="5"/>
        <v/>
      </c>
      <c r="AP37" s="189" t="str">
        <f t="shared" si="3"/>
        <v/>
      </c>
      <c r="AQ37" s="382"/>
      <c r="AR37" s="383"/>
      <c r="AS37" s="161" t="str">
        <f t="shared" si="4"/>
        <v/>
      </c>
      <c r="AT37" s="384" t="str">
        <f t="shared" si="6"/>
        <v/>
      </c>
      <c r="AU37" s="383"/>
      <c r="AV37" s="384" t="str">
        <f t="shared" si="7"/>
        <v/>
      </c>
      <c r="AW37" s="189" t="str">
        <f t="shared" si="8"/>
        <v/>
      </c>
      <c r="AX37" s="183" t="str">
        <f t="shared" si="9"/>
        <v/>
      </c>
      <c r="AY37" s="180" t="str">
        <f>IF(OR(นักเรียน!N37="ออก",AZ37="ร",AZ37="มส",AX37=""),"",IF(เกณฑ์!$N$19="ACT",VLOOKUP(AX37,gradeact,5,TRUE),VLOOKUP(AX37,grade1,5,TRUE)))</f>
        <v/>
      </c>
      <c r="AZ37" s="257"/>
    </row>
    <row r="38" spans="2:52" ht="15.75" customHeight="1" x14ac:dyDescent="0.5">
      <c r="B38" s="15">
        <v>33</v>
      </c>
      <c r="C38" s="161" t="str">
        <f>IF(นักเรียน!C38="","",นักเรียน!C38)</f>
        <v/>
      </c>
      <c r="D38" s="740" t="str">
        <f>IF(นักเรียน!E38="","",นักเรียน!E38)</f>
        <v/>
      </c>
      <c r="E38" s="741"/>
      <c r="F38" s="265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68"/>
      <c r="AA38" s="265"/>
      <c r="AB38" s="257"/>
      <c r="AC38" s="257"/>
      <c r="AD38" s="257"/>
      <c r="AE38" s="257"/>
      <c r="AF38" s="257"/>
      <c r="AG38" s="257"/>
      <c r="AH38" s="257"/>
      <c r="AI38" s="258"/>
      <c r="AJ38" s="162" t="str">
        <f t="shared" si="10"/>
        <v/>
      </c>
      <c r="AK38" s="163" t="str">
        <f t="shared" si="2"/>
        <v/>
      </c>
      <c r="AL38" s="265"/>
      <c r="AM38" s="257"/>
      <c r="AN38" s="164" t="str">
        <f t="shared" si="1"/>
        <v/>
      </c>
      <c r="AO38" s="165" t="str">
        <f t="shared" si="5"/>
        <v/>
      </c>
      <c r="AP38" s="189" t="str">
        <f t="shared" si="3"/>
        <v/>
      </c>
      <c r="AQ38" s="382"/>
      <c r="AR38" s="383"/>
      <c r="AS38" s="161" t="str">
        <f t="shared" si="4"/>
        <v/>
      </c>
      <c r="AT38" s="384" t="str">
        <f t="shared" si="6"/>
        <v/>
      </c>
      <c r="AU38" s="383"/>
      <c r="AV38" s="384" t="str">
        <f t="shared" si="7"/>
        <v/>
      </c>
      <c r="AW38" s="189" t="str">
        <f t="shared" si="8"/>
        <v/>
      </c>
      <c r="AX38" s="183" t="str">
        <f t="shared" si="9"/>
        <v/>
      </c>
      <c r="AY38" s="180" t="str">
        <f>IF(OR(นักเรียน!N38="ออก",AZ38="ร",AZ38="มส",AX38=""),"",IF(เกณฑ์!$N$19="ACT",VLOOKUP(AX38,gradeact,5,TRUE),VLOOKUP(AX38,grade1,5,TRUE)))</f>
        <v/>
      </c>
      <c r="AZ38" s="257"/>
    </row>
    <row r="39" spans="2:52" ht="15.75" customHeight="1" x14ac:dyDescent="0.5">
      <c r="B39" s="15">
        <v>34</v>
      </c>
      <c r="C39" s="161" t="str">
        <f>IF(นักเรียน!C39="","",นักเรียน!C39)</f>
        <v/>
      </c>
      <c r="D39" s="740" t="str">
        <f>IF(นักเรียน!E39="","",นักเรียน!E39)</f>
        <v/>
      </c>
      <c r="E39" s="741"/>
      <c r="F39" s="265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68"/>
      <c r="AA39" s="265"/>
      <c r="AB39" s="257"/>
      <c r="AC39" s="257"/>
      <c r="AD39" s="257"/>
      <c r="AE39" s="257"/>
      <c r="AF39" s="257"/>
      <c r="AG39" s="257"/>
      <c r="AH39" s="257"/>
      <c r="AI39" s="258"/>
      <c r="AJ39" s="162" t="str">
        <f t="shared" si="10"/>
        <v/>
      </c>
      <c r="AK39" s="163" t="str">
        <f t="shared" si="2"/>
        <v/>
      </c>
      <c r="AL39" s="265"/>
      <c r="AM39" s="257"/>
      <c r="AN39" s="164" t="str">
        <f t="shared" si="1"/>
        <v/>
      </c>
      <c r="AO39" s="165" t="str">
        <f t="shared" si="5"/>
        <v/>
      </c>
      <c r="AP39" s="189" t="str">
        <f t="shared" si="3"/>
        <v/>
      </c>
      <c r="AQ39" s="382"/>
      <c r="AR39" s="383"/>
      <c r="AS39" s="161" t="str">
        <f t="shared" si="4"/>
        <v/>
      </c>
      <c r="AT39" s="384" t="str">
        <f t="shared" si="6"/>
        <v/>
      </c>
      <c r="AU39" s="383"/>
      <c r="AV39" s="384" t="str">
        <f t="shared" si="7"/>
        <v/>
      </c>
      <c r="AW39" s="189" t="str">
        <f t="shared" si="8"/>
        <v/>
      </c>
      <c r="AX39" s="183" t="str">
        <f t="shared" si="9"/>
        <v/>
      </c>
      <c r="AY39" s="180" t="str">
        <f>IF(OR(นักเรียน!N39="ออก",AZ39="ร",AZ39="มส",AX39=""),"",IF(เกณฑ์!$N$19="ACT",VLOOKUP(AX39,gradeact,5,TRUE),VLOOKUP(AX39,grade1,5,TRUE)))</f>
        <v/>
      </c>
      <c r="AZ39" s="257"/>
    </row>
    <row r="40" spans="2:52" ht="15.75" customHeight="1" x14ac:dyDescent="0.5">
      <c r="B40" s="15">
        <v>35</v>
      </c>
      <c r="C40" s="161" t="str">
        <f>IF(นักเรียน!C40="","",นักเรียน!C40)</f>
        <v/>
      </c>
      <c r="D40" s="740" t="str">
        <f>IF(นักเรียน!E40="","",นักเรียน!E40)</f>
        <v/>
      </c>
      <c r="E40" s="741"/>
      <c r="F40" s="265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68"/>
      <c r="AA40" s="265"/>
      <c r="AB40" s="257"/>
      <c r="AC40" s="257"/>
      <c r="AD40" s="257"/>
      <c r="AE40" s="257"/>
      <c r="AF40" s="257"/>
      <c r="AG40" s="257"/>
      <c r="AH40" s="257"/>
      <c r="AI40" s="258"/>
      <c r="AJ40" s="162" t="str">
        <f t="shared" si="10"/>
        <v/>
      </c>
      <c r="AK40" s="163" t="str">
        <f t="shared" si="2"/>
        <v/>
      </c>
      <c r="AL40" s="265"/>
      <c r="AM40" s="257"/>
      <c r="AN40" s="164" t="str">
        <f t="shared" si="1"/>
        <v/>
      </c>
      <c r="AO40" s="165" t="str">
        <f t="shared" si="5"/>
        <v/>
      </c>
      <c r="AP40" s="189" t="str">
        <f t="shared" si="3"/>
        <v/>
      </c>
      <c r="AQ40" s="382"/>
      <c r="AR40" s="383"/>
      <c r="AS40" s="161" t="str">
        <f t="shared" si="4"/>
        <v/>
      </c>
      <c r="AT40" s="384" t="str">
        <f t="shared" si="6"/>
        <v/>
      </c>
      <c r="AU40" s="383"/>
      <c r="AV40" s="384" t="str">
        <f t="shared" si="7"/>
        <v/>
      </c>
      <c r="AW40" s="189" t="str">
        <f t="shared" si="8"/>
        <v/>
      </c>
      <c r="AX40" s="183" t="str">
        <f t="shared" si="9"/>
        <v/>
      </c>
      <c r="AY40" s="180" t="str">
        <f>IF(OR(นักเรียน!N40="ออก",AZ40="ร",AZ40="มส",AX40=""),"",IF(เกณฑ์!$N$19="ACT",VLOOKUP(AX40,gradeact,5,TRUE),VLOOKUP(AX40,grade1,5,TRUE)))</f>
        <v/>
      </c>
      <c r="AZ40" s="257"/>
    </row>
    <row r="41" spans="2:52" ht="15.75" customHeight="1" x14ac:dyDescent="0.5">
      <c r="B41" s="15">
        <v>36</v>
      </c>
      <c r="C41" s="161" t="str">
        <f>IF(นักเรียน!C41="","",นักเรียน!C41)</f>
        <v/>
      </c>
      <c r="D41" s="740" t="str">
        <f>IF(นักเรียน!E41="","",นักเรียน!E41)</f>
        <v/>
      </c>
      <c r="E41" s="741"/>
      <c r="F41" s="265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68"/>
      <c r="AA41" s="265"/>
      <c r="AB41" s="257"/>
      <c r="AC41" s="257"/>
      <c r="AD41" s="257"/>
      <c r="AE41" s="257"/>
      <c r="AF41" s="257"/>
      <c r="AG41" s="257"/>
      <c r="AH41" s="257"/>
      <c r="AI41" s="258"/>
      <c r="AJ41" s="162" t="str">
        <f t="shared" si="10"/>
        <v/>
      </c>
      <c r="AK41" s="163" t="str">
        <f t="shared" si="2"/>
        <v/>
      </c>
      <c r="AL41" s="265"/>
      <c r="AM41" s="257"/>
      <c r="AN41" s="164" t="str">
        <f t="shared" si="1"/>
        <v/>
      </c>
      <c r="AO41" s="165" t="str">
        <f t="shared" si="5"/>
        <v/>
      </c>
      <c r="AP41" s="189" t="str">
        <f t="shared" si="3"/>
        <v/>
      </c>
      <c r="AQ41" s="382"/>
      <c r="AR41" s="383"/>
      <c r="AS41" s="161" t="str">
        <f t="shared" si="4"/>
        <v/>
      </c>
      <c r="AT41" s="384" t="str">
        <f t="shared" si="6"/>
        <v/>
      </c>
      <c r="AU41" s="383"/>
      <c r="AV41" s="384" t="str">
        <f t="shared" si="7"/>
        <v/>
      </c>
      <c r="AW41" s="189" t="str">
        <f t="shared" si="8"/>
        <v/>
      </c>
      <c r="AX41" s="183" t="str">
        <f t="shared" si="9"/>
        <v/>
      </c>
      <c r="AY41" s="180" t="str">
        <f>IF(OR(นักเรียน!N41="ออก",AZ41="ร",AZ41="มส",AX41=""),"",IF(เกณฑ์!$N$19="ACT",VLOOKUP(AX41,gradeact,5,TRUE),VLOOKUP(AX41,grade1,5,TRUE)))</f>
        <v/>
      </c>
      <c r="AZ41" s="257"/>
    </row>
    <row r="42" spans="2:52" ht="15.75" customHeight="1" x14ac:dyDescent="0.5">
      <c r="B42" s="15">
        <v>37</v>
      </c>
      <c r="C42" s="161" t="str">
        <f>IF(นักเรียน!C42="","",นักเรียน!C42)</f>
        <v/>
      </c>
      <c r="D42" s="740" t="str">
        <f>IF(นักเรียน!E42="","",นักเรียน!E42)</f>
        <v/>
      </c>
      <c r="E42" s="741"/>
      <c r="F42" s="265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68"/>
      <c r="AA42" s="265"/>
      <c r="AB42" s="257"/>
      <c r="AC42" s="257"/>
      <c r="AD42" s="257"/>
      <c r="AE42" s="257"/>
      <c r="AF42" s="257"/>
      <c r="AG42" s="257"/>
      <c r="AH42" s="257"/>
      <c r="AI42" s="258"/>
      <c r="AJ42" s="162" t="str">
        <f t="shared" si="10"/>
        <v/>
      </c>
      <c r="AK42" s="163" t="str">
        <f t="shared" si="2"/>
        <v/>
      </c>
      <c r="AL42" s="265"/>
      <c r="AM42" s="257"/>
      <c r="AN42" s="164" t="str">
        <f t="shared" si="1"/>
        <v/>
      </c>
      <c r="AO42" s="165" t="str">
        <f t="shared" si="5"/>
        <v/>
      </c>
      <c r="AP42" s="189" t="str">
        <f t="shared" si="3"/>
        <v/>
      </c>
      <c r="AQ42" s="382"/>
      <c r="AR42" s="383"/>
      <c r="AS42" s="161" t="str">
        <f t="shared" si="4"/>
        <v/>
      </c>
      <c r="AT42" s="384" t="str">
        <f t="shared" si="6"/>
        <v/>
      </c>
      <c r="AU42" s="383"/>
      <c r="AV42" s="384" t="str">
        <f t="shared" si="7"/>
        <v/>
      </c>
      <c r="AW42" s="189" t="str">
        <f t="shared" si="8"/>
        <v/>
      </c>
      <c r="AX42" s="183" t="str">
        <f t="shared" si="9"/>
        <v/>
      </c>
      <c r="AY42" s="180" t="str">
        <f>IF(OR(นักเรียน!N42="ออก",AZ42="ร",AZ42="มส",AX42=""),"",IF(เกณฑ์!$N$19="ACT",VLOOKUP(AX42,gradeact,5,TRUE),VLOOKUP(AX42,grade1,5,TRUE)))</f>
        <v/>
      </c>
      <c r="AZ42" s="257"/>
    </row>
    <row r="43" spans="2:52" ht="15.75" customHeight="1" x14ac:dyDescent="0.5">
      <c r="B43" s="15">
        <v>38</v>
      </c>
      <c r="C43" s="161" t="str">
        <f>IF(นักเรียน!C43="","",นักเรียน!C43)</f>
        <v/>
      </c>
      <c r="D43" s="740" t="str">
        <f>IF(นักเรียน!E43="","",นักเรียน!E43)</f>
        <v/>
      </c>
      <c r="E43" s="741"/>
      <c r="F43" s="265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68"/>
      <c r="AA43" s="265"/>
      <c r="AB43" s="257"/>
      <c r="AC43" s="257"/>
      <c r="AD43" s="257"/>
      <c r="AE43" s="257"/>
      <c r="AF43" s="257"/>
      <c r="AG43" s="257"/>
      <c r="AH43" s="257"/>
      <c r="AI43" s="258"/>
      <c r="AJ43" s="162" t="str">
        <f t="shared" si="10"/>
        <v/>
      </c>
      <c r="AK43" s="163" t="str">
        <f t="shared" si="2"/>
        <v/>
      </c>
      <c r="AL43" s="265"/>
      <c r="AM43" s="257"/>
      <c r="AN43" s="164" t="str">
        <f t="shared" si="1"/>
        <v/>
      </c>
      <c r="AO43" s="165" t="str">
        <f t="shared" si="5"/>
        <v/>
      </c>
      <c r="AP43" s="189" t="str">
        <f t="shared" si="3"/>
        <v/>
      </c>
      <c r="AQ43" s="382"/>
      <c r="AR43" s="383"/>
      <c r="AS43" s="161" t="str">
        <f t="shared" si="4"/>
        <v/>
      </c>
      <c r="AT43" s="384" t="str">
        <f t="shared" si="6"/>
        <v/>
      </c>
      <c r="AU43" s="383"/>
      <c r="AV43" s="384" t="str">
        <f t="shared" si="7"/>
        <v/>
      </c>
      <c r="AW43" s="189" t="str">
        <f t="shared" si="8"/>
        <v/>
      </c>
      <c r="AX43" s="183" t="str">
        <f t="shared" si="9"/>
        <v/>
      </c>
      <c r="AY43" s="180" t="str">
        <f>IF(OR(นักเรียน!N43="ออก",AZ43="ร",AZ43="มส",AX43=""),"",IF(เกณฑ์!$N$19="ACT",VLOOKUP(AX43,gradeact,5,TRUE),VLOOKUP(AX43,grade1,5,TRUE)))</f>
        <v/>
      </c>
      <c r="AZ43" s="257"/>
    </row>
    <row r="44" spans="2:52" ht="15.75" customHeight="1" x14ac:dyDescent="0.5">
      <c r="B44" s="15">
        <v>39</v>
      </c>
      <c r="C44" s="161" t="str">
        <f>IF(นักเรียน!C44="","",นักเรียน!C44)</f>
        <v/>
      </c>
      <c r="D44" s="740" t="str">
        <f>IF(นักเรียน!E44="","",นักเรียน!E44)</f>
        <v/>
      </c>
      <c r="E44" s="741"/>
      <c r="F44" s="265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68"/>
      <c r="AA44" s="265"/>
      <c r="AB44" s="257"/>
      <c r="AC44" s="257"/>
      <c r="AD44" s="257"/>
      <c r="AE44" s="257"/>
      <c r="AF44" s="257"/>
      <c r="AG44" s="257"/>
      <c r="AH44" s="257"/>
      <c r="AI44" s="258"/>
      <c r="AJ44" s="162" t="str">
        <f t="shared" si="10"/>
        <v/>
      </c>
      <c r="AK44" s="163" t="str">
        <f t="shared" si="2"/>
        <v/>
      </c>
      <c r="AL44" s="265"/>
      <c r="AM44" s="257"/>
      <c r="AN44" s="164" t="str">
        <f t="shared" si="1"/>
        <v/>
      </c>
      <c r="AO44" s="165" t="str">
        <f t="shared" si="5"/>
        <v/>
      </c>
      <c r="AP44" s="189" t="str">
        <f t="shared" si="3"/>
        <v/>
      </c>
      <c r="AQ44" s="382"/>
      <c r="AR44" s="383"/>
      <c r="AS44" s="161" t="str">
        <f t="shared" si="4"/>
        <v/>
      </c>
      <c r="AT44" s="384" t="str">
        <f t="shared" si="6"/>
        <v/>
      </c>
      <c r="AU44" s="383"/>
      <c r="AV44" s="384" t="str">
        <f t="shared" si="7"/>
        <v/>
      </c>
      <c r="AW44" s="189" t="str">
        <f t="shared" si="8"/>
        <v/>
      </c>
      <c r="AX44" s="183" t="str">
        <f t="shared" si="9"/>
        <v/>
      </c>
      <c r="AY44" s="180" t="str">
        <f>IF(OR(นักเรียน!N44="ออก",AZ44="ร",AZ44="มส",AX44=""),"",IF(เกณฑ์!$N$19="ACT",VLOOKUP(AX44,gradeact,5,TRUE),VLOOKUP(AX44,grade1,5,TRUE)))</f>
        <v/>
      </c>
      <c r="AZ44" s="257"/>
    </row>
    <row r="45" spans="2:52" ht="15.75" customHeight="1" x14ac:dyDescent="0.5">
      <c r="B45" s="15">
        <v>40</v>
      </c>
      <c r="C45" s="161" t="str">
        <f>IF(นักเรียน!C45="","",นักเรียน!C45)</f>
        <v/>
      </c>
      <c r="D45" s="740" t="str">
        <f>IF(นักเรียน!E45="","",นักเรียน!E45)</f>
        <v/>
      </c>
      <c r="E45" s="741"/>
      <c r="F45" s="265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68"/>
      <c r="AA45" s="265"/>
      <c r="AB45" s="257"/>
      <c r="AC45" s="257"/>
      <c r="AD45" s="257"/>
      <c r="AE45" s="257"/>
      <c r="AF45" s="257"/>
      <c r="AG45" s="257"/>
      <c r="AH45" s="257"/>
      <c r="AI45" s="258"/>
      <c r="AJ45" s="162" t="str">
        <f t="shared" si="10"/>
        <v/>
      </c>
      <c r="AK45" s="163" t="str">
        <f t="shared" si="2"/>
        <v/>
      </c>
      <c r="AL45" s="265"/>
      <c r="AM45" s="257"/>
      <c r="AN45" s="164" t="str">
        <f t="shared" si="1"/>
        <v/>
      </c>
      <c r="AO45" s="165" t="str">
        <f t="shared" si="5"/>
        <v/>
      </c>
      <c r="AP45" s="189" t="str">
        <f t="shared" si="3"/>
        <v/>
      </c>
      <c r="AQ45" s="382"/>
      <c r="AR45" s="383"/>
      <c r="AS45" s="161" t="str">
        <f t="shared" si="4"/>
        <v/>
      </c>
      <c r="AT45" s="384" t="str">
        <f t="shared" si="6"/>
        <v/>
      </c>
      <c r="AU45" s="383"/>
      <c r="AV45" s="384" t="str">
        <f t="shared" si="7"/>
        <v/>
      </c>
      <c r="AW45" s="189" t="str">
        <f t="shared" si="8"/>
        <v/>
      </c>
      <c r="AX45" s="183" t="str">
        <f t="shared" si="9"/>
        <v/>
      </c>
      <c r="AY45" s="180" t="str">
        <f>IF(OR(นักเรียน!N45="ออก",AZ45="ร",AZ45="มส",AX45=""),"",IF(เกณฑ์!$N$19="ACT",VLOOKUP(AX45,gradeact,5,TRUE),VLOOKUP(AX45,grade1,5,TRUE)))</f>
        <v/>
      </c>
      <c r="AZ45" s="257"/>
    </row>
    <row r="46" spans="2:52" ht="15.75" customHeight="1" x14ac:dyDescent="0.5">
      <c r="B46" s="15">
        <v>41</v>
      </c>
      <c r="C46" s="161" t="str">
        <f>IF(นักเรียน!C46="","",นักเรียน!C46)</f>
        <v/>
      </c>
      <c r="D46" s="740" t="str">
        <f>IF(นักเรียน!E46="","",นักเรียน!E46)</f>
        <v/>
      </c>
      <c r="E46" s="741"/>
      <c r="F46" s="265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68"/>
      <c r="AA46" s="265"/>
      <c r="AB46" s="257"/>
      <c r="AC46" s="257"/>
      <c r="AD46" s="257"/>
      <c r="AE46" s="257"/>
      <c r="AF46" s="257"/>
      <c r="AG46" s="257"/>
      <c r="AH46" s="257"/>
      <c r="AI46" s="258"/>
      <c r="AJ46" s="162" t="str">
        <f t="shared" si="10"/>
        <v/>
      </c>
      <c r="AK46" s="163" t="str">
        <f t="shared" si="2"/>
        <v/>
      </c>
      <c r="AL46" s="265"/>
      <c r="AM46" s="257"/>
      <c r="AN46" s="164" t="str">
        <f t="shared" si="1"/>
        <v/>
      </c>
      <c r="AO46" s="165" t="str">
        <f t="shared" si="5"/>
        <v/>
      </c>
      <c r="AP46" s="189" t="str">
        <f t="shared" si="3"/>
        <v/>
      </c>
      <c r="AQ46" s="382"/>
      <c r="AR46" s="383"/>
      <c r="AS46" s="161" t="str">
        <f t="shared" si="4"/>
        <v/>
      </c>
      <c r="AT46" s="384" t="str">
        <f t="shared" si="6"/>
        <v/>
      </c>
      <c r="AU46" s="383"/>
      <c r="AV46" s="384" t="str">
        <f t="shared" si="7"/>
        <v/>
      </c>
      <c r="AW46" s="189" t="str">
        <f t="shared" si="8"/>
        <v/>
      </c>
      <c r="AX46" s="183" t="str">
        <f t="shared" si="9"/>
        <v/>
      </c>
      <c r="AY46" s="180" t="str">
        <f>IF(OR(นักเรียน!N46="ออก",AZ46="ร",AZ46="มส",AX46=""),"",IF(เกณฑ์!$N$19="ACT",VLOOKUP(AX46,gradeact,5,TRUE),VLOOKUP(AX46,grade1,5,TRUE)))</f>
        <v/>
      </c>
      <c r="AZ46" s="257"/>
    </row>
    <row r="47" spans="2:52" ht="15.75" customHeight="1" x14ac:dyDescent="0.5">
      <c r="B47" s="15">
        <v>42</v>
      </c>
      <c r="C47" s="161" t="str">
        <f>IF(นักเรียน!C47="","",นักเรียน!C47)</f>
        <v/>
      </c>
      <c r="D47" s="740" t="str">
        <f>IF(นักเรียน!E47="","",นักเรียน!E47)</f>
        <v/>
      </c>
      <c r="E47" s="741"/>
      <c r="F47" s="265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68"/>
      <c r="AA47" s="265"/>
      <c r="AB47" s="257"/>
      <c r="AC47" s="257"/>
      <c r="AD47" s="257"/>
      <c r="AE47" s="257"/>
      <c r="AF47" s="257"/>
      <c r="AG47" s="257"/>
      <c r="AH47" s="257"/>
      <c r="AI47" s="258"/>
      <c r="AJ47" s="162" t="str">
        <f t="shared" si="10"/>
        <v/>
      </c>
      <c r="AK47" s="163" t="str">
        <f t="shared" si="2"/>
        <v/>
      </c>
      <c r="AL47" s="265"/>
      <c r="AM47" s="257"/>
      <c r="AN47" s="164" t="str">
        <f t="shared" si="1"/>
        <v/>
      </c>
      <c r="AO47" s="165" t="str">
        <f t="shared" si="5"/>
        <v/>
      </c>
      <c r="AP47" s="189" t="str">
        <f t="shared" si="3"/>
        <v/>
      </c>
      <c r="AQ47" s="382"/>
      <c r="AR47" s="383"/>
      <c r="AS47" s="161" t="str">
        <f t="shared" si="4"/>
        <v/>
      </c>
      <c r="AT47" s="384" t="str">
        <f t="shared" si="6"/>
        <v/>
      </c>
      <c r="AU47" s="383"/>
      <c r="AV47" s="384" t="str">
        <f t="shared" si="7"/>
        <v/>
      </c>
      <c r="AW47" s="189" t="str">
        <f t="shared" si="8"/>
        <v/>
      </c>
      <c r="AX47" s="183" t="str">
        <f t="shared" si="9"/>
        <v/>
      </c>
      <c r="AY47" s="180" t="str">
        <f>IF(OR(นักเรียน!N47="ออก",AZ47="ร",AZ47="มส",AX47=""),"",IF(เกณฑ์!$N$19="ACT",VLOOKUP(AX47,gradeact,5,TRUE),VLOOKUP(AX47,grade1,5,TRUE)))</f>
        <v/>
      </c>
      <c r="AZ47" s="257"/>
    </row>
    <row r="48" spans="2:52" ht="15.75" customHeight="1" x14ac:dyDescent="0.5">
      <c r="B48" s="15">
        <v>43</v>
      </c>
      <c r="C48" s="161" t="str">
        <f>IF(นักเรียน!C48="","",นักเรียน!C48)</f>
        <v/>
      </c>
      <c r="D48" s="740" t="str">
        <f>IF(นักเรียน!E48="","",นักเรียน!E48)</f>
        <v/>
      </c>
      <c r="E48" s="741"/>
      <c r="F48" s="265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68"/>
      <c r="AA48" s="265"/>
      <c r="AB48" s="257"/>
      <c r="AC48" s="257"/>
      <c r="AD48" s="257"/>
      <c r="AE48" s="257"/>
      <c r="AF48" s="257"/>
      <c r="AG48" s="257"/>
      <c r="AH48" s="257"/>
      <c r="AI48" s="258"/>
      <c r="AJ48" s="162" t="str">
        <f t="shared" si="10"/>
        <v/>
      </c>
      <c r="AK48" s="163" t="str">
        <f t="shared" si="2"/>
        <v/>
      </c>
      <c r="AL48" s="265"/>
      <c r="AM48" s="257"/>
      <c r="AN48" s="164" t="str">
        <f t="shared" si="1"/>
        <v/>
      </c>
      <c r="AO48" s="165" t="str">
        <f t="shared" si="5"/>
        <v/>
      </c>
      <c r="AP48" s="189" t="str">
        <f t="shared" si="3"/>
        <v/>
      </c>
      <c r="AQ48" s="382"/>
      <c r="AR48" s="383"/>
      <c r="AS48" s="161" t="str">
        <f t="shared" si="4"/>
        <v/>
      </c>
      <c r="AT48" s="384" t="str">
        <f t="shared" si="6"/>
        <v/>
      </c>
      <c r="AU48" s="383"/>
      <c r="AV48" s="384" t="str">
        <f t="shared" si="7"/>
        <v/>
      </c>
      <c r="AW48" s="189" t="str">
        <f t="shared" si="8"/>
        <v/>
      </c>
      <c r="AX48" s="183" t="str">
        <f t="shared" si="9"/>
        <v/>
      </c>
      <c r="AY48" s="180" t="str">
        <f>IF(OR(นักเรียน!N48="ออก",AZ48="ร",AZ48="มส",AX48=""),"",IF(เกณฑ์!$N$19="ACT",VLOOKUP(AX48,gradeact,5,TRUE),VLOOKUP(AX48,grade1,5,TRUE)))</f>
        <v/>
      </c>
      <c r="AZ48" s="257"/>
    </row>
    <row r="49" spans="2:52" ht="15.75" customHeight="1" x14ac:dyDescent="0.5">
      <c r="B49" s="15">
        <v>44</v>
      </c>
      <c r="C49" s="161" t="str">
        <f>IF(นักเรียน!C49="","",นักเรียน!C49)</f>
        <v/>
      </c>
      <c r="D49" s="740" t="str">
        <f>IF(นักเรียน!E49="","",นักเรียน!E49)</f>
        <v/>
      </c>
      <c r="E49" s="741"/>
      <c r="F49" s="265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68"/>
      <c r="AA49" s="265"/>
      <c r="AB49" s="257"/>
      <c r="AC49" s="257"/>
      <c r="AD49" s="257"/>
      <c r="AE49" s="257"/>
      <c r="AF49" s="257"/>
      <c r="AG49" s="257"/>
      <c r="AH49" s="257"/>
      <c r="AI49" s="258"/>
      <c r="AJ49" s="162" t="str">
        <f t="shared" si="10"/>
        <v/>
      </c>
      <c r="AK49" s="163" t="str">
        <f t="shared" si="2"/>
        <v/>
      </c>
      <c r="AL49" s="265"/>
      <c r="AM49" s="257"/>
      <c r="AN49" s="164" t="str">
        <f t="shared" si="1"/>
        <v/>
      </c>
      <c r="AO49" s="165" t="str">
        <f t="shared" si="5"/>
        <v/>
      </c>
      <c r="AP49" s="189" t="str">
        <f t="shared" si="3"/>
        <v/>
      </c>
      <c r="AQ49" s="382"/>
      <c r="AR49" s="383"/>
      <c r="AS49" s="161" t="str">
        <f t="shared" si="4"/>
        <v/>
      </c>
      <c r="AT49" s="384" t="str">
        <f t="shared" si="6"/>
        <v/>
      </c>
      <c r="AU49" s="383"/>
      <c r="AV49" s="384" t="str">
        <f t="shared" si="7"/>
        <v/>
      </c>
      <c r="AW49" s="189" t="str">
        <f t="shared" si="8"/>
        <v/>
      </c>
      <c r="AX49" s="183" t="str">
        <f t="shared" si="9"/>
        <v/>
      </c>
      <c r="AY49" s="180" t="str">
        <f>IF(OR(นักเรียน!N49="ออก",AZ49="ร",AZ49="มส",AX49=""),"",IF(เกณฑ์!$N$19="ACT",VLOOKUP(AX49,gradeact,5,TRUE),VLOOKUP(AX49,grade1,5,TRUE)))</f>
        <v/>
      </c>
      <c r="AZ49" s="257"/>
    </row>
    <row r="50" spans="2:52" ht="15.75" customHeight="1" x14ac:dyDescent="0.5">
      <c r="B50" s="15">
        <v>45</v>
      </c>
      <c r="C50" s="161" t="str">
        <f>IF(นักเรียน!C50="","",นักเรียน!C50)</f>
        <v/>
      </c>
      <c r="D50" s="740" t="str">
        <f>IF(นักเรียน!E50="","",นักเรียน!E50)</f>
        <v/>
      </c>
      <c r="E50" s="741"/>
      <c r="F50" s="265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68"/>
      <c r="AA50" s="265"/>
      <c r="AB50" s="257"/>
      <c r="AC50" s="257"/>
      <c r="AD50" s="257"/>
      <c r="AE50" s="257"/>
      <c r="AF50" s="257"/>
      <c r="AG50" s="257"/>
      <c r="AH50" s="257"/>
      <c r="AI50" s="258"/>
      <c r="AJ50" s="162" t="str">
        <f t="shared" si="10"/>
        <v/>
      </c>
      <c r="AK50" s="163" t="str">
        <f t="shared" si="2"/>
        <v/>
      </c>
      <c r="AL50" s="265"/>
      <c r="AM50" s="257"/>
      <c r="AN50" s="164" t="str">
        <f t="shared" si="1"/>
        <v/>
      </c>
      <c r="AO50" s="165" t="str">
        <f t="shared" si="5"/>
        <v/>
      </c>
      <c r="AP50" s="189" t="str">
        <f t="shared" si="3"/>
        <v/>
      </c>
      <c r="AQ50" s="382"/>
      <c r="AR50" s="383"/>
      <c r="AS50" s="161" t="str">
        <f t="shared" si="4"/>
        <v/>
      </c>
      <c r="AT50" s="384" t="str">
        <f t="shared" si="6"/>
        <v/>
      </c>
      <c r="AU50" s="383"/>
      <c r="AV50" s="384" t="str">
        <f t="shared" si="7"/>
        <v/>
      </c>
      <c r="AW50" s="189" t="str">
        <f t="shared" si="8"/>
        <v/>
      </c>
      <c r="AX50" s="183" t="str">
        <f t="shared" si="9"/>
        <v/>
      </c>
      <c r="AY50" s="180" t="str">
        <f>IF(OR(นักเรียน!N50="ออก",AZ50="ร",AZ50="มส",AX50=""),"",IF(เกณฑ์!$N$19="ACT",VLOOKUP(AX50,gradeact,5,TRUE),VLOOKUP(AX50,grade1,5,TRUE)))</f>
        <v/>
      </c>
      <c r="AZ50" s="257"/>
    </row>
    <row r="51" spans="2:52" ht="15.75" customHeight="1" x14ac:dyDescent="0.5">
      <c r="B51" s="15">
        <v>46</v>
      </c>
      <c r="C51" s="161" t="str">
        <f>IF(นักเรียน!C51="","",นักเรียน!C51)</f>
        <v/>
      </c>
      <c r="D51" s="740" t="str">
        <f>IF(นักเรียน!E51="","",นักเรียน!E51)</f>
        <v/>
      </c>
      <c r="E51" s="741"/>
      <c r="F51" s="265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68"/>
      <c r="AA51" s="265"/>
      <c r="AB51" s="257"/>
      <c r="AC51" s="257"/>
      <c r="AD51" s="257"/>
      <c r="AE51" s="257"/>
      <c r="AF51" s="257"/>
      <c r="AG51" s="257"/>
      <c r="AH51" s="257"/>
      <c r="AI51" s="258"/>
      <c r="AJ51" s="162" t="str">
        <f t="shared" si="10"/>
        <v/>
      </c>
      <c r="AK51" s="163" t="str">
        <f t="shared" si="2"/>
        <v/>
      </c>
      <c r="AL51" s="265"/>
      <c r="AM51" s="257"/>
      <c r="AN51" s="164" t="str">
        <f t="shared" si="1"/>
        <v/>
      </c>
      <c r="AO51" s="165" t="str">
        <f t="shared" si="5"/>
        <v/>
      </c>
      <c r="AP51" s="189" t="str">
        <f t="shared" si="3"/>
        <v/>
      </c>
      <c r="AQ51" s="382"/>
      <c r="AR51" s="383"/>
      <c r="AS51" s="161" t="str">
        <f t="shared" si="4"/>
        <v/>
      </c>
      <c r="AT51" s="384" t="str">
        <f t="shared" si="6"/>
        <v/>
      </c>
      <c r="AU51" s="383"/>
      <c r="AV51" s="384" t="str">
        <f t="shared" si="7"/>
        <v/>
      </c>
      <c r="AW51" s="189" t="str">
        <f t="shared" si="8"/>
        <v/>
      </c>
      <c r="AX51" s="183" t="str">
        <f t="shared" si="9"/>
        <v/>
      </c>
      <c r="AY51" s="180" t="str">
        <f>IF(OR(นักเรียน!N51="ออก",AZ51="ร",AZ51="มส",AX51=""),"",IF(เกณฑ์!$N$19="ACT",VLOOKUP(AX51,gradeact,5,TRUE),VLOOKUP(AX51,grade1,5,TRUE)))</f>
        <v/>
      </c>
      <c r="AZ51" s="257"/>
    </row>
    <row r="52" spans="2:52" ht="15.75" customHeight="1" x14ac:dyDescent="0.5">
      <c r="B52" s="15">
        <v>47</v>
      </c>
      <c r="C52" s="161" t="str">
        <f>IF(นักเรียน!C52="","",นักเรียน!C52)</f>
        <v/>
      </c>
      <c r="D52" s="740" t="str">
        <f>IF(นักเรียน!E52="","",นักเรียน!E52)</f>
        <v/>
      </c>
      <c r="E52" s="741"/>
      <c r="F52" s="265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68"/>
      <c r="AA52" s="265"/>
      <c r="AB52" s="257"/>
      <c r="AC52" s="257"/>
      <c r="AD52" s="257"/>
      <c r="AE52" s="257"/>
      <c r="AF52" s="257"/>
      <c r="AG52" s="257"/>
      <c r="AH52" s="257"/>
      <c r="AI52" s="258"/>
      <c r="AJ52" s="162" t="str">
        <f t="shared" si="10"/>
        <v/>
      </c>
      <c r="AK52" s="163" t="str">
        <f t="shared" si="2"/>
        <v/>
      </c>
      <c r="AL52" s="265"/>
      <c r="AM52" s="257"/>
      <c r="AN52" s="164" t="str">
        <f t="shared" si="1"/>
        <v/>
      </c>
      <c r="AO52" s="165" t="str">
        <f t="shared" si="5"/>
        <v/>
      </c>
      <c r="AP52" s="189" t="str">
        <f t="shared" si="3"/>
        <v/>
      </c>
      <c r="AQ52" s="382"/>
      <c r="AR52" s="383"/>
      <c r="AS52" s="161" t="str">
        <f t="shared" si="4"/>
        <v/>
      </c>
      <c r="AT52" s="384" t="str">
        <f t="shared" si="6"/>
        <v/>
      </c>
      <c r="AU52" s="383"/>
      <c r="AV52" s="384" t="str">
        <f t="shared" si="7"/>
        <v/>
      </c>
      <c r="AW52" s="189" t="str">
        <f t="shared" si="8"/>
        <v/>
      </c>
      <c r="AX52" s="183" t="str">
        <f t="shared" si="9"/>
        <v/>
      </c>
      <c r="AY52" s="180" t="str">
        <f>IF(OR(นักเรียน!N52="ออก",AZ52="ร",AZ52="มส",AX52=""),"",IF(เกณฑ์!$N$19="ACT",VLOOKUP(AX52,gradeact,5,TRUE),VLOOKUP(AX52,grade1,5,TRUE)))</f>
        <v/>
      </c>
      <c r="AZ52" s="257"/>
    </row>
    <row r="53" spans="2:52" ht="15.75" customHeight="1" x14ac:dyDescent="0.5">
      <c r="B53" s="15">
        <v>48</v>
      </c>
      <c r="C53" s="161" t="str">
        <f>IF(นักเรียน!C53="","",นักเรียน!C53)</f>
        <v/>
      </c>
      <c r="D53" s="740" t="str">
        <f>IF(นักเรียน!E53="","",นักเรียน!E53)</f>
        <v/>
      </c>
      <c r="E53" s="741"/>
      <c r="F53" s="265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68"/>
      <c r="AA53" s="265"/>
      <c r="AB53" s="257"/>
      <c r="AC53" s="257"/>
      <c r="AD53" s="257"/>
      <c r="AE53" s="257"/>
      <c r="AF53" s="257"/>
      <c r="AG53" s="257"/>
      <c r="AH53" s="257"/>
      <c r="AI53" s="258"/>
      <c r="AJ53" s="162" t="str">
        <f t="shared" si="10"/>
        <v/>
      </c>
      <c r="AK53" s="163" t="str">
        <f t="shared" si="2"/>
        <v/>
      </c>
      <c r="AL53" s="265"/>
      <c r="AM53" s="257"/>
      <c r="AN53" s="164" t="str">
        <f t="shared" si="1"/>
        <v/>
      </c>
      <c r="AO53" s="165" t="str">
        <f t="shared" si="5"/>
        <v/>
      </c>
      <c r="AP53" s="189" t="str">
        <f t="shared" si="3"/>
        <v/>
      </c>
      <c r="AQ53" s="382"/>
      <c r="AR53" s="383"/>
      <c r="AS53" s="161" t="str">
        <f t="shared" si="4"/>
        <v/>
      </c>
      <c r="AT53" s="384" t="str">
        <f t="shared" si="6"/>
        <v/>
      </c>
      <c r="AU53" s="383"/>
      <c r="AV53" s="384" t="str">
        <f t="shared" si="7"/>
        <v/>
      </c>
      <c r="AW53" s="189" t="str">
        <f t="shared" si="8"/>
        <v/>
      </c>
      <c r="AX53" s="183" t="str">
        <f t="shared" si="9"/>
        <v/>
      </c>
      <c r="AY53" s="180" t="str">
        <f>IF(OR(นักเรียน!N53="ออก",AZ53="ร",AZ53="มส",AX53=""),"",IF(เกณฑ์!$N$19="ACT",VLOOKUP(AX53,gradeact,5,TRUE),VLOOKUP(AX53,grade1,5,TRUE)))</f>
        <v/>
      </c>
      <c r="AZ53" s="257"/>
    </row>
    <row r="54" spans="2:52" ht="15.75" customHeight="1" x14ac:dyDescent="0.5">
      <c r="B54" s="15">
        <v>49</v>
      </c>
      <c r="C54" s="161" t="str">
        <f>IF(นักเรียน!C54="","",นักเรียน!C54)</f>
        <v/>
      </c>
      <c r="D54" s="740" t="str">
        <f>IF(นักเรียน!E54="","",นักเรียน!E54)</f>
        <v/>
      </c>
      <c r="E54" s="741"/>
      <c r="F54" s="265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68"/>
      <c r="AA54" s="265"/>
      <c r="AB54" s="257"/>
      <c r="AC54" s="257"/>
      <c r="AD54" s="257"/>
      <c r="AE54" s="257"/>
      <c r="AF54" s="257"/>
      <c r="AG54" s="257"/>
      <c r="AH54" s="257"/>
      <c r="AI54" s="258"/>
      <c r="AJ54" s="162" t="str">
        <f t="shared" si="10"/>
        <v/>
      </c>
      <c r="AK54" s="163" t="str">
        <f t="shared" si="2"/>
        <v/>
      </c>
      <c r="AL54" s="265"/>
      <c r="AM54" s="257"/>
      <c r="AN54" s="164" t="str">
        <f t="shared" si="1"/>
        <v/>
      </c>
      <c r="AO54" s="165" t="str">
        <f t="shared" si="5"/>
        <v/>
      </c>
      <c r="AP54" s="189" t="str">
        <f t="shared" si="3"/>
        <v/>
      </c>
      <c r="AQ54" s="382"/>
      <c r="AR54" s="383"/>
      <c r="AS54" s="161" t="str">
        <f t="shared" si="4"/>
        <v/>
      </c>
      <c r="AT54" s="384" t="str">
        <f t="shared" si="6"/>
        <v/>
      </c>
      <c r="AU54" s="383"/>
      <c r="AV54" s="384" t="str">
        <f t="shared" si="7"/>
        <v/>
      </c>
      <c r="AW54" s="189" t="str">
        <f t="shared" si="8"/>
        <v/>
      </c>
      <c r="AX54" s="183" t="str">
        <f t="shared" si="9"/>
        <v/>
      </c>
      <c r="AY54" s="180" t="str">
        <f>IF(OR(นักเรียน!N54="ออก",AZ54="ร",AZ54="มส",AX54=""),"",IF(เกณฑ์!$N$19="ACT",VLOOKUP(AX54,gradeact,5,TRUE),VLOOKUP(AX54,grade1,5,TRUE)))</f>
        <v/>
      </c>
      <c r="AZ54" s="257"/>
    </row>
    <row r="55" spans="2:52" ht="15.75" customHeight="1" x14ac:dyDescent="0.5">
      <c r="B55" s="15">
        <v>50</v>
      </c>
      <c r="C55" s="161" t="str">
        <f>IF(นักเรียน!C55="","",นักเรียน!C55)</f>
        <v/>
      </c>
      <c r="D55" s="740" t="str">
        <f>IF(นักเรียน!E55="","",นักเรียน!E55)</f>
        <v/>
      </c>
      <c r="E55" s="741"/>
      <c r="F55" s="265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68"/>
      <c r="AA55" s="265"/>
      <c r="AB55" s="257"/>
      <c r="AC55" s="257"/>
      <c r="AD55" s="257"/>
      <c r="AE55" s="257"/>
      <c r="AF55" s="257"/>
      <c r="AG55" s="257"/>
      <c r="AH55" s="257"/>
      <c r="AI55" s="258"/>
      <c r="AJ55" s="162" t="str">
        <f t="shared" si="10"/>
        <v/>
      </c>
      <c r="AK55" s="163" t="str">
        <f t="shared" si="2"/>
        <v/>
      </c>
      <c r="AL55" s="265"/>
      <c r="AM55" s="257"/>
      <c r="AN55" s="164" t="str">
        <f t="shared" si="1"/>
        <v/>
      </c>
      <c r="AO55" s="165" t="str">
        <f t="shared" si="5"/>
        <v/>
      </c>
      <c r="AP55" s="189" t="str">
        <f t="shared" si="3"/>
        <v/>
      </c>
      <c r="AQ55" s="382"/>
      <c r="AR55" s="383"/>
      <c r="AS55" s="161" t="str">
        <f t="shared" si="4"/>
        <v/>
      </c>
      <c r="AT55" s="384" t="str">
        <f t="shared" si="6"/>
        <v/>
      </c>
      <c r="AU55" s="383"/>
      <c r="AV55" s="384" t="str">
        <f t="shared" si="7"/>
        <v/>
      </c>
      <c r="AW55" s="189" t="str">
        <f t="shared" si="8"/>
        <v/>
      </c>
      <c r="AX55" s="183" t="str">
        <f t="shared" si="9"/>
        <v/>
      </c>
      <c r="AY55" s="180" t="str">
        <f>IF(OR(นักเรียน!N55="ออก",AZ55="ร",AZ55="มส",AX55=""),"",IF(เกณฑ์!$N$19="ACT",VLOOKUP(AX55,gradeact,5,TRUE),VLOOKUP(AX55,grade1,5,TRUE)))</f>
        <v/>
      </c>
      <c r="AZ55" s="257"/>
    </row>
    <row r="56" spans="2:52" ht="18" customHeight="1" x14ac:dyDescent="0.5"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2:52" ht="18" customHeight="1" x14ac:dyDescent="0.5"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2:52" ht="18" customHeight="1" x14ac:dyDescent="0.5"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2:52" ht="18" customHeight="1" x14ac:dyDescent="0.5"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2:52" ht="18" customHeight="1" x14ac:dyDescent="0.5"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2:52" ht="18" customHeight="1" x14ac:dyDescent="0.5"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2:52" ht="18" customHeight="1" x14ac:dyDescent="0.5"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2:52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2:52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6:35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6:35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6:35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6:35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6:35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6:35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6:35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</sheetData>
  <sheetProtection password="CC5E" sheet="1" objects="1" scenarios="1"/>
  <mergeCells count="64">
    <mergeCell ref="B2:B5"/>
    <mergeCell ref="C2:C5"/>
    <mergeCell ref="D2:D5"/>
    <mergeCell ref="F2:Z2"/>
    <mergeCell ref="AA2:AP2"/>
    <mergeCell ref="D11:E11"/>
    <mergeCell ref="AX2:AX4"/>
    <mergeCell ref="AY2:AY5"/>
    <mergeCell ref="AZ2:AZ5"/>
    <mergeCell ref="F3:Z3"/>
    <mergeCell ref="AA3:AK3"/>
    <mergeCell ref="AL3:AO3"/>
    <mergeCell ref="AQ3:AT3"/>
    <mergeCell ref="AU3:AV3"/>
    <mergeCell ref="AQ2:AW2"/>
    <mergeCell ref="D6:E6"/>
    <mergeCell ref="D7:E7"/>
    <mergeCell ref="D8:E8"/>
    <mergeCell ref="D9:E9"/>
    <mergeCell ref="D10:E10"/>
    <mergeCell ref="D23:E23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35:E35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47:E47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54:E54"/>
    <mergeCell ref="D55:E55"/>
    <mergeCell ref="D48:E48"/>
    <mergeCell ref="D49:E49"/>
    <mergeCell ref="D50:E50"/>
    <mergeCell ref="D51:E51"/>
    <mergeCell ref="D52:E52"/>
    <mergeCell ref="D53:E53"/>
  </mergeCells>
  <conditionalFormatting sqref="F6:AI55">
    <cfRule type="cellIs" dxfId="113" priority="10" operator="lessThan">
      <formula>50%*F$5</formula>
    </cfRule>
  </conditionalFormatting>
  <conditionalFormatting sqref="AK6:AK55">
    <cfRule type="cellIs" dxfId="112" priority="8" operator="lessThan">
      <formula>50%*$AK$5</formula>
    </cfRule>
  </conditionalFormatting>
  <conditionalFormatting sqref="AO6:AO55">
    <cfRule type="cellIs" dxfId="111" priority="2" operator="lessThan">
      <formula>50%*$AO$5</formula>
    </cfRule>
  </conditionalFormatting>
  <conditionalFormatting sqref="AP6:AP55">
    <cfRule type="cellIs" dxfId="110" priority="4" operator="lessThan">
      <formula>50%*$AP$5</formula>
    </cfRule>
  </conditionalFormatting>
  <conditionalFormatting sqref="AQ6:AQ55">
    <cfRule type="cellIs" dxfId="109" priority="3" operator="lessThan">
      <formula>50%*AV$5</formula>
    </cfRule>
  </conditionalFormatting>
  <conditionalFormatting sqref="AS6:AS55">
    <cfRule type="cellIs" dxfId="108" priority="1" operator="lessThan">
      <formula>50%*AS$5</formula>
    </cfRule>
  </conditionalFormatting>
  <conditionalFormatting sqref="AX6:AX55">
    <cfRule type="cellIs" dxfId="107" priority="9" operator="lessThan">
      <formula>50%*$AX$5</formula>
    </cfRule>
  </conditionalFormatting>
  <conditionalFormatting sqref="AY6:AY55">
    <cfRule type="containsText" dxfId="106" priority="5" operator="containsText" text="ไม่ผ่าน">
      <formula>NOT(ISERROR(SEARCH("ไม่ผ่าน",AY6)))</formula>
    </cfRule>
    <cfRule type="containsText" dxfId="105" priority="6" operator="containsText" text="F">
      <formula>NOT(ISERROR(SEARCH("F",AY6)))</formula>
    </cfRule>
    <cfRule type="containsText" dxfId="104" priority="7" operator="containsText" text="0">
      <formula>NOT(ISERROR(SEARCH("0",AY6)))</formula>
    </cfRule>
  </conditionalFormatting>
  <dataValidations count="2">
    <dataValidation type="list" allowBlank="1" showInputMessage="1" showErrorMessage="1" sqref="AZ6:AZ55" xr:uid="{00000000-0002-0000-0900-000000000000}">
      <formula1>grade22</formula1>
    </dataValidation>
    <dataValidation type="whole" operator="lessThanOrEqual" allowBlank="1" showInputMessage="1" showErrorMessage="1" error="คะแนนที่ได้ต้องไม่เกินค่าของคะแนนเต็ม" sqref="F6:AI55 AL6:AM55 AQ6:AV55" xr:uid="{00000000-0002-0000-0900-000001000000}">
      <formula1>F$5</formula1>
    </dataValidation>
  </dataValidations>
  <pageMargins left="0.35433070866141736" right="0.11811023622047245" top="0.39370078740157483" bottom="0.19685039370078741" header="0.31496062992125984" footer="0.31496062992125984"/>
  <pageSetup paperSize="9" scale="95" orientation="portrait" blackAndWhite="1" verticalDpi="300" r:id="rId1"/>
  <colBreaks count="2" manualBreakCount="2">
    <brk id="26" min="1" max="54" man="1"/>
    <brk id="42" min="1" max="54" man="1"/>
  </colBreaks>
  <drawing r:id="rId2"/>
  <picture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JU2511"/>
  <sheetViews>
    <sheetView showGridLines="0" showRowColHeaders="0" workbookViewId="0">
      <pane xSplit="5" ySplit="6" topLeftCell="F7" activePane="bottomRight" state="frozen"/>
      <selection pane="topRight" activeCell="F1" sqref="F1"/>
      <selection pane="bottomLeft" activeCell="A6" sqref="A6"/>
      <selection pane="bottomRight" activeCell="F7" sqref="F7"/>
    </sheetView>
  </sheetViews>
  <sheetFormatPr defaultColWidth="9.140625"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8" width="4.5703125" style="1" customWidth="1"/>
    <col min="9" max="9" width="5.5703125" style="4" customWidth="1"/>
    <col min="10" max="10" width="4.5703125" style="4" hidden="1" customWidth="1"/>
    <col min="11" max="11" width="6.5703125" style="3" customWidth="1"/>
    <col min="12" max="14" width="4.5703125" style="1" customWidth="1"/>
    <col min="15" max="15" width="5.42578125" style="4" customWidth="1"/>
    <col min="16" max="16" width="4.5703125" style="4" hidden="1" customWidth="1"/>
    <col min="17" max="17" width="6.5703125" style="3" customWidth="1"/>
    <col min="18" max="20" width="4.5703125" style="1" customWidth="1"/>
    <col min="21" max="21" width="5.5703125" style="4" customWidth="1"/>
    <col min="22" max="22" width="5.28515625" style="4" hidden="1" customWidth="1"/>
    <col min="23" max="23" width="6.5703125" style="3" customWidth="1"/>
    <col min="24" max="26" width="4.28515625" style="1" customWidth="1"/>
    <col min="27" max="27" width="5.5703125" style="4" customWidth="1"/>
    <col min="28" max="28" width="5.28515625" style="4" hidden="1" customWidth="1"/>
    <col min="29" max="29" width="6.5703125" style="3" customWidth="1"/>
    <col min="30" max="32" width="4.28515625" style="1" customWidth="1"/>
    <col min="33" max="33" width="5.5703125" style="4" customWidth="1"/>
    <col min="34" max="34" width="5.28515625" style="4" hidden="1" customWidth="1"/>
    <col min="35" max="35" width="6.5703125" style="3" customWidth="1"/>
    <col min="36" max="38" width="4.28515625" style="1" customWidth="1"/>
    <col min="39" max="39" width="5.5703125" style="4" customWidth="1"/>
    <col min="40" max="40" width="5.28515625" style="4" hidden="1" customWidth="1"/>
    <col min="41" max="41" width="6.5703125" style="3" customWidth="1"/>
    <col min="42" max="44" width="4.28515625" style="1" customWidth="1"/>
    <col min="45" max="45" width="5.5703125" style="4" customWidth="1"/>
    <col min="46" max="46" width="5.28515625" style="4" hidden="1" customWidth="1"/>
    <col min="47" max="47" width="6.5703125" style="3" customWidth="1"/>
    <col min="48" max="50" width="4.28515625" style="1" customWidth="1"/>
    <col min="51" max="51" width="5.5703125" style="4" customWidth="1"/>
    <col min="52" max="52" width="5.28515625" style="4" hidden="1" customWidth="1"/>
    <col min="53" max="53" width="6.5703125" style="3" customWidth="1"/>
    <col min="54" max="56" width="4.28515625" style="1" customWidth="1"/>
    <col min="57" max="57" width="5.5703125" style="4" customWidth="1"/>
    <col min="58" max="58" width="5.28515625" style="4" hidden="1" customWidth="1"/>
    <col min="59" max="59" width="6.5703125" style="3" customWidth="1"/>
    <col min="60" max="62" width="4.28515625" style="1" customWidth="1"/>
    <col min="63" max="63" width="5.5703125" style="4" customWidth="1"/>
    <col min="64" max="64" width="5.28515625" style="4" hidden="1" customWidth="1"/>
    <col min="65" max="65" width="6.5703125" style="3" customWidth="1"/>
    <col min="66" max="68" width="4.28515625" style="1" customWidth="1"/>
    <col min="69" max="69" width="5.5703125" style="4" customWidth="1"/>
    <col min="70" max="70" width="5.28515625" style="4" hidden="1" customWidth="1"/>
    <col min="71" max="71" width="6.5703125" style="3" customWidth="1"/>
    <col min="72" max="74" width="4.28515625" style="1" customWidth="1"/>
    <col min="75" max="75" width="5.5703125" style="4" customWidth="1"/>
    <col min="76" max="76" width="5.28515625" style="4" hidden="1" customWidth="1"/>
    <col min="77" max="77" width="6.5703125" style="3" customWidth="1"/>
    <col min="78" max="80" width="4.28515625" style="1" customWidth="1"/>
    <col min="81" max="81" width="5.5703125" style="4" customWidth="1"/>
    <col min="82" max="82" width="5.28515625" style="4" hidden="1" customWidth="1"/>
    <col min="83" max="83" width="6.5703125" style="3" customWidth="1"/>
    <col min="84" max="86" width="4.28515625" style="1" customWidth="1"/>
    <col min="87" max="87" width="5.5703125" style="4" customWidth="1"/>
    <col min="88" max="88" width="5.28515625" style="4" hidden="1" customWidth="1"/>
    <col min="89" max="89" width="6.5703125" style="3" customWidth="1"/>
    <col min="90" max="92" width="4.28515625" style="1" customWidth="1"/>
    <col min="93" max="93" width="5.5703125" style="4" customWidth="1"/>
    <col min="94" max="94" width="5.28515625" style="4" hidden="1" customWidth="1"/>
    <col min="95" max="95" width="6.5703125" style="3" customWidth="1"/>
    <col min="96" max="98" width="4.28515625" style="1" customWidth="1"/>
    <col min="99" max="99" width="5.5703125" style="4" customWidth="1"/>
    <col min="100" max="100" width="5.28515625" style="4" hidden="1" customWidth="1"/>
    <col min="101" max="101" width="6.5703125" style="3" customWidth="1"/>
    <col min="102" max="104" width="4.28515625" style="1" customWidth="1"/>
    <col min="105" max="105" width="5.5703125" style="4" customWidth="1"/>
    <col min="106" max="106" width="5.28515625" style="4" hidden="1" customWidth="1"/>
    <col min="107" max="107" width="6.5703125" style="3" customWidth="1"/>
    <col min="108" max="110" width="4.28515625" style="1" customWidth="1"/>
    <col min="111" max="111" width="5.5703125" style="4" customWidth="1"/>
    <col min="112" max="112" width="5.28515625" style="4" hidden="1" customWidth="1"/>
    <col min="113" max="113" width="6.5703125" style="3" customWidth="1"/>
    <col min="114" max="116" width="4.28515625" style="1" customWidth="1"/>
    <col min="117" max="117" width="5.5703125" style="4" customWidth="1"/>
    <col min="118" max="118" width="5.28515625" style="4" hidden="1" customWidth="1"/>
    <col min="119" max="119" width="6.5703125" style="3" customWidth="1"/>
    <col min="120" max="122" width="4.140625" style="1" customWidth="1"/>
    <col min="123" max="123" width="5.5703125" style="4" customWidth="1"/>
    <col min="124" max="124" width="5.28515625" style="4" hidden="1" customWidth="1"/>
    <col min="125" max="125" width="6.5703125" style="3" customWidth="1"/>
    <col min="126" max="128" width="4.140625" style="1" customWidth="1"/>
    <col min="129" max="129" width="5.5703125" style="4" customWidth="1"/>
    <col min="130" max="130" width="5.28515625" style="4" hidden="1" customWidth="1"/>
    <col min="131" max="131" width="6.5703125" style="3" customWidth="1"/>
    <col min="132" max="134" width="4.140625" style="1" customWidth="1"/>
    <col min="135" max="135" width="5.5703125" style="4" customWidth="1"/>
    <col min="136" max="136" width="5.28515625" style="4" hidden="1" customWidth="1"/>
    <col min="137" max="137" width="6.5703125" style="3" customWidth="1"/>
    <col min="138" max="140" width="4.140625" style="1" customWidth="1"/>
    <col min="141" max="141" width="5.5703125" style="4" customWidth="1"/>
    <col min="142" max="142" width="5.28515625" style="4" hidden="1" customWidth="1"/>
    <col min="143" max="143" width="6.5703125" style="3" customWidth="1"/>
    <col min="144" max="146" width="4.28515625" style="1" customWidth="1"/>
    <col min="147" max="147" width="5.5703125" style="4" customWidth="1"/>
    <col min="148" max="148" width="5.28515625" style="4" hidden="1" customWidth="1"/>
    <col min="149" max="149" width="6.5703125" style="3" customWidth="1"/>
    <col min="150" max="152" width="4.28515625" style="1" customWidth="1"/>
    <col min="153" max="153" width="5.5703125" style="4" customWidth="1"/>
    <col min="154" max="154" width="5.28515625" style="4" hidden="1" customWidth="1"/>
    <col min="155" max="155" width="6.5703125" style="3" customWidth="1"/>
    <col min="156" max="158" width="4.28515625" style="1" customWidth="1"/>
    <col min="159" max="159" width="5.5703125" style="4" customWidth="1"/>
    <col min="160" max="160" width="5.28515625" style="4" hidden="1" customWidth="1"/>
    <col min="161" max="161" width="6.5703125" style="3" customWidth="1"/>
    <col min="162" max="164" width="4.28515625" style="1" customWidth="1"/>
    <col min="165" max="165" width="5.5703125" style="4" customWidth="1"/>
    <col min="166" max="166" width="5.28515625" style="4" hidden="1" customWidth="1"/>
    <col min="167" max="167" width="6.5703125" style="3" customWidth="1"/>
    <col min="168" max="170" width="4.28515625" style="1" customWidth="1"/>
    <col min="171" max="171" width="5.5703125" style="4" customWidth="1"/>
    <col min="172" max="172" width="5.28515625" style="4" hidden="1" customWidth="1"/>
    <col min="173" max="173" width="6.5703125" style="3" customWidth="1"/>
    <col min="174" max="176" width="4.28515625" style="1" customWidth="1"/>
    <col min="177" max="177" width="5.5703125" style="4" customWidth="1"/>
    <col min="178" max="178" width="5.28515625" style="4" hidden="1" customWidth="1"/>
    <col min="179" max="179" width="6.5703125" style="3" customWidth="1"/>
    <col min="180" max="182" width="4.28515625" style="1" customWidth="1"/>
    <col min="183" max="183" width="5.5703125" style="4" customWidth="1"/>
    <col min="184" max="184" width="5.28515625" style="4" hidden="1" customWidth="1"/>
    <col min="185" max="185" width="6.5703125" style="3" customWidth="1"/>
    <col min="186" max="188" width="4.28515625" style="1" customWidth="1"/>
    <col min="189" max="189" width="5.5703125" style="4" customWidth="1"/>
    <col min="190" max="190" width="5.28515625" style="4" hidden="1" customWidth="1"/>
    <col min="191" max="191" width="6.5703125" style="3" customWidth="1"/>
    <col min="192" max="194" width="4.28515625" style="1" customWidth="1"/>
    <col min="195" max="195" width="5.5703125" style="4" customWidth="1"/>
    <col min="196" max="196" width="5.28515625" style="4" hidden="1" customWidth="1"/>
    <col min="197" max="197" width="6.5703125" style="3" customWidth="1"/>
    <col min="198" max="200" width="4.28515625" style="1" customWidth="1"/>
    <col min="201" max="201" width="5.5703125" style="4" customWidth="1"/>
    <col min="202" max="202" width="5.28515625" style="4" hidden="1" customWidth="1"/>
    <col min="203" max="203" width="6.5703125" style="3" customWidth="1"/>
    <col min="204" max="206" width="4.28515625" style="1" customWidth="1"/>
    <col min="207" max="207" width="5.5703125" style="4" customWidth="1"/>
    <col min="208" max="208" width="5.28515625" style="4" hidden="1" customWidth="1"/>
    <col min="209" max="209" width="6.5703125" style="3" customWidth="1"/>
    <col min="210" max="212" width="4.28515625" style="1" customWidth="1"/>
    <col min="213" max="213" width="5.5703125" style="4" customWidth="1"/>
    <col min="214" max="214" width="5.28515625" style="4" hidden="1" customWidth="1"/>
    <col min="215" max="215" width="6.5703125" style="3" customWidth="1"/>
    <col min="216" max="218" width="4.28515625" style="1" customWidth="1"/>
    <col min="219" max="219" width="5.5703125" style="4" customWidth="1"/>
    <col min="220" max="220" width="5.28515625" style="4" hidden="1" customWidth="1"/>
    <col min="221" max="221" width="6.5703125" style="3" customWidth="1"/>
    <col min="222" max="224" width="4.28515625" style="1" customWidth="1"/>
    <col min="225" max="225" width="5.5703125" style="4" customWidth="1"/>
    <col min="226" max="226" width="5.28515625" style="4" hidden="1" customWidth="1"/>
    <col min="227" max="227" width="6.5703125" style="3" customWidth="1"/>
    <col min="228" max="230" width="4.28515625" style="1" customWidth="1"/>
    <col min="231" max="231" width="5.5703125" style="4" customWidth="1"/>
    <col min="232" max="232" width="5.28515625" style="4" hidden="1" customWidth="1"/>
    <col min="233" max="233" width="6.5703125" style="3" customWidth="1"/>
    <col min="234" max="236" width="4.28515625" style="1" customWidth="1"/>
    <col min="237" max="237" width="5.5703125" style="4" customWidth="1"/>
    <col min="238" max="238" width="5.28515625" style="4" hidden="1" customWidth="1"/>
    <col min="239" max="239" width="6.5703125" style="3" customWidth="1"/>
    <col min="240" max="242" width="4.28515625" style="1" customWidth="1"/>
    <col min="243" max="243" width="5.5703125" style="4" customWidth="1"/>
    <col min="244" max="244" width="5.28515625" style="4" hidden="1" customWidth="1"/>
    <col min="245" max="245" width="6.5703125" style="3" customWidth="1"/>
    <col min="246" max="248" width="4.28515625" style="1" customWidth="1"/>
    <col min="249" max="249" width="5.5703125" style="4" customWidth="1"/>
    <col min="250" max="250" width="5.28515625" style="4" hidden="1" customWidth="1"/>
    <col min="251" max="251" width="6.5703125" style="3" customWidth="1"/>
    <col min="252" max="254" width="4.28515625" style="1" customWidth="1"/>
    <col min="255" max="255" width="5.5703125" style="4" customWidth="1"/>
    <col min="256" max="256" width="5.28515625" style="4" hidden="1" customWidth="1"/>
    <col min="257" max="257" width="6.5703125" style="3" customWidth="1"/>
    <col min="258" max="260" width="4.28515625" style="1" customWidth="1"/>
    <col min="261" max="261" width="5.5703125" style="4" customWidth="1"/>
    <col min="262" max="262" width="5.28515625" style="4" hidden="1" customWidth="1"/>
    <col min="263" max="263" width="6.5703125" style="3" customWidth="1"/>
    <col min="264" max="264" width="16.7109375" style="1" customWidth="1"/>
    <col min="265" max="265" width="16.140625" style="1" customWidth="1"/>
    <col min="266" max="266" width="12.28515625" style="1" customWidth="1"/>
    <col min="267" max="267" width="15.28515625" style="1" customWidth="1"/>
    <col min="268" max="268" width="36.5703125" style="1" customWidth="1"/>
    <col min="269" max="269" width="3.28515625" style="1" customWidth="1"/>
    <col min="270" max="271" width="8.7109375" style="1" customWidth="1"/>
    <col min="272" max="272" width="11" style="1" customWidth="1"/>
    <col min="273" max="276" width="10.7109375" style="1" hidden="1" customWidth="1"/>
    <col min="277" max="278" width="8.7109375" style="1" hidden="1" customWidth="1"/>
    <col min="279" max="281" width="11.140625" style="1" hidden="1" customWidth="1"/>
    <col min="282" max="405" width="8.7109375" style="1" customWidth="1"/>
    <col min="406" max="16384" width="9.140625" style="1"/>
  </cols>
  <sheetData>
    <row r="1" spans="2:281" ht="21" x14ac:dyDescent="0.5">
      <c r="IZ1" s="455"/>
      <c r="JA1" s="456"/>
      <c r="JB1" s="456"/>
      <c r="JC1" s="458"/>
      <c r="JD1" s="459" t="s">
        <v>411</v>
      </c>
      <c r="JE1" s="459" t="s">
        <v>412</v>
      </c>
      <c r="JF1" s="4"/>
      <c r="JG1" s="442" t="s">
        <v>413</v>
      </c>
      <c r="JJ1" s="1" t="s">
        <v>290</v>
      </c>
      <c r="JL1" s="460" t="s">
        <v>414</v>
      </c>
    </row>
    <row r="2" spans="2:281" ht="22.5" customHeight="1" x14ac:dyDescent="0.5">
      <c r="F2" s="252" t="s">
        <v>415</v>
      </c>
      <c r="L2" s="252"/>
      <c r="R2" s="252"/>
      <c r="X2" s="252"/>
      <c r="AD2" s="252"/>
      <c r="AJ2" s="252"/>
      <c r="AP2" s="252"/>
      <c r="AV2" s="252"/>
      <c r="BB2" s="252"/>
      <c r="BH2" s="252"/>
      <c r="BN2" s="252"/>
      <c r="BT2" s="252"/>
      <c r="BZ2" s="252"/>
      <c r="CF2" s="252"/>
      <c r="CL2" s="252"/>
      <c r="CR2" s="252"/>
      <c r="CX2" s="252"/>
      <c r="DD2" s="252"/>
      <c r="DJ2" s="252"/>
      <c r="DP2" s="252"/>
      <c r="DV2" s="252"/>
      <c r="EB2" s="252"/>
      <c r="EH2" s="252"/>
      <c r="EN2" s="252"/>
      <c r="ET2" s="252"/>
      <c r="EZ2" s="252"/>
      <c r="FF2" s="252"/>
      <c r="FL2" s="252"/>
      <c r="FR2" s="252"/>
      <c r="FX2" s="252"/>
      <c r="GD2" s="252"/>
      <c r="GJ2" s="252"/>
      <c r="GP2" s="252"/>
      <c r="GV2" s="252"/>
      <c r="HB2" s="252"/>
      <c r="HH2" s="252"/>
      <c r="HN2" s="252"/>
      <c r="HT2" s="252"/>
      <c r="HZ2" s="252"/>
      <c r="IF2" s="252"/>
      <c r="IL2" s="252"/>
      <c r="IR2" s="252"/>
      <c r="IX2" s="252"/>
      <c r="JC2" s="478" t="s">
        <v>416</v>
      </c>
      <c r="JD2" s="461"/>
      <c r="JE2" s="461"/>
      <c r="JF2" s="457"/>
      <c r="JG2" s="443">
        <f>เกณฑ์!J31</f>
        <v>80</v>
      </c>
    </row>
    <row r="3" spans="2:281" ht="15.75" customHeight="1" x14ac:dyDescent="0.5">
      <c r="B3" s="764" t="s">
        <v>247</v>
      </c>
      <c r="C3" s="764" t="s">
        <v>291</v>
      </c>
      <c r="D3" s="766" t="s">
        <v>292</v>
      </c>
      <c r="E3" s="120"/>
      <c r="F3" s="779" t="str">
        <f>IF(Home!C11="","ผลการประเมินตัวชี้วัด รายวิชา ","ผลการประเมินตัวชี้วัด รายวิชา "&amp;Home!C11&amp;"   "&amp;Home!C12)&amp; "  ชั้น"&amp;Home!C9</f>
        <v>ผลการประเมินตัวชี้วัด รายวิชา   ชั้น</v>
      </c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1"/>
      <c r="X3" s="779" t="str">
        <f>F3</f>
        <v>ผลการประเมินตัวชี้วัด รายวิชา   ชั้น</v>
      </c>
      <c r="Y3" s="780"/>
      <c r="Z3" s="780"/>
      <c r="AA3" s="780"/>
      <c r="AB3" s="780"/>
      <c r="AC3" s="780"/>
      <c r="AD3" s="780"/>
      <c r="AE3" s="780"/>
      <c r="AF3" s="780"/>
      <c r="AG3" s="780"/>
      <c r="AH3" s="780"/>
      <c r="AI3" s="780"/>
      <c r="AJ3" s="780"/>
      <c r="AK3" s="780"/>
      <c r="AL3" s="780"/>
      <c r="AM3" s="780"/>
      <c r="AN3" s="780"/>
      <c r="AO3" s="780"/>
      <c r="AP3" s="780"/>
      <c r="AQ3" s="780"/>
      <c r="AR3" s="780"/>
      <c r="AS3" s="780"/>
      <c r="AT3" s="780"/>
      <c r="AU3" s="781"/>
      <c r="AV3" s="779" t="str">
        <f>F3</f>
        <v>ผลการประเมินตัวชี้วัด รายวิชา   ชั้น</v>
      </c>
      <c r="AW3" s="780"/>
      <c r="AX3" s="780"/>
      <c r="AY3" s="780"/>
      <c r="AZ3" s="780"/>
      <c r="BA3" s="780"/>
      <c r="BB3" s="780"/>
      <c r="BC3" s="780"/>
      <c r="BD3" s="780"/>
      <c r="BE3" s="780"/>
      <c r="BF3" s="780"/>
      <c r="BG3" s="780"/>
      <c r="BH3" s="780"/>
      <c r="BI3" s="780"/>
      <c r="BJ3" s="780"/>
      <c r="BK3" s="780"/>
      <c r="BL3" s="780"/>
      <c r="BM3" s="780"/>
      <c r="BN3" s="780"/>
      <c r="BO3" s="780"/>
      <c r="BP3" s="780"/>
      <c r="BQ3" s="780"/>
      <c r="BR3" s="780"/>
      <c r="BS3" s="781"/>
      <c r="BT3" s="779" t="str">
        <f>F3</f>
        <v>ผลการประเมินตัวชี้วัด รายวิชา   ชั้น</v>
      </c>
      <c r="BU3" s="780"/>
      <c r="BV3" s="780"/>
      <c r="BW3" s="780"/>
      <c r="BX3" s="780"/>
      <c r="BY3" s="780"/>
      <c r="BZ3" s="780"/>
      <c r="CA3" s="780"/>
      <c r="CB3" s="780"/>
      <c r="CC3" s="780"/>
      <c r="CD3" s="780"/>
      <c r="CE3" s="780"/>
      <c r="CF3" s="780"/>
      <c r="CG3" s="780"/>
      <c r="CH3" s="780"/>
      <c r="CI3" s="780"/>
      <c r="CJ3" s="780"/>
      <c r="CK3" s="780"/>
      <c r="CL3" s="780"/>
      <c r="CM3" s="780"/>
      <c r="CN3" s="780"/>
      <c r="CO3" s="780"/>
      <c r="CP3" s="780"/>
      <c r="CQ3" s="781"/>
      <c r="CR3" s="779" t="str">
        <f>F3</f>
        <v>ผลการประเมินตัวชี้วัด รายวิชา   ชั้น</v>
      </c>
      <c r="CS3" s="780"/>
      <c r="CT3" s="780"/>
      <c r="CU3" s="780"/>
      <c r="CV3" s="780"/>
      <c r="CW3" s="780"/>
      <c r="CX3" s="780"/>
      <c r="CY3" s="780"/>
      <c r="CZ3" s="780"/>
      <c r="DA3" s="780"/>
      <c r="DB3" s="780"/>
      <c r="DC3" s="780"/>
      <c r="DD3" s="780"/>
      <c r="DE3" s="780"/>
      <c r="DF3" s="780"/>
      <c r="DG3" s="780"/>
      <c r="DH3" s="780"/>
      <c r="DI3" s="780"/>
      <c r="DJ3" s="780"/>
      <c r="DK3" s="780"/>
      <c r="DL3" s="780"/>
      <c r="DM3" s="780"/>
      <c r="DN3" s="780"/>
      <c r="DO3" s="781"/>
      <c r="DP3" s="779" t="str">
        <f>F3</f>
        <v>ผลการประเมินตัวชี้วัด รายวิชา   ชั้น</v>
      </c>
      <c r="DQ3" s="780"/>
      <c r="DR3" s="780"/>
      <c r="DS3" s="780"/>
      <c r="DT3" s="780"/>
      <c r="DU3" s="780"/>
      <c r="DV3" s="780"/>
      <c r="DW3" s="780"/>
      <c r="DX3" s="780"/>
      <c r="DY3" s="780"/>
      <c r="DZ3" s="780"/>
      <c r="EA3" s="780"/>
      <c r="EB3" s="780"/>
      <c r="EC3" s="780"/>
      <c r="ED3" s="780"/>
      <c r="EE3" s="780"/>
      <c r="EF3" s="780"/>
      <c r="EG3" s="780"/>
      <c r="EH3" s="780"/>
      <c r="EI3" s="780"/>
      <c r="EJ3" s="780"/>
      <c r="EK3" s="780"/>
      <c r="EL3" s="780"/>
      <c r="EM3" s="781"/>
      <c r="EN3" s="779" t="str">
        <f>F3</f>
        <v>ผลการประเมินตัวชี้วัด รายวิชา   ชั้น</v>
      </c>
      <c r="EO3" s="780"/>
      <c r="EP3" s="780"/>
      <c r="EQ3" s="780"/>
      <c r="ER3" s="780"/>
      <c r="ES3" s="780"/>
      <c r="ET3" s="780"/>
      <c r="EU3" s="780"/>
      <c r="EV3" s="780"/>
      <c r="EW3" s="780"/>
      <c r="EX3" s="780"/>
      <c r="EY3" s="780"/>
      <c r="EZ3" s="780"/>
      <c r="FA3" s="780"/>
      <c r="FB3" s="780"/>
      <c r="FC3" s="780"/>
      <c r="FD3" s="780"/>
      <c r="FE3" s="780"/>
      <c r="FF3" s="780"/>
      <c r="FG3" s="780"/>
      <c r="FH3" s="780"/>
      <c r="FI3" s="780"/>
      <c r="FJ3" s="780"/>
      <c r="FK3" s="781"/>
      <c r="FL3" s="779" t="str">
        <f>F3</f>
        <v>ผลการประเมินตัวชี้วัด รายวิชา   ชั้น</v>
      </c>
      <c r="FM3" s="780"/>
      <c r="FN3" s="780"/>
      <c r="FO3" s="780"/>
      <c r="FP3" s="780"/>
      <c r="FQ3" s="780"/>
      <c r="FR3" s="780"/>
      <c r="FS3" s="780"/>
      <c r="FT3" s="780"/>
      <c r="FU3" s="780"/>
      <c r="FV3" s="780"/>
      <c r="FW3" s="780"/>
      <c r="FX3" s="780"/>
      <c r="FY3" s="780"/>
      <c r="FZ3" s="780"/>
      <c r="GA3" s="780"/>
      <c r="GB3" s="780"/>
      <c r="GC3" s="780"/>
      <c r="GD3" s="780"/>
      <c r="GE3" s="780"/>
      <c r="GF3" s="780"/>
      <c r="GG3" s="780"/>
      <c r="GH3" s="780"/>
      <c r="GI3" s="781"/>
      <c r="GJ3" s="779" t="str">
        <f>F3</f>
        <v>ผลการประเมินตัวชี้วัด รายวิชา   ชั้น</v>
      </c>
      <c r="GK3" s="780"/>
      <c r="GL3" s="780"/>
      <c r="GM3" s="780"/>
      <c r="GN3" s="780"/>
      <c r="GO3" s="780"/>
      <c r="GP3" s="780"/>
      <c r="GQ3" s="780"/>
      <c r="GR3" s="780"/>
      <c r="GS3" s="780"/>
      <c r="GT3" s="780"/>
      <c r="GU3" s="780"/>
      <c r="GV3" s="780"/>
      <c r="GW3" s="780"/>
      <c r="GX3" s="780"/>
      <c r="GY3" s="780"/>
      <c r="GZ3" s="780"/>
      <c r="HA3" s="780"/>
      <c r="HB3" s="780"/>
      <c r="HC3" s="780"/>
      <c r="HD3" s="780"/>
      <c r="HE3" s="780"/>
      <c r="HF3" s="780"/>
      <c r="HG3" s="781"/>
      <c r="HH3" s="779" t="str">
        <f>F3</f>
        <v>ผลการประเมินตัวชี้วัด รายวิชา   ชั้น</v>
      </c>
      <c r="HI3" s="780"/>
      <c r="HJ3" s="780"/>
      <c r="HK3" s="780"/>
      <c r="HL3" s="780"/>
      <c r="HM3" s="780"/>
      <c r="HN3" s="780"/>
      <c r="HO3" s="780"/>
      <c r="HP3" s="780"/>
      <c r="HQ3" s="780"/>
      <c r="HR3" s="780"/>
      <c r="HS3" s="780"/>
      <c r="HT3" s="780"/>
      <c r="HU3" s="780"/>
      <c r="HV3" s="780"/>
      <c r="HW3" s="780"/>
      <c r="HX3" s="780"/>
      <c r="HY3" s="780"/>
      <c r="HZ3" s="780"/>
      <c r="IA3" s="780"/>
      <c r="IB3" s="780"/>
      <c r="IC3" s="780"/>
      <c r="ID3" s="780"/>
      <c r="IE3" s="781"/>
      <c r="IF3" s="779" t="str">
        <f>F3</f>
        <v>ผลการประเมินตัวชี้วัด รายวิชา   ชั้น</v>
      </c>
      <c r="IG3" s="780"/>
      <c r="IH3" s="780"/>
      <c r="II3" s="780"/>
      <c r="IJ3" s="780"/>
      <c r="IK3" s="780"/>
      <c r="IL3" s="780"/>
      <c r="IM3" s="780"/>
      <c r="IN3" s="780"/>
      <c r="IO3" s="780"/>
      <c r="IP3" s="780"/>
      <c r="IQ3" s="780"/>
      <c r="IR3" s="780"/>
      <c r="IS3" s="780"/>
      <c r="IT3" s="780"/>
      <c r="IU3" s="780"/>
      <c r="IV3" s="780"/>
      <c r="IW3" s="780"/>
      <c r="IX3" s="780"/>
      <c r="IY3" s="780"/>
      <c r="IZ3" s="780"/>
      <c r="JA3" s="780"/>
      <c r="JB3" s="780"/>
      <c r="JC3" s="781"/>
      <c r="JD3" s="779" t="str">
        <f>F3</f>
        <v>ผลการประเมินตัวชี้วัด รายวิชา   ชั้น</v>
      </c>
      <c r="JE3" s="780"/>
      <c r="JF3" s="780"/>
      <c r="JG3" s="780"/>
      <c r="JH3" s="781"/>
    </row>
    <row r="4" spans="2:281" s="4" customFormat="1" ht="17.25" customHeight="1" x14ac:dyDescent="0.5">
      <c r="B4" s="764"/>
      <c r="C4" s="764"/>
      <c r="D4" s="766"/>
      <c r="E4" s="427" t="s">
        <v>191</v>
      </c>
      <c r="F4" s="779" t="str">
        <f>IF(ตัวชีวัด!$D$18="","",ตัวชีวัด!$D$18)</f>
        <v/>
      </c>
      <c r="G4" s="780"/>
      <c r="H4" s="780"/>
      <c r="I4" s="780"/>
      <c r="J4" s="780"/>
      <c r="K4" s="785"/>
      <c r="L4" s="779" t="str">
        <f>IF(ตัวชีวัด!$D$19="","",ตัวชีวัด!$D$19)</f>
        <v/>
      </c>
      <c r="M4" s="780"/>
      <c r="N4" s="780"/>
      <c r="O4" s="780"/>
      <c r="P4" s="780"/>
      <c r="Q4" s="781"/>
      <c r="R4" s="779" t="str">
        <f>IF(ตัวชีวัด!$D$20="","",ตัวชีวัด!$D$20)</f>
        <v/>
      </c>
      <c r="S4" s="780"/>
      <c r="T4" s="780"/>
      <c r="U4" s="780"/>
      <c r="V4" s="780"/>
      <c r="W4" s="781"/>
      <c r="X4" s="779" t="str">
        <f>IF(ตัวชีวัด!$D$21="","",ตัวชีวัด!$D$21)</f>
        <v/>
      </c>
      <c r="Y4" s="780"/>
      <c r="Z4" s="780"/>
      <c r="AA4" s="780"/>
      <c r="AB4" s="780"/>
      <c r="AC4" s="785"/>
      <c r="AD4" s="779" t="str">
        <f>IF(ตัวชีวัด!$D$22="","",ตัวชีวัด!$D$22)</f>
        <v/>
      </c>
      <c r="AE4" s="780"/>
      <c r="AF4" s="780"/>
      <c r="AG4" s="780"/>
      <c r="AH4" s="780"/>
      <c r="AI4" s="785"/>
      <c r="AJ4" s="779" t="str">
        <f>IF(ตัวชีวัด!$D$23="","",ตัวชีวัด!$D$23)</f>
        <v/>
      </c>
      <c r="AK4" s="780"/>
      <c r="AL4" s="780"/>
      <c r="AM4" s="780"/>
      <c r="AN4" s="780"/>
      <c r="AO4" s="785"/>
      <c r="AP4" s="779" t="str">
        <f>IF(ตัวชีวัด!$D$24="","",ตัวชีวัด!$D$24)</f>
        <v/>
      </c>
      <c r="AQ4" s="780"/>
      <c r="AR4" s="780"/>
      <c r="AS4" s="780"/>
      <c r="AT4" s="780"/>
      <c r="AU4" s="781"/>
      <c r="AV4" s="779" t="str">
        <f>IF(ตัวชีวัด!$D$25="","",ตัวชีวัด!$D$25)</f>
        <v/>
      </c>
      <c r="AW4" s="780"/>
      <c r="AX4" s="780"/>
      <c r="AY4" s="780"/>
      <c r="AZ4" s="780"/>
      <c r="BA4" s="785"/>
      <c r="BB4" s="779" t="str">
        <f>IF(ตัวชีวัด!$D$26="","",ตัวชีวัด!$D$26)</f>
        <v/>
      </c>
      <c r="BC4" s="780"/>
      <c r="BD4" s="780"/>
      <c r="BE4" s="780"/>
      <c r="BF4" s="780"/>
      <c r="BG4" s="785"/>
      <c r="BH4" s="779" t="str">
        <f>IF(ตัวชีวัด!$D$27="","",ตัวชีวัด!$D$27)</f>
        <v/>
      </c>
      <c r="BI4" s="780"/>
      <c r="BJ4" s="780"/>
      <c r="BK4" s="780"/>
      <c r="BL4" s="780"/>
      <c r="BM4" s="785"/>
      <c r="BN4" s="779" t="str">
        <f>IF(ตัวชีวัด!$D$28="","",ตัวชีวัด!$D$28)</f>
        <v/>
      </c>
      <c r="BO4" s="780"/>
      <c r="BP4" s="780"/>
      <c r="BQ4" s="780"/>
      <c r="BR4" s="780"/>
      <c r="BS4" s="781"/>
      <c r="BT4" s="779" t="str">
        <f>IF(ตัวชีวัด!$D$29="","",ตัวชีวัด!$D$29)</f>
        <v/>
      </c>
      <c r="BU4" s="780"/>
      <c r="BV4" s="780"/>
      <c r="BW4" s="780"/>
      <c r="BX4" s="780"/>
      <c r="BY4" s="785"/>
      <c r="BZ4" s="779" t="str">
        <f>IF(ตัวชีวัด!$D$30="","",ตัวชีวัด!$D$30)</f>
        <v/>
      </c>
      <c r="CA4" s="780"/>
      <c r="CB4" s="780"/>
      <c r="CC4" s="780"/>
      <c r="CD4" s="780"/>
      <c r="CE4" s="785"/>
      <c r="CF4" s="779" t="str">
        <f>IF(ตัวชีวัด!$D$31="","",ตัวชีวัด!$D$31)</f>
        <v/>
      </c>
      <c r="CG4" s="780"/>
      <c r="CH4" s="780"/>
      <c r="CI4" s="780"/>
      <c r="CJ4" s="780"/>
      <c r="CK4" s="785"/>
      <c r="CL4" s="779" t="str">
        <f>IF(ตัวชีวัด!$D$32="","",ตัวชีวัด!$D$32)</f>
        <v/>
      </c>
      <c r="CM4" s="780"/>
      <c r="CN4" s="780"/>
      <c r="CO4" s="780"/>
      <c r="CP4" s="780"/>
      <c r="CQ4" s="781"/>
      <c r="CR4" s="779" t="str">
        <f>IF(ตัวชีวัด!$D$33="","",ตัวชีวัด!$D$33)</f>
        <v/>
      </c>
      <c r="CS4" s="780"/>
      <c r="CT4" s="780"/>
      <c r="CU4" s="780"/>
      <c r="CV4" s="780"/>
      <c r="CW4" s="785"/>
      <c r="CX4" s="779" t="str">
        <f>IF(ตัวชีวัด!$D$34="","",ตัวชีวัด!$D$34)</f>
        <v/>
      </c>
      <c r="CY4" s="780"/>
      <c r="CZ4" s="780"/>
      <c r="DA4" s="780"/>
      <c r="DB4" s="780"/>
      <c r="DC4" s="785"/>
      <c r="DD4" s="779" t="str">
        <f>IF(ตัวชีวัด!$D$35="","",ตัวชีวัด!$D$35)</f>
        <v/>
      </c>
      <c r="DE4" s="780"/>
      <c r="DF4" s="780"/>
      <c r="DG4" s="780"/>
      <c r="DH4" s="780"/>
      <c r="DI4" s="785"/>
      <c r="DJ4" s="779" t="str">
        <f>IF(ตัวชีวัด!$D$36="","",ตัวชีวัด!$D$36)</f>
        <v/>
      </c>
      <c r="DK4" s="780"/>
      <c r="DL4" s="780"/>
      <c r="DM4" s="780"/>
      <c r="DN4" s="780"/>
      <c r="DO4" s="781"/>
      <c r="DP4" s="779" t="str">
        <f>IF(ตัวชีวัด!$D$37="","",ตัวชีวัด!$D$37)</f>
        <v/>
      </c>
      <c r="DQ4" s="780"/>
      <c r="DR4" s="780"/>
      <c r="DS4" s="780"/>
      <c r="DT4" s="780"/>
      <c r="DU4" s="785"/>
      <c r="DV4" s="779" t="str">
        <f>IF(ตัวชีวัด!$D$38="","",ตัวชีวัด!$D$38)</f>
        <v/>
      </c>
      <c r="DW4" s="780"/>
      <c r="DX4" s="780"/>
      <c r="DY4" s="780"/>
      <c r="DZ4" s="780"/>
      <c r="EA4" s="785"/>
      <c r="EB4" s="779" t="str">
        <f>IF(ตัวชีวัด!$D$39="","",ตัวชีวัด!$D$39)</f>
        <v/>
      </c>
      <c r="EC4" s="780"/>
      <c r="ED4" s="780"/>
      <c r="EE4" s="780"/>
      <c r="EF4" s="780"/>
      <c r="EG4" s="785"/>
      <c r="EH4" s="779" t="str">
        <f>IF(ตัวชีวัด!$D$40="","",ตัวชีวัด!$D$40)</f>
        <v/>
      </c>
      <c r="EI4" s="780"/>
      <c r="EJ4" s="780"/>
      <c r="EK4" s="780"/>
      <c r="EL4" s="780"/>
      <c r="EM4" s="781"/>
      <c r="EN4" s="779" t="str">
        <f>IF(ตัวชีวัด!$D$41="","",ตัวชีวัด!$D$41)</f>
        <v/>
      </c>
      <c r="EO4" s="780"/>
      <c r="EP4" s="780"/>
      <c r="EQ4" s="780"/>
      <c r="ER4" s="780"/>
      <c r="ES4" s="785"/>
      <c r="ET4" s="779" t="str">
        <f>IF(ตัวชีวัด!$D$42="","",ตัวชีวัด!$D$42)</f>
        <v/>
      </c>
      <c r="EU4" s="780"/>
      <c r="EV4" s="780"/>
      <c r="EW4" s="780"/>
      <c r="EX4" s="780"/>
      <c r="EY4" s="785"/>
      <c r="EZ4" s="779" t="str">
        <f>IF(ตัวชีวัด!$D$43="","",ตัวชีวัด!$D$43)</f>
        <v/>
      </c>
      <c r="FA4" s="780"/>
      <c r="FB4" s="780"/>
      <c r="FC4" s="780"/>
      <c r="FD4" s="780"/>
      <c r="FE4" s="785"/>
      <c r="FF4" s="779" t="str">
        <f>IF(ตัวชีวัด!$D$44="","",ตัวชีวัด!$D$44)</f>
        <v/>
      </c>
      <c r="FG4" s="780"/>
      <c r="FH4" s="780"/>
      <c r="FI4" s="780"/>
      <c r="FJ4" s="780"/>
      <c r="FK4" s="781"/>
      <c r="FL4" s="779" t="str">
        <f>IF(ตัวชีวัด!$D$45="","",ตัวชีวัด!$D$45)</f>
        <v/>
      </c>
      <c r="FM4" s="780"/>
      <c r="FN4" s="780"/>
      <c r="FO4" s="780"/>
      <c r="FP4" s="780"/>
      <c r="FQ4" s="785"/>
      <c r="FR4" s="779" t="str">
        <f>IF(ตัวชีวัด!$D$46="","",ตัวชีวัด!$D$46)</f>
        <v/>
      </c>
      <c r="FS4" s="780"/>
      <c r="FT4" s="780"/>
      <c r="FU4" s="780"/>
      <c r="FV4" s="780"/>
      <c r="FW4" s="785"/>
      <c r="FX4" s="779" t="str">
        <f>IF(ตัวชีวัด!$D$47="","",ตัวชีวัด!$D$47)</f>
        <v/>
      </c>
      <c r="FY4" s="780"/>
      <c r="FZ4" s="780"/>
      <c r="GA4" s="780"/>
      <c r="GB4" s="780"/>
      <c r="GC4" s="785"/>
      <c r="GD4" s="779" t="str">
        <f>IF(ตัวชีวัด!$D$48="","",ตัวชีวัด!$D$48)</f>
        <v/>
      </c>
      <c r="GE4" s="780"/>
      <c r="GF4" s="780"/>
      <c r="GG4" s="780"/>
      <c r="GH4" s="780"/>
      <c r="GI4" s="781"/>
      <c r="GJ4" s="779" t="str">
        <f>IF(ตัวชีวัด!$D$49="","",ตัวชีวัด!$D$49)</f>
        <v/>
      </c>
      <c r="GK4" s="780"/>
      <c r="GL4" s="780"/>
      <c r="GM4" s="780"/>
      <c r="GN4" s="780"/>
      <c r="GO4" s="785"/>
      <c r="GP4" s="779" t="str">
        <f>IF(ตัวชีวัด!$D$50="","",ตัวชีวัด!$D$50)</f>
        <v/>
      </c>
      <c r="GQ4" s="780"/>
      <c r="GR4" s="780"/>
      <c r="GS4" s="780"/>
      <c r="GT4" s="780"/>
      <c r="GU4" s="785"/>
      <c r="GV4" s="779" t="str">
        <f>IF(ตัวชีวัด!$D$51="","",ตัวชีวัด!$D$51)</f>
        <v/>
      </c>
      <c r="GW4" s="780"/>
      <c r="GX4" s="780"/>
      <c r="GY4" s="780"/>
      <c r="GZ4" s="780"/>
      <c r="HA4" s="785"/>
      <c r="HB4" s="779" t="str">
        <f>IF(ตัวชีวัด!$D$52="","",ตัวชีวัด!$D$52)</f>
        <v/>
      </c>
      <c r="HC4" s="780"/>
      <c r="HD4" s="780"/>
      <c r="HE4" s="780"/>
      <c r="HF4" s="780"/>
      <c r="HG4" s="781"/>
      <c r="HH4" s="779" t="str">
        <f>IF(ตัวชีวัด!$D$53="","",ตัวชีวัด!$D$53)</f>
        <v/>
      </c>
      <c r="HI4" s="780"/>
      <c r="HJ4" s="780"/>
      <c r="HK4" s="780"/>
      <c r="HL4" s="780"/>
      <c r="HM4" s="785"/>
      <c r="HN4" s="779" t="str">
        <f>IF(ตัวชีวัด!$D$54="","",ตัวชีวัด!$D$54)</f>
        <v/>
      </c>
      <c r="HO4" s="780"/>
      <c r="HP4" s="780"/>
      <c r="HQ4" s="780"/>
      <c r="HR4" s="780"/>
      <c r="HS4" s="785"/>
      <c r="HT4" s="779" t="str">
        <f>IF(ตัวชีวัด!$D$55="","",ตัวชีวัด!$D$55)</f>
        <v/>
      </c>
      <c r="HU4" s="780"/>
      <c r="HV4" s="780"/>
      <c r="HW4" s="780"/>
      <c r="HX4" s="780"/>
      <c r="HY4" s="785"/>
      <c r="HZ4" s="779" t="str">
        <f>IF(ตัวชีวัด!$D$56="","",ตัวชีวัด!$D$56)</f>
        <v/>
      </c>
      <c r="IA4" s="780"/>
      <c r="IB4" s="780"/>
      <c r="IC4" s="780"/>
      <c r="ID4" s="780"/>
      <c r="IE4" s="781"/>
      <c r="IF4" s="779" t="str">
        <f>IF(ตัวชีวัด!$D$57="","",ตัวชีวัด!$D$57)</f>
        <v/>
      </c>
      <c r="IG4" s="780"/>
      <c r="IH4" s="780"/>
      <c r="II4" s="780"/>
      <c r="IJ4" s="780"/>
      <c r="IK4" s="785"/>
      <c r="IL4" s="779" t="str">
        <f>IF(ตัวชีวัด!$D$58="","",ตัวชีวัด!$D$58)</f>
        <v/>
      </c>
      <c r="IM4" s="780"/>
      <c r="IN4" s="780"/>
      <c r="IO4" s="780"/>
      <c r="IP4" s="780"/>
      <c r="IQ4" s="785"/>
      <c r="IR4" s="779" t="str">
        <f>IF(ตัวชีวัด!$D$59="","",ตัวชีวัด!$D$59)</f>
        <v/>
      </c>
      <c r="IS4" s="780"/>
      <c r="IT4" s="780"/>
      <c r="IU4" s="780"/>
      <c r="IV4" s="780"/>
      <c r="IW4" s="785"/>
      <c r="IX4" s="779" t="str">
        <f>IF(ตัวชีวัด!$D$60="","",ตัวชีวัด!$D$60)</f>
        <v/>
      </c>
      <c r="IY4" s="780"/>
      <c r="IZ4" s="780"/>
      <c r="JA4" s="780"/>
      <c r="JB4" s="780"/>
      <c r="JC4" s="781"/>
      <c r="JD4" s="772" t="s">
        <v>417</v>
      </c>
      <c r="JE4" s="773"/>
      <c r="JF4" s="435" t="str">
        <f>IF(COUNT(ตัวชีวัด!C18:C60),COUNT(ตัวชีวัด!C18:C60),"-")</f>
        <v>-</v>
      </c>
      <c r="JG4" s="436" t="s">
        <v>418</v>
      </c>
      <c r="JH4" s="776" t="s">
        <v>296</v>
      </c>
      <c r="JM4" s="447" t="s">
        <v>419</v>
      </c>
      <c r="JN4" s="447"/>
      <c r="JO4" s="448"/>
      <c r="JP4" s="448"/>
      <c r="JQ4" s="448"/>
      <c r="JU4" s="1"/>
    </row>
    <row r="5" spans="2:281" ht="68.25" customHeight="1" x14ac:dyDescent="0.5">
      <c r="B5" s="764"/>
      <c r="C5" s="764"/>
      <c r="D5" s="767"/>
      <c r="E5" s="427" t="s">
        <v>420</v>
      </c>
      <c r="F5" s="782" t="str">
        <f>IF(ตัวชีวัด!$E$18="","",ตัวชีวัด!$E$18)</f>
        <v/>
      </c>
      <c r="G5" s="783"/>
      <c r="H5" s="783"/>
      <c r="I5" s="783"/>
      <c r="J5" s="783"/>
      <c r="K5" s="786"/>
      <c r="L5" s="782" t="str">
        <f>IF(ตัวชีวัด!$E$19="","",ตัวชีวัด!$E$19)</f>
        <v/>
      </c>
      <c r="M5" s="783"/>
      <c r="N5" s="783"/>
      <c r="O5" s="783"/>
      <c r="P5" s="783"/>
      <c r="Q5" s="784"/>
      <c r="R5" s="782" t="str">
        <f>IF(ตัวชีวัด!$E$20="","",ตัวชีวัด!$E$20)</f>
        <v/>
      </c>
      <c r="S5" s="783"/>
      <c r="T5" s="783"/>
      <c r="U5" s="783"/>
      <c r="V5" s="783"/>
      <c r="W5" s="784"/>
      <c r="X5" s="782" t="str">
        <f>IF(ตัวชีวัด!$E$21="","",ตัวชีวัด!$E$21)</f>
        <v/>
      </c>
      <c r="Y5" s="783"/>
      <c r="Z5" s="783"/>
      <c r="AA5" s="783"/>
      <c r="AB5" s="783"/>
      <c r="AC5" s="786"/>
      <c r="AD5" s="782" t="str">
        <f>IF(ตัวชีวัด!$E$22="","",ตัวชีวัด!$E$22)</f>
        <v/>
      </c>
      <c r="AE5" s="783"/>
      <c r="AF5" s="783"/>
      <c r="AG5" s="783"/>
      <c r="AH5" s="783"/>
      <c r="AI5" s="786"/>
      <c r="AJ5" s="782" t="str">
        <f>IF(ตัวชีวัด!$E$23="","",ตัวชีวัด!$E$23)</f>
        <v/>
      </c>
      <c r="AK5" s="783"/>
      <c r="AL5" s="783"/>
      <c r="AM5" s="783"/>
      <c r="AN5" s="783"/>
      <c r="AO5" s="786"/>
      <c r="AP5" s="782" t="str">
        <f>IF(ตัวชีวัด!$E$24="","",ตัวชีวัด!$E$24)</f>
        <v/>
      </c>
      <c r="AQ5" s="783"/>
      <c r="AR5" s="783"/>
      <c r="AS5" s="783"/>
      <c r="AT5" s="783"/>
      <c r="AU5" s="784"/>
      <c r="AV5" s="782" t="str">
        <f>IF(ตัวชีวัด!$E$25="","",ตัวชีวัด!$E$25)</f>
        <v/>
      </c>
      <c r="AW5" s="783"/>
      <c r="AX5" s="783"/>
      <c r="AY5" s="783"/>
      <c r="AZ5" s="783"/>
      <c r="BA5" s="786"/>
      <c r="BB5" s="782" t="str">
        <f>IF(ตัวชีวัด!$E$26="","",ตัวชีวัด!$E$26)</f>
        <v/>
      </c>
      <c r="BC5" s="783"/>
      <c r="BD5" s="783"/>
      <c r="BE5" s="783"/>
      <c r="BF5" s="783"/>
      <c r="BG5" s="786"/>
      <c r="BH5" s="782" t="str">
        <f>IF(ตัวชีวัด!$E$27="","",ตัวชีวัด!$E$27)</f>
        <v/>
      </c>
      <c r="BI5" s="783"/>
      <c r="BJ5" s="783"/>
      <c r="BK5" s="783"/>
      <c r="BL5" s="783"/>
      <c r="BM5" s="786"/>
      <c r="BN5" s="782" t="str">
        <f>IF(ตัวชีวัด!$E$28="","",ตัวชีวัด!$E$28)</f>
        <v/>
      </c>
      <c r="BO5" s="783"/>
      <c r="BP5" s="783"/>
      <c r="BQ5" s="783"/>
      <c r="BR5" s="783"/>
      <c r="BS5" s="784"/>
      <c r="BT5" s="782" t="str">
        <f>IF(ตัวชีวัด!$E$29="","",ตัวชีวัด!$E$29)</f>
        <v/>
      </c>
      <c r="BU5" s="783"/>
      <c r="BV5" s="783"/>
      <c r="BW5" s="783"/>
      <c r="BX5" s="783"/>
      <c r="BY5" s="786"/>
      <c r="BZ5" s="782" t="str">
        <f>IF(ตัวชีวัด!$E$30="","",ตัวชีวัด!$E$30)</f>
        <v/>
      </c>
      <c r="CA5" s="783"/>
      <c r="CB5" s="783"/>
      <c r="CC5" s="783"/>
      <c r="CD5" s="783"/>
      <c r="CE5" s="786"/>
      <c r="CF5" s="782" t="str">
        <f>IF(ตัวชีวัด!$E$31="","",ตัวชีวัด!$E$31)</f>
        <v/>
      </c>
      <c r="CG5" s="783"/>
      <c r="CH5" s="783"/>
      <c r="CI5" s="783"/>
      <c r="CJ5" s="783"/>
      <c r="CK5" s="786"/>
      <c r="CL5" s="782" t="str">
        <f>IF(ตัวชีวัด!$E$32="","",ตัวชีวัด!$E$32)</f>
        <v/>
      </c>
      <c r="CM5" s="783"/>
      <c r="CN5" s="783"/>
      <c r="CO5" s="783"/>
      <c r="CP5" s="783"/>
      <c r="CQ5" s="784"/>
      <c r="CR5" s="782" t="str">
        <f>IF(ตัวชีวัด!$E$33="","",ตัวชีวัด!$E$33)</f>
        <v/>
      </c>
      <c r="CS5" s="783"/>
      <c r="CT5" s="783"/>
      <c r="CU5" s="783"/>
      <c r="CV5" s="783"/>
      <c r="CW5" s="786"/>
      <c r="CX5" s="782" t="str">
        <f>IF(ตัวชีวัด!$E$34="","",ตัวชีวัด!$E$34)</f>
        <v/>
      </c>
      <c r="CY5" s="783"/>
      <c r="CZ5" s="783"/>
      <c r="DA5" s="783"/>
      <c r="DB5" s="783"/>
      <c r="DC5" s="786"/>
      <c r="DD5" s="782" t="str">
        <f>IF(ตัวชีวัด!$E$35="","",ตัวชีวัด!$E$35)</f>
        <v/>
      </c>
      <c r="DE5" s="783"/>
      <c r="DF5" s="783"/>
      <c r="DG5" s="783"/>
      <c r="DH5" s="783"/>
      <c r="DI5" s="786"/>
      <c r="DJ5" s="782" t="str">
        <f>IF(ตัวชีวัด!$E$36="","",ตัวชีวัด!$E$36)</f>
        <v/>
      </c>
      <c r="DK5" s="783"/>
      <c r="DL5" s="783"/>
      <c r="DM5" s="783"/>
      <c r="DN5" s="783"/>
      <c r="DO5" s="784"/>
      <c r="DP5" s="782" t="str">
        <f>IF(ตัวชีวัด!$E$37="","",ตัวชีวัด!$E$37)</f>
        <v/>
      </c>
      <c r="DQ5" s="783"/>
      <c r="DR5" s="783"/>
      <c r="DS5" s="783"/>
      <c r="DT5" s="783"/>
      <c r="DU5" s="786"/>
      <c r="DV5" s="782" t="str">
        <f>IF(ตัวชีวัด!$E$38="","",ตัวชีวัด!$E$38)</f>
        <v/>
      </c>
      <c r="DW5" s="783"/>
      <c r="DX5" s="783"/>
      <c r="DY5" s="783"/>
      <c r="DZ5" s="783"/>
      <c r="EA5" s="786"/>
      <c r="EB5" s="782" t="str">
        <f>IF(ตัวชีวัด!$E$39="","",ตัวชีวัด!$E$39)</f>
        <v/>
      </c>
      <c r="EC5" s="783"/>
      <c r="ED5" s="783"/>
      <c r="EE5" s="783"/>
      <c r="EF5" s="783"/>
      <c r="EG5" s="786"/>
      <c r="EH5" s="782" t="str">
        <f>IF(ตัวชีวัด!$E$40="","",ตัวชีวัด!$E$40)</f>
        <v/>
      </c>
      <c r="EI5" s="783"/>
      <c r="EJ5" s="783"/>
      <c r="EK5" s="783"/>
      <c r="EL5" s="783"/>
      <c r="EM5" s="784"/>
      <c r="EN5" s="782" t="str">
        <f>IF(ตัวชีวัด!$E$41="","",ตัวชีวัด!$E$41)</f>
        <v/>
      </c>
      <c r="EO5" s="783"/>
      <c r="EP5" s="783"/>
      <c r="EQ5" s="783"/>
      <c r="ER5" s="783"/>
      <c r="ES5" s="786"/>
      <c r="ET5" s="782" t="str">
        <f>IF(ตัวชีวัด!$E$42="","",ตัวชีวัด!$E$42)</f>
        <v/>
      </c>
      <c r="EU5" s="783"/>
      <c r="EV5" s="783"/>
      <c r="EW5" s="783"/>
      <c r="EX5" s="783"/>
      <c r="EY5" s="786"/>
      <c r="EZ5" s="782" t="str">
        <f>IF(ตัวชีวัด!$E$43="","",ตัวชีวัด!$E$43)</f>
        <v/>
      </c>
      <c r="FA5" s="783"/>
      <c r="FB5" s="783"/>
      <c r="FC5" s="783"/>
      <c r="FD5" s="783"/>
      <c r="FE5" s="786"/>
      <c r="FF5" s="782" t="str">
        <f>IF(ตัวชีวัด!$E$44="","",ตัวชีวัด!$E$44)</f>
        <v/>
      </c>
      <c r="FG5" s="783"/>
      <c r="FH5" s="783"/>
      <c r="FI5" s="783"/>
      <c r="FJ5" s="783"/>
      <c r="FK5" s="784"/>
      <c r="FL5" s="782" t="str">
        <f>IF(ตัวชีวัด!$E$45="","",ตัวชีวัด!$E$45)</f>
        <v/>
      </c>
      <c r="FM5" s="783"/>
      <c r="FN5" s="783"/>
      <c r="FO5" s="783"/>
      <c r="FP5" s="783"/>
      <c r="FQ5" s="786"/>
      <c r="FR5" s="782" t="str">
        <f>IF(ตัวชีวัด!$E$46="","",ตัวชีวัด!$E$46)</f>
        <v/>
      </c>
      <c r="FS5" s="783"/>
      <c r="FT5" s="783"/>
      <c r="FU5" s="783"/>
      <c r="FV5" s="783"/>
      <c r="FW5" s="786"/>
      <c r="FX5" s="782" t="str">
        <f>IF(ตัวชีวัด!$E$47="","",ตัวชีวัด!$E$47)</f>
        <v/>
      </c>
      <c r="FY5" s="783"/>
      <c r="FZ5" s="783"/>
      <c r="GA5" s="783"/>
      <c r="GB5" s="783"/>
      <c r="GC5" s="786"/>
      <c r="GD5" s="782" t="str">
        <f>IF(ตัวชีวัด!$E$48="","",ตัวชีวัด!$E$48)</f>
        <v/>
      </c>
      <c r="GE5" s="783"/>
      <c r="GF5" s="783"/>
      <c r="GG5" s="783"/>
      <c r="GH5" s="783"/>
      <c r="GI5" s="784"/>
      <c r="GJ5" s="782" t="str">
        <f>IF(ตัวชีวัด!$E$49="","",ตัวชีวัด!$E$49)</f>
        <v/>
      </c>
      <c r="GK5" s="783"/>
      <c r="GL5" s="783"/>
      <c r="GM5" s="783"/>
      <c r="GN5" s="783"/>
      <c r="GO5" s="786"/>
      <c r="GP5" s="782" t="str">
        <f>IF(ตัวชีวัด!$E$50="","",ตัวชีวัด!$E$50)</f>
        <v/>
      </c>
      <c r="GQ5" s="783"/>
      <c r="GR5" s="783"/>
      <c r="GS5" s="783"/>
      <c r="GT5" s="783"/>
      <c r="GU5" s="786"/>
      <c r="GV5" s="782" t="str">
        <f>IF(ตัวชีวัด!$E$51="","",ตัวชีวัด!$E$51)</f>
        <v/>
      </c>
      <c r="GW5" s="783"/>
      <c r="GX5" s="783"/>
      <c r="GY5" s="783"/>
      <c r="GZ5" s="783"/>
      <c r="HA5" s="786"/>
      <c r="HB5" s="782" t="str">
        <f>IF(ตัวชีวัด!$E$52="","",ตัวชีวัด!$E$52)</f>
        <v/>
      </c>
      <c r="HC5" s="783"/>
      <c r="HD5" s="783"/>
      <c r="HE5" s="783"/>
      <c r="HF5" s="783"/>
      <c r="HG5" s="784"/>
      <c r="HH5" s="782" t="str">
        <f>IF(ตัวชีวัด!$E$53="","",ตัวชีวัด!$E$53)</f>
        <v/>
      </c>
      <c r="HI5" s="783"/>
      <c r="HJ5" s="783"/>
      <c r="HK5" s="783"/>
      <c r="HL5" s="783"/>
      <c r="HM5" s="786"/>
      <c r="HN5" s="782" t="str">
        <f>IF(ตัวชีวัด!$E$54="","",ตัวชีวัด!$E$54)</f>
        <v/>
      </c>
      <c r="HO5" s="783"/>
      <c r="HP5" s="783"/>
      <c r="HQ5" s="783"/>
      <c r="HR5" s="783"/>
      <c r="HS5" s="786"/>
      <c r="HT5" s="782" t="str">
        <f>IF(ตัวชีวัด!$E$55="","",ตัวชีวัด!$E$55)</f>
        <v/>
      </c>
      <c r="HU5" s="783"/>
      <c r="HV5" s="783"/>
      <c r="HW5" s="783"/>
      <c r="HX5" s="783"/>
      <c r="HY5" s="786"/>
      <c r="HZ5" s="782" t="str">
        <f>IF(ตัวชีวัด!$E$56="","",ตัวชีวัด!$E$56)</f>
        <v/>
      </c>
      <c r="IA5" s="783"/>
      <c r="IB5" s="783"/>
      <c r="IC5" s="783"/>
      <c r="ID5" s="783"/>
      <c r="IE5" s="784"/>
      <c r="IF5" s="782" t="str">
        <f>IF(ตัวชีวัด!$E$57="","",ตัวชีวัด!$E$57)</f>
        <v/>
      </c>
      <c r="IG5" s="783"/>
      <c r="IH5" s="783"/>
      <c r="II5" s="783"/>
      <c r="IJ5" s="783"/>
      <c r="IK5" s="786"/>
      <c r="IL5" s="782" t="str">
        <f>IF(ตัวชีวัด!$E$58="","",ตัวชีวัด!$E$58)</f>
        <v/>
      </c>
      <c r="IM5" s="783"/>
      <c r="IN5" s="783"/>
      <c r="IO5" s="783"/>
      <c r="IP5" s="783"/>
      <c r="IQ5" s="786"/>
      <c r="IR5" s="782" t="str">
        <f>IF(ตัวชีวัด!$E$59="","",ตัวชีวัด!$E$59)</f>
        <v/>
      </c>
      <c r="IS5" s="783"/>
      <c r="IT5" s="783"/>
      <c r="IU5" s="783"/>
      <c r="IV5" s="783"/>
      <c r="IW5" s="786"/>
      <c r="IX5" s="782" t="str">
        <f>IF(ตัวชีวัด!$E$60="","",ตัวชีวัด!$E$60)</f>
        <v/>
      </c>
      <c r="IY5" s="783"/>
      <c r="IZ5" s="783"/>
      <c r="JA5" s="783"/>
      <c r="JB5" s="783"/>
      <c r="JC5" s="784"/>
      <c r="JD5" s="437" t="s">
        <v>411</v>
      </c>
      <c r="JE5" s="774" t="s">
        <v>421</v>
      </c>
      <c r="JF5" s="775"/>
      <c r="JG5" s="438" t="s">
        <v>263</v>
      </c>
      <c r="JH5" s="777"/>
      <c r="JM5" s="450" t="s">
        <v>422</v>
      </c>
      <c r="JN5" s="450" t="s">
        <v>423</v>
      </c>
      <c r="JO5" s="450" t="s">
        <v>424</v>
      </c>
      <c r="JP5" s="450" t="s">
        <v>425</v>
      </c>
      <c r="JQ5" s="449" t="s">
        <v>406</v>
      </c>
      <c r="JR5" s="4"/>
      <c r="JS5" s="1" t="s">
        <v>264</v>
      </c>
    </row>
    <row r="6" spans="2:281" ht="18" customHeight="1" thickBot="1" x14ac:dyDescent="0.55000000000000004">
      <c r="B6" s="765"/>
      <c r="C6" s="765"/>
      <c r="D6" s="768"/>
      <c r="E6" s="428" t="s">
        <v>410</v>
      </c>
      <c r="F6" s="388"/>
      <c r="G6" s="389"/>
      <c r="H6" s="389"/>
      <c r="I6" s="390" t="s">
        <v>406</v>
      </c>
      <c r="J6" s="390" t="str">
        <f>IF(SUM(F6:H6),SUM(F6:H6),"")</f>
        <v/>
      </c>
      <c r="K6" s="390" t="s">
        <v>403</v>
      </c>
      <c r="L6" s="388"/>
      <c r="M6" s="389"/>
      <c r="N6" s="389"/>
      <c r="O6" s="390" t="s">
        <v>406</v>
      </c>
      <c r="P6" s="390" t="str">
        <f>IF(SUM(L6:N6),SUM(L6:N6),"")</f>
        <v/>
      </c>
      <c r="Q6" s="390" t="s">
        <v>403</v>
      </c>
      <c r="R6" s="388"/>
      <c r="S6" s="389"/>
      <c r="T6" s="389"/>
      <c r="U6" s="390" t="s">
        <v>406</v>
      </c>
      <c r="V6" s="390" t="str">
        <f>IF(SUM(R6:T6),SUM(R6:T6),"")</f>
        <v/>
      </c>
      <c r="W6" s="433" t="s">
        <v>403</v>
      </c>
      <c r="X6" s="388"/>
      <c r="Y6" s="389"/>
      <c r="Z6" s="389"/>
      <c r="AA6" s="390" t="s">
        <v>406</v>
      </c>
      <c r="AB6" s="390" t="str">
        <f>IF(SUM(X6:Z6),SUM(X6:Z6),"")</f>
        <v/>
      </c>
      <c r="AC6" s="390" t="s">
        <v>403</v>
      </c>
      <c r="AD6" s="388"/>
      <c r="AE6" s="389"/>
      <c r="AF6" s="389"/>
      <c r="AG6" s="390" t="s">
        <v>406</v>
      </c>
      <c r="AH6" s="390" t="str">
        <f>IF(SUM(AD6:AF6),SUM(AD6:AF6),"")</f>
        <v/>
      </c>
      <c r="AI6" s="390" t="s">
        <v>403</v>
      </c>
      <c r="AJ6" s="388"/>
      <c r="AK6" s="389"/>
      <c r="AL6" s="389"/>
      <c r="AM6" s="390" t="s">
        <v>406</v>
      </c>
      <c r="AN6" s="390" t="str">
        <f>IF(SUM(AJ6:AL6),SUM(AJ6:AL6),"")</f>
        <v/>
      </c>
      <c r="AO6" s="390" t="s">
        <v>403</v>
      </c>
      <c r="AP6" s="388"/>
      <c r="AQ6" s="389"/>
      <c r="AR6" s="389"/>
      <c r="AS6" s="390" t="s">
        <v>406</v>
      </c>
      <c r="AT6" s="390" t="str">
        <f>IF(SUM(AP6:AR6),SUM(AP6:AR6),"")</f>
        <v/>
      </c>
      <c r="AU6" s="433" t="s">
        <v>403</v>
      </c>
      <c r="AV6" s="388"/>
      <c r="AW6" s="389"/>
      <c r="AX6" s="389"/>
      <c r="AY6" s="390" t="s">
        <v>406</v>
      </c>
      <c r="AZ6" s="390" t="str">
        <f>IF(SUM(AV6:AX6),SUM(AV6:AX6),"")</f>
        <v/>
      </c>
      <c r="BA6" s="390" t="s">
        <v>403</v>
      </c>
      <c r="BB6" s="388"/>
      <c r="BC6" s="389"/>
      <c r="BD6" s="389"/>
      <c r="BE6" s="390" t="s">
        <v>406</v>
      </c>
      <c r="BF6" s="390" t="str">
        <f>IF(SUM(BB6:BD6),SUM(BB6:BD6),"")</f>
        <v/>
      </c>
      <c r="BG6" s="390" t="s">
        <v>403</v>
      </c>
      <c r="BH6" s="388"/>
      <c r="BI6" s="389"/>
      <c r="BJ6" s="389"/>
      <c r="BK6" s="390" t="s">
        <v>406</v>
      </c>
      <c r="BL6" s="390" t="str">
        <f>IF(SUM(BH6:BJ6),SUM(BH6:BJ6),"")</f>
        <v/>
      </c>
      <c r="BM6" s="390" t="s">
        <v>403</v>
      </c>
      <c r="BN6" s="388"/>
      <c r="BO6" s="389"/>
      <c r="BP6" s="389"/>
      <c r="BQ6" s="390" t="s">
        <v>406</v>
      </c>
      <c r="BR6" s="390" t="str">
        <f>IF(SUM(BN6:BP6),SUM(BN6:BP6),"")</f>
        <v/>
      </c>
      <c r="BS6" s="433" t="s">
        <v>403</v>
      </c>
      <c r="BT6" s="388"/>
      <c r="BU6" s="389"/>
      <c r="BV6" s="389"/>
      <c r="BW6" s="390" t="s">
        <v>406</v>
      </c>
      <c r="BX6" s="390" t="str">
        <f>IF(SUM(BT6:BV6),SUM(BT6:BV6),"")</f>
        <v/>
      </c>
      <c r="BY6" s="390" t="s">
        <v>403</v>
      </c>
      <c r="BZ6" s="388"/>
      <c r="CA6" s="389"/>
      <c r="CB6" s="389"/>
      <c r="CC6" s="390" t="s">
        <v>406</v>
      </c>
      <c r="CD6" s="390" t="str">
        <f>IF(SUM(BZ6:CB6),SUM(BZ6:CB6),"")</f>
        <v/>
      </c>
      <c r="CE6" s="390" t="s">
        <v>403</v>
      </c>
      <c r="CF6" s="388"/>
      <c r="CG6" s="389"/>
      <c r="CH6" s="389"/>
      <c r="CI6" s="390" t="s">
        <v>406</v>
      </c>
      <c r="CJ6" s="390" t="str">
        <f>IF(SUM(CF6:CH6),SUM(CF6:CH6),"")</f>
        <v/>
      </c>
      <c r="CK6" s="390" t="s">
        <v>403</v>
      </c>
      <c r="CL6" s="388"/>
      <c r="CM6" s="389"/>
      <c r="CN6" s="389"/>
      <c r="CO6" s="390" t="s">
        <v>406</v>
      </c>
      <c r="CP6" s="390" t="str">
        <f>IF(SUM(CL6:CN6),SUM(CL6:CN6),"")</f>
        <v/>
      </c>
      <c r="CQ6" s="433" t="s">
        <v>403</v>
      </c>
      <c r="CR6" s="388"/>
      <c r="CS6" s="389"/>
      <c r="CT6" s="389"/>
      <c r="CU6" s="390" t="s">
        <v>406</v>
      </c>
      <c r="CV6" s="390" t="str">
        <f>IF(SUM(CR6:CT6),SUM(CR6:CT6),"")</f>
        <v/>
      </c>
      <c r="CW6" s="390" t="s">
        <v>403</v>
      </c>
      <c r="CX6" s="388"/>
      <c r="CY6" s="389"/>
      <c r="CZ6" s="389"/>
      <c r="DA6" s="390" t="s">
        <v>406</v>
      </c>
      <c r="DB6" s="390" t="str">
        <f>IF(SUM(CX6:CZ6),SUM(CX6:CZ6),"")</f>
        <v/>
      </c>
      <c r="DC6" s="390" t="s">
        <v>403</v>
      </c>
      <c r="DD6" s="388"/>
      <c r="DE6" s="389"/>
      <c r="DF6" s="389"/>
      <c r="DG6" s="390" t="s">
        <v>406</v>
      </c>
      <c r="DH6" s="390" t="str">
        <f>IF(SUM(DD6:DF6),SUM(DD6:DF6),"")</f>
        <v/>
      </c>
      <c r="DI6" s="390" t="s">
        <v>403</v>
      </c>
      <c r="DJ6" s="388"/>
      <c r="DK6" s="389"/>
      <c r="DL6" s="389"/>
      <c r="DM6" s="390" t="s">
        <v>406</v>
      </c>
      <c r="DN6" s="390" t="str">
        <f>IF(SUM(DJ6:DL6),SUM(DJ6:DL6),"")</f>
        <v/>
      </c>
      <c r="DO6" s="433" t="s">
        <v>403</v>
      </c>
      <c r="DP6" s="388"/>
      <c r="DQ6" s="389"/>
      <c r="DR6" s="389"/>
      <c r="DS6" s="390" t="s">
        <v>406</v>
      </c>
      <c r="DT6" s="390" t="str">
        <f>IF(SUM(DP6:DR6),SUM(DP6:DR6),"")</f>
        <v/>
      </c>
      <c r="DU6" s="390" t="s">
        <v>403</v>
      </c>
      <c r="DV6" s="388"/>
      <c r="DW6" s="389"/>
      <c r="DX6" s="389"/>
      <c r="DY6" s="390" t="s">
        <v>406</v>
      </c>
      <c r="DZ6" s="390" t="str">
        <f>IF(SUM(DV6:DX6),SUM(DV6:DX6),"")</f>
        <v/>
      </c>
      <c r="EA6" s="390" t="s">
        <v>403</v>
      </c>
      <c r="EB6" s="388"/>
      <c r="EC6" s="389"/>
      <c r="ED6" s="389"/>
      <c r="EE6" s="390" t="s">
        <v>406</v>
      </c>
      <c r="EF6" s="390" t="str">
        <f>IF(SUM(EB6:ED6),SUM(EB6:ED6),"")</f>
        <v/>
      </c>
      <c r="EG6" s="390" t="s">
        <v>403</v>
      </c>
      <c r="EH6" s="388"/>
      <c r="EI6" s="389"/>
      <c r="EJ6" s="389"/>
      <c r="EK6" s="390" t="s">
        <v>406</v>
      </c>
      <c r="EL6" s="390" t="str">
        <f>IF(SUM(EH6:EJ6),SUM(EH6:EJ6),"")</f>
        <v/>
      </c>
      <c r="EM6" s="433" t="s">
        <v>403</v>
      </c>
      <c r="EN6" s="388"/>
      <c r="EO6" s="389"/>
      <c r="EP6" s="389"/>
      <c r="EQ6" s="390" t="s">
        <v>406</v>
      </c>
      <c r="ER6" s="390" t="str">
        <f>IF(SUM(EN6:EP6),SUM(EN6:EP6),"")</f>
        <v/>
      </c>
      <c r="ES6" s="390" t="s">
        <v>403</v>
      </c>
      <c r="ET6" s="388"/>
      <c r="EU6" s="389"/>
      <c r="EV6" s="389"/>
      <c r="EW6" s="390" t="s">
        <v>406</v>
      </c>
      <c r="EX6" s="390" t="str">
        <f>IF(SUM(ET6:EV6),SUM(ET6:EV6),"")</f>
        <v/>
      </c>
      <c r="EY6" s="390" t="s">
        <v>403</v>
      </c>
      <c r="EZ6" s="388"/>
      <c r="FA6" s="389"/>
      <c r="FB6" s="389"/>
      <c r="FC6" s="390" t="s">
        <v>406</v>
      </c>
      <c r="FD6" s="390" t="str">
        <f>IF(SUM(EZ6:FB6),SUM(EZ6:FB6),"")</f>
        <v/>
      </c>
      <c r="FE6" s="390" t="s">
        <v>403</v>
      </c>
      <c r="FF6" s="388"/>
      <c r="FG6" s="389"/>
      <c r="FH6" s="389"/>
      <c r="FI6" s="390" t="s">
        <v>406</v>
      </c>
      <c r="FJ6" s="390" t="str">
        <f>IF(SUM(FF6:FH6),SUM(FF6:FH6),"")</f>
        <v/>
      </c>
      <c r="FK6" s="433" t="s">
        <v>403</v>
      </c>
      <c r="FL6" s="388"/>
      <c r="FM6" s="389"/>
      <c r="FN6" s="389"/>
      <c r="FO6" s="390" t="s">
        <v>406</v>
      </c>
      <c r="FP6" s="390" t="str">
        <f>IF(SUM(FL6:FN6),SUM(FL6:FN6),"")</f>
        <v/>
      </c>
      <c r="FQ6" s="390" t="s">
        <v>403</v>
      </c>
      <c r="FR6" s="388"/>
      <c r="FS6" s="389"/>
      <c r="FT6" s="389"/>
      <c r="FU6" s="390" t="s">
        <v>406</v>
      </c>
      <c r="FV6" s="390" t="str">
        <f>IF(SUM(FR6:FT6),SUM(FR6:FT6),"")</f>
        <v/>
      </c>
      <c r="FW6" s="390" t="s">
        <v>403</v>
      </c>
      <c r="FX6" s="388"/>
      <c r="FY6" s="389"/>
      <c r="FZ6" s="389"/>
      <c r="GA6" s="390" t="s">
        <v>406</v>
      </c>
      <c r="GB6" s="390" t="str">
        <f>IF(SUM(FX6:FZ6),SUM(FX6:FZ6),"")</f>
        <v/>
      </c>
      <c r="GC6" s="390" t="s">
        <v>403</v>
      </c>
      <c r="GD6" s="388"/>
      <c r="GE6" s="389"/>
      <c r="GF6" s="389"/>
      <c r="GG6" s="390" t="s">
        <v>406</v>
      </c>
      <c r="GH6" s="390" t="str">
        <f>IF(SUM(GD6:GF6),SUM(GD6:GF6),"")</f>
        <v/>
      </c>
      <c r="GI6" s="433" t="s">
        <v>403</v>
      </c>
      <c r="GJ6" s="388"/>
      <c r="GK6" s="389"/>
      <c r="GL6" s="389"/>
      <c r="GM6" s="390" t="s">
        <v>406</v>
      </c>
      <c r="GN6" s="390" t="str">
        <f>IF(SUM(GJ6:GL6),SUM(GJ6:GL6),"")</f>
        <v/>
      </c>
      <c r="GO6" s="390" t="s">
        <v>403</v>
      </c>
      <c r="GP6" s="388"/>
      <c r="GQ6" s="389"/>
      <c r="GR6" s="389"/>
      <c r="GS6" s="390" t="s">
        <v>406</v>
      </c>
      <c r="GT6" s="390" t="str">
        <f>IF(SUM(GP6:GR6),SUM(GP6:GR6),"")</f>
        <v/>
      </c>
      <c r="GU6" s="390" t="s">
        <v>403</v>
      </c>
      <c r="GV6" s="388"/>
      <c r="GW6" s="389"/>
      <c r="GX6" s="389"/>
      <c r="GY6" s="390" t="s">
        <v>406</v>
      </c>
      <c r="GZ6" s="390" t="str">
        <f>IF(SUM(GV6:GX6),SUM(GV6:GX6),"")</f>
        <v/>
      </c>
      <c r="HA6" s="390" t="s">
        <v>403</v>
      </c>
      <c r="HB6" s="388"/>
      <c r="HC6" s="389"/>
      <c r="HD6" s="389"/>
      <c r="HE6" s="390" t="s">
        <v>406</v>
      </c>
      <c r="HF6" s="390" t="str">
        <f>IF(SUM(HB6:HD6),SUM(HB6:HD6),"")</f>
        <v/>
      </c>
      <c r="HG6" s="433" t="s">
        <v>403</v>
      </c>
      <c r="HH6" s="388"/>
      <c r="HI6" s="389"/>
      <c r="HJ6" s="389"/>
      <c r="HK6" s="390" t="s">
        <v>406</v>
      </c>
      <c r="HL6" s="390" t="str">
        <f>IF(SUM(HH6:HJ6),SUM(HH6:HJ6),"")</f>
        <v/>
      </c>
      <c r="HM6" s="390" t="s">
        <v>403</v>
      </c>
      <c r="HN6" s="388"/>
      <c r="HO6" s="389"/>
      <c r="HP6" s="389"/>
      <c r="HQ6" s="390" t="s">
        <v>406</v>
      </c>
      <c r="HR6" s="390" t="str">
        <f>IF(SUM(HN6:HP6),SUM(HN6:HP6),"")</f>
        <v/>
      </c>
      <c r="HS6" s="390" t="s">
        <v>403</v>
      </c>
      <c r="HT6" s="388"/>
      <c r="HU6" s="389"/>
      <c r="HV6" s="389"/>
      <c r="HW6" s="390" t="s">
        <v>406</v>
      </c>
      <c r="HX6" s="390" t="str">
        <f>IF(SUM(HT6:HV6),SUM(HT6:HV6),"")</f>
        <v/>
      </c>
      <c r="HY6" s="390" t="s">
        <v>403</v>
      </c>
      <c r="HZ6" s="388"/>
      <c r="IA6" s="389"/>
      <c r="IB6" s="389"/>
      <c r="IC6" s="390" t="s">
        <v>406</v>
      </c>
      <c r="ID6" s="390" t="str">
        <f>IF(SUM(HZ6:IB6),SUM(HZ6:IB6),"")</f>
        <v/>
      </c>
      <c r="IE6" s="433" t="s">
        <v>403</v>
      </c>
      <c r="IF6" s="388"/>
      <c r="IG6" s="389"/>
      <c r="IH6" s="389"/>
      <c r="II6" s="390" t="s">
        <v>406</v>
      </c>
      <c r="IJ6" s="390" t="str">
        <f>IF(SUM(IF6:IH6),SUM(IF6:IH6),"")</f>
        <v/>
      </c>
      <c r="IK6" s="390" t="s">
        <v>403</v>
      </c>
      <c r="IL6" s="388"/>
      <c r="IM6" s="389"/>
      <c r="IN6" s="389"/>
      <c r="IO6" s="390" t="s">
        <v>406</v>
      </c>
      <c r="IP6" s="390" t="str">
        <f>IF(SUM(IL6:IN6),SUM(IL6:IN6),"")</f>
        <v/>
      </c>
      <c r="IQ6" s="390" t="s">
        <v>403</v>
      </c>
      <c r="IR6" s="388"/>
      <c r="IS6" s="389"/>
      <c r="IT6" s="389"/>
      <c r="IU6" s="390" t="s">
        <v>406</v>
      </c>
      <c r="IV6" s="390" t="str">
        <f>IF(SUM(IR6:IT6),SUM(IR6:IT6),"")</f>
        <v/>
      </c>
      <c r="IW6" s="390" t="s">
        <v>403</v>
      </c>
      <c r="IX6" s="388"/>
      <c r="IY6" s="389"/>
      <c r="IZ6" s="389"/>
      <c r="JA6" s="390" t="s">
        <v>406</v>
      </c>
      <c r="JB6" s="390" t="str">
        <f>IF(SUM(IX6:IZ6),SUM(IX6:IZ6),"")</f>
        <v/>
      </c>
      <c r="JC6" s="433" t="s">
        <v>403</v>
      </c>
      <c r="JD6" s="444" t="str">
        <f>IF($JD$2="เอาออก","",JQ6)</f>
        <v/>
      </c>
      <c r="JE6" s="425" t="s">
        <v>426</v>
      </c>
      <c r="JF6" s="425" t="s">
        <v>269</v>
      </c>
      <c r="JG6" s="439"/>
      <c r="JH6" s="778"/>
      <c r="JM6" s="452">
        <f>SUM(BL6,BF6,AZ6,AT6,AN6,AH6,AB6,V6,P6,J6)</f>
        <v>0</v>
      </c>
      <c r="JN6" s="452">
        <f>SUM(DT6,DN6,DH6,DB6,CV6,CP6,CJ6,CD6,BX6,BR6)</f>
        <v>0</v>
      </c>
      <c r="JO6" s="452">
        <f>SUM(GB6,FV6,FP6,FJ6,FD6,EX6,ER6,EL6,EF6,DZ6)</f>
        <v>0</v>
      </c>
      <c r="JP6" s="452">
        <f>SUM(JB6,IV6,IP6,IJ6,ID6,HX6,HR6,HL6,HF6,GZ6,GT6,GN6,GH6)</f>
        <v>0</v>
      </c>
      <c r="JQ6" s="452" t="str">
        <f>IF(SUM(JM6:JP6),SUM(JM6:JP6),"")</f>
        <v/>
      </c>
      <c r="JR6" s="3"/>
      <c r="JS6" s="4" t="s">
        <v>427</v>
      </c>
      <c r="JT6" s="4" t="s">
        <v>208</v>
      </c>
      <c r="JU6" s="4" t="s">
        <v>205</v>
      </c>
    </row>
    <row r="7" spans="2:281" ht="15.6" customHeight="1" x14ac:dyDescent="0.5">
      <c r="B7" s="156">
        <v>1</v>
      </c>
      <c r="C7" s="157" t="str">
        <f>IF(นักเรียน!C6="","",นักเรียน!C6)</f>
        <v/>
      </c>
      <c r="D7" s="762" t="str">
        <f>IF(นักเรียน!E6="","",นักเรียน!E6)</f>
        <v/>
      </c>
      <c r="E7" s="763"/>
      <c r="F7" s="392"/>
      <c r="G7" s="393"/>
      <c r="H7" s="393"/>
      <c r="I7" s="426" t="str">
        <f>IF(F7="","",SUM(F7:H7))</f>
        <v/>
      </c>
      <c r="J7" s="429" t="str">
        <f>IF(I7="","",ROUND(I7/$J$6*100,0))</f>
        <v/>
      </c>
      <c r="K7" s="430" t="str">
        <f t="shared" ref="K7:K38" si="0">IF(I7="","",VLOOKUP(J7,gradekpi,4))</f>
        <v/>
      </c>
      <c r="L7" s="392"/>
      <c r="M7" s="393"/>
      <c r="N7" s="393"/>
      <c r="O7" s="426" t="str">
        <f>IF(L7="","",SUM(L7:N7))</f>
        <v/>
      </c>
      <c r="P7" s="429" t="str">
        <f>IF(O7="","",ROUND(O7/$P$6*100,0))</f>
        <v/>
      </c>
      <c r="Q7" s="430" t="str">
        <f t="shared" ref="Q7:Q38" si="1">IF(O7="","",VLOOKUP(P7,gradekpi,4))</f>
        <v/>
      </c>
      <c r="R7" s="392"/>
      <c r="S7" s="393"/>
      <c r="T7" s="393"/>
      <c r="U7" s="426" t="str">
        <f>IF(R7="","",SUM(R7:T7))</f>
        <v/>
      </c>
      <c r="V7" s="429" t="str">
        <f>IF(U7="","",ROUND(U7/$V$6*100,0))</f>
        <v/>
      </c>
      <c r="W7" s="434" t="str">
        <f t="shared" ref="W7:W38" si="2">IF(U7="","",VLOOKUP(V7,gradekpi,4))</f>
        <v/>
      </c>
      <c r="X7" s="392"/>
      <c r="Y7" s="393"/>
      <c r="Z7" s="393"/>
      <c r="AA7" s="426" t="str">
        <f>IF(X7="","",SUM(X7:Z7))</f>
        <v/>
      </c>
      <c r="AB7" s="429" t="str">
        <f>IF(AA7="","",ROUND(AA7/$AB$6*100,0))</f>
        <v/>
      </c>
      <c r="AC7" s="430" t="str">
        <f t="shared" ref="AC7:AC38" si="3">IF(AA7="","",VLOOKUP(AB7,gradekpi,4))</f>
        <v/>
      </c>
      <c r="AD7" s="392"/>
      <c r="AE7" s="393"/>
      <c r="AF7" s="393"/>
      <c r="AG7" s="426" t="str">
        <f>IF(AD7="","",SUM(AD7:AF7))</f>
        <v/>
      </c>
      <c r="AH7" s="429" t="str">
        <f>IF(AG7="","",ROUND(AG7/$AH$6*100,0))</f>
        <v/>
      </c>
      <c r="AI7" s="430" t="str">
        <f t="shared" ref="AI7:AI38" si="4">IF(AG7="","",VLOOKUP(AH7,gradekpi,4))</f>
        <v/>
      </c>
      <c r="AJ7" s="392"/>
      <c r="AK7" s="393"/>
      <c r="AL7" s="393"/>
      <c r="AM7" s="426" t="str">
        <f>IF(AJ7="","",SUM(AJ7:AL7))</f>
        <v/>
      </c>
      <c r="AN7" s="429" t="str">
        <f>IF(AM7="","",ROUND(AM7/$AN$6*100,0))</f>
        <v/>
      </c>
      <c r="AO7" s="430" t="str">
        <f t="shared" ref="AO7:AO38" si="5">IF(AM7="","",VLOOKUP(AN7,gradekpi,4))</f>
        <v/>
      </c>
      <c r="AP7" s="392"/>
      <c r="AQ7" s="393"/>
      <c r="AR7" s="393"/>
      <c r="AS7" s="426" t="str">
        <f>IF(AP7="","",SUM(AP7:AR7))</f>
        <v/>
      </c>
      <c r="AT7" s="429" t="str">
        <f>IF(AS7="","",ROUND(AS7/$AT$6*100,0))</f>
        <v/>
      </c>
      <c r="AU7" s="434" t="str">
        <f t="shared" ref="AU7:AU38" si="6">IF(AS7="","",VLOOKUP(AT7,gradekpi,4))</f>
        <v/>
      </c>
      <c r="AV7" s="392"/>
      <c r="AW7" s="393"/>
      <c r="AX7" s="393"/>
      <c r="AY7" s="426" t="str">
        <f>IF(AV7="","",SUM(AV7:AX7))</f>
        <v/>
      </c>
      <c r="AZ7" s="429" t="str">
        <f>IF(AY7="","",ROUND(AY7/$AZ$6*100,0))</f>
        <v/>
      </c>
      <c r="BA7" s="430" t="str">
        <f t="shared" ref="BA7:BA38" si="7">IF(AY7="","",VLOOKUP(AZ7,gradekpi,4))</f>
        <v/>
      </c>
      <c r="BB7" s="392"/>
      <c r="BC7" s="393"/>
      <c r="BD7" s="393"/>
      <c r="BE7" s="426" t="str">
        <f>IF(BB7="","",SUM(BB7:BD7))</f>
        <v/>
      </c>
      <c r="BF7" s="429" t="str">
        <f>IF(BE7="","",ROUND(BE7/$BF$6*100,0))</f>
        <v/>
      </c>
      <c r="BG7" s="430" t="str">
        <f t="shared" ref="BG7:BG38" si="8">IF(BE7="","",VLOOKUP(BF7,gradekpi,4))</f>
        <v/>
      </c>
      <c r="BH7" s="392"/>
      <c r="BI7" s="393"/>
      <c r="BJ7" s="393"/>
      <c r="BK7" s="426" t="str">
        <f>IF(BH7="","",SUM(BH7:BJ7))</f>
        <v/>
      </c>
      <c r="BL7" s="429" t="str">
        <f>IF(BK7="","",ROUND(BK7/$BL$6*100,0))</f>
        <v/>
      </c>
      <c r="BM7" s="430" t="str">
        <f t="shared" ref="BM7:BM38" si="9">IF(BK7="","",VLOOKUP(BL7,gradekpi,4))</f>
        <v/>
      </c>
      <c r="BN7" s="392"/>
      <c r="BO7" s="393"/>
      <c r="BP7" s="393"/>
      <c r="BQ7" s="426" t="str">
        <f>IF(BN7="","",SUM(BN7:BP7))</f>
        <v/>
      </c>
      <c r="BR7" s="429" t="str">
        <f>IF(BQ7="","",ROUND(BQ7/$BR$6*100,0))</f>
        <v/>
      </c>
      <c r="BS7" s="434" t="str">
        <f t="shared" ref="BS7:BS38" si="10">IF(BQ7="","",VLOOKUP(BR7,gradekpi,4))</f>
        <v/>
      </c>
      <c r="BT7" s="392"/>
      <c r="BU7" s="393"/>
      <c r="BV7" s="393"/>
      <c r="BW7" s="426" t="str">
        <f>IF(BT7="","",SUM(BT7:BV7))</f>
        <v/>
      </c>
      <c r="BX7" s="429" t="str">
        <f>IF(BW7="","",ROUND(BW7/$BX$6*100,0))</f>
        <v/>
      </c>
      <c r="BY7" s="430" t="str">
        <f t="shared" ref="BY7:BY38" si="11">IF(BW7="","",VLOOKUP(BX7,gradekpi,4))</f>
        <v/>
      </c>
      <c r="BZ7" s="392"/>
      <c r="CA7" s="393"/>
      <c r="CB7" s="393"/>
      <c r="CC7" s="426" t="str">
        <f>IF(BZ7="","",SUM(BZ7:CB7))</f>
        <v/>
      </c>
      <c r="CD7" s="429" t="str">
        <f>IF(CC7="","",ROUND(CC7/$CD$6*100,0))</f>
        <v/>
      </c>
      <c r="CE7" s="430" t="str">
        <f t="shared" ref="CE7:CE38" si="12">IF(CC7="","",VLOOKUP(CD7,gradekpi,4))</f>
        <v/>
      </c>
      <c r="CF7" s="392"/>
      <c r="CG7" s="393"/>
      <c r="CH7" s="393"/>
      <c r="CI7" s="426" t="str">
        <f>IF(CF7="","",SUM(CF7:CH7))</f>
        <v/>
      </c>
      <c r="CJ7" s="429" t="str">
        <f>IF(CI7="","",ROUND(CI7/$CJ$6*100,0))</f>
        <v/>
      </c>
      <c r="CK7" s="430" t="str">
        <f t="shared" ref="CK7:CK38" si="13">IF(CI7="","",VLOOKUP(CJ7,gradekpi,4))</f>
        <v/>
      </c>
      <c r="CL7" s="392"/>
      <c r="CM7" s="393"/>
      <c r="CN7" s="393"/>
      <c r="CO7" s="426" t="str">
        <f>IF(CL7="","",SUM(CL7:CN7))</f>
        <v/>
      </c>
      <c r="CP7" s="429" t="str">
        <f>IF(CO7="","",ROUND(CO7/$CP$6*100,0))</f>
        <v/>
      </c>
      <c r="CQ7" s="434" t="str">
        <f t="shared" ref="CQ7:CQ38" si="14">IF(CO7="","",VLOOKUP(CP7,gradekpi,4))</f>
        <v/>
      </c>
      <c r="CR7" s="392"/>
      <c r="CS7" s="393"/>
      <c r="CT7" s="393"/>
      <c r="CU7" s="426" t="str">
        <f>IF(CR7="","",SUM(CR7:CT7))</f>
        <v/>
      </c>
      <c r="CV7" s="429" t="str">
        <f>IF(CU7="","",ROUND(CU7/$CV$6*100,0))</f>
        <v/>
      </c>
      <c r="CW7" s="430" t="str">
        <f t="shared" ref="CW7:CW38" si="15">IF(CU7="","",VLOOKUP(CV7,gradekpi,4))</f>
        <v/>
      </c>
      <c r="CX7" s="392"/>
      <c r="CY7" s="393"/>
      <c r="CZ7" s="393"/>
      <c r="DA7" s="426" t="str">
        <f>IF(CX7="","",SUM(CX7:CZ7))</f>
        <v/>
      </c>
      <c r="DB7" s="429" t="str">
        <f>IF(DA7="","",ROUND(DA7/$DB$6*100,0))</f>
        <v/>
      </c>
      <c r="DC7" s="430" t="str">
        <f t="shared" ref="DC7:DC38" si="16">IF(DA7="","",VLOOKUP(DB7,gradekpi,4))</f>
        <v/>
      </c>
      <c r="DD7" s="392"/>
      <c r="DE7" s="393"/>
      <c r="DF7" s="393"/>
      <c r="DG7" s="426" t="str">
        <f>IF(DD7="","",SUM(DD7:DF7))</f>
        <v/>
      </c>
      <c r="DH7" s="429" t="str">
        <f>IF(DG7="","",ROUND(DG7/$DH$6*100,0))</f>
        <v/>
      </c>
      <c r="DI7" s="430" t="str">
        <f t="shared" ref="DI7:DI38" si="17">IF(DG7="","",VLOOKUP(DH7,gradekpi,4))</f>
        <v/>
      </c>
      <c r="DJ7" s="392"/>
      <c r="DK7" s="393"/>
      <c r="DL7" s="393"/>
      <c r="DM7" s="426" t="str">
        <f>IF(DJ7="","",SUM(DJ7:DL7))</f>
        <v/>
      </c>
      <c r="DN7" s="429" t="str">
        <f>IF(DM7="","",ROUND(DM7/$DN$6*100,0))</f>
        <v/>
      </c>
      <c r="DO7" s="434" t="str">
        <f t="shared" ref="DO7:DO38" si="18">IF(DM7="","",VLOOKUP(DN7,gradekpi,4))</f>
        <v/>
      </c>
      <c r="DP7" s="392"/>
      <c r="DQ7" s="393"/>
      <c r="DR7" s="393"/>
      <c r="DS7" s="426" t="str">
        <f>IF(DP7="","",SUM(DP7:DR7))</f>
        <v/>
      </c>
      <c r="DT7" s="429" t="str">
        <f>IF(DS7="","",ROUND(DS7/$DT$6*100,0))</f>
        <v/>
      </c>
      <c r="DU7" s="430" t="str">
        <f t="shared" ref="DU7:DU38" si="19">IF(DS7="","",VLOOKUP(DT7,gradekpi,4))</f>
        <v/>
      </c>
      <c r="DV7" s="392"/>
      <c r="DW7" s="393"/>
      <c r="DX7" s="393"/>
      <c r="DY7" s="426" t="str">
        <f>IF(DV7="","",SUM(DV7:DX7))</f>
        <v/>
      </c>
      <c r="DZ7" s="429" t="str">
        <f>IF(DY7="","",ROUND(DY7/$DZ$6*100,0))</f>
        <v/>
      </c>
      <c r="EA7" s="430" t="str">
        <f t="shared" ref="EA7:EA38" si="20">IF(DY7="","",VLOOKUP(DZ7,gradekpi,4))</f>
        <v/>
      </c>
      <c r="EB7" s="392"/>
      <c r="EC7" s="393"/>
      <c r="ED7" s="393"/>
      <c r="EE7" s="426" t="str">
        <f>IF(EB7="","",SUM(EB7:ED7))</f>
        <v/>
      </c>
      <c r="EF7" s="429" t="str">
        <f>IF(EE7="","",ROUND(EE7/$EF$6*100,0))</f>
        <v/>
      </c>
      <c r="EG7" s="430" t="str">
        <f t="shared" ref="EG7:EG38" si="21">IF(EE7="","",VLOOKUP(EF7,gradekpi,4))</f>
        <v/>
      </c>
      <c r="EH7" s="392"/>
      <c r="EI7" s="393"/>
      <c r="EJ7" s="393"/>
      <c r="EK7" s="426" t="str">
        <f>IF(EH7="","",SUM(EH7:EJ7))</f>
        <v/>
      </c>
      <c r="EL7" s="429" t="str">
        <f>IF(EK7="","",ROUND(EK7/$EL$6*100,0))</f>
        <v/>
      </c>
      <c r="EM7" s="434" t="str">
        <f t="shared" ref="EM7:EM38" si="22">IF(EK7="","",VLOOKUP(EL7,gradekpi,4))</f>
        <v/>
      </c>
      <c r="EN7" s="392"/>
      <c r="EO7" s="393"/>
      <c r="EP7" s="393"/>
      <c r="EQ7" s="426" t="str">
        <f>IF(EN7="","",SUM(EN7:EP7))</f>
        <v/>
      </c>
      <c r="ER7" s="429" t="str">
        <f>IF(EQ7="","",ROUND(EQ7/$ER$6*100,0))</f>
        <v/>
      </c>
      <c r="ES7" s="430" t="str">
        <f t="shared" ref="ES7:ES38" si="23">IF(EQ7="","",VLOOKUP(ER7,gradekpi,4))</f>
        <v/>
      </c>
      <c r="ET7" s="392"/>
      <c r="EU7" s="393"/>
      <c r="EV7" s="393"/>
      <c r="EW7" s="426" t="str">
        <f>IF(ET7="","",SUM(ET7:EV7))</f>
        <v/>
      </c>
      <c r="EX7" s="429" t="str">
        <f>IF(EW7="","",ROUND(EW7/$EX$6*100,0))</f>
        <v/>
      </c>
      <c r="EY7" s="430" t="str">
        <f t="shared" ref="EY7:EY38" si="24">IF(EW7="","",VLOOKUP(EX7,gradekpi,4))</f>
        <v/>
      </c>
      <c r="EZ7" s="392"/>
      <c r="FA7" s="393"/>
      <c r="FB7" s="393"/>
      <c r="FC7" s="426" t="str">
        <f>IF(EZ7="","",SUM(EZ7:FB7))</f>
        <v/>
      </c>
      <c r="FD7" s="429" t="str">
        <f>IF(FC7="","",ROUND(FC7/$FD$6*100,0))</f>
        <v/>
      </c>
      <c r="FE7" s="430" t="str">
        <f t="shared" ref="FE7:FE38" si="25">IF(FC7="","",VLOOKUP(FD7,gradekpi,4))</f>
        <v/>
      </c>
      <c r="FF7" s="392"/>
      <c r="FG7" s="393"/>
      <c r="FH7" s="393"/>
      <c r="FI7" s="426" t="str">
        <f>IF(FF7="","",SUM(FF7:FH7))</f>
        <v/>
      </c>
      <c r="FJ7" s="429" t="str">
        <f>IF(FI7="","",ROUND(FI7/$FJ$6*100,0))</f>
        <v/>
      </c>
      <c r="FK7" s="434" t="str">
        <f t="shared" ref="FK7:FK38" si="26">IF(FI7="","",VLOOKUP(FJ7,gradekpi,4))</f>
        <v/>
      </c>
      <c r="FL7" s="392"/>
      <c r="FM7" s="393"/>
      <c r="FN7" s="393"/>
      <c r="FO7" s="426" t="str">
        <f>IF(FL7="","",SUM(FL7:FN7))</f>
        <v/>
      </c>
      <c r="FP7" s="429" t="str">
        <f>IF(FO7="","",ROUND(FO7/$FP$6*100,0))</f>
        <v/>
      </c>
      <c r="FQ7" s="430" t="str">
        <f t="shared" ref="FQ7:FQ38" si="27">IF(FO7="","",VLOOKUP(FP7,gradekpi,4))</f>
        <v/>
      </c>
      <c r="FR7" s="392"/>
      <c r="FS7" s="393"/>
      <c r="FT7" s="393"/>
      <c r="FU7" s="426" t="str">
        <f>IF(FR7="","",SUM(FR7:FT7))</f>
        <v/>
      </c>
      <c r="FV7" s="429" t="str">
        <f>IF(FU7="","",ROUND(FU7/$FV$6*100,0))</f>
        <v/>
      </c>
      <c r="FW7" s="430" t="str">
        <f t="shared" ref="FW7:FW38" si="28">IF(FU7="","",VLOOKUP(FV7,gradekpi,4))</f>
        <v/>
      </c>
      <c r="FX7" s="392"/>
      <c r="FY7" s="393"/>
      <c r="FZ7" s="393"/>
      <c r="GA7" s="426" t="str">
        <f>IF(FX7="","",SUM(FX7:FZ7))</f>
        <v/>
      </c>
      <c r="GB7" s="429" t="str">
        <f>IF(GA7="","",ROUND(GA7/$GB$6*100,0))</f>
        <v/>
      </c>
      <c r="GC7" s="430" t="str">
        <f t="shared" ref="GC7:GC38" si="29">IF(GA7="","",VLOOKUP(GB7,gradekpi,4))</f>
        <v/>
      </c>
      <c r="GD7" s="392"/>
      <c r="GE7" s="393"/>
      <c r="GF7" s="393"/>
      <c r="GG7" s="426" t="str">
        <f>IF(GD7="","",SUM(GD7:GF7))</f>
        <v/>
      </c>
      <c r="GH7" s="429" t="str">
        <f>IF(GG7="","",ROUND(GG7/$GH$6*100,0))</f>
        <v/>
      </c>
      <c r="GI7" s="434" t="str">
        <f t="shared" ref="GI7:GI38" si="30">IF(GG7="","",VLOOKUP(GH7,gradekpi,4))</f>
        <v/>
      </c>
      <c r="GJ7" s="392"/>
      <c r="GK7" s="393"/>
      <c r="GL7" s="393"/>
      <c r="GM7" s="426" t="str">
        <f>IF(GJ7="","",SUM(GJ7:GL7))</f>
        <v/>
      </c>
      <c r="GN7" s="429" t="str">
        <f>IF(GM7="","",ROUND(GM7/$GN$6*100,0))</f>
        <v/>
      </c>
      <c r="GO7" s="430" t="str">
        <f t="shared" ref="GO7:GO38" si="31">IF(GM7="","",VLOOKUP(GN7,gradekpi,4))</f>
        <v/>
      </c>
      <c r="GP7" s="392"/>
      <c r="GQ7" s="393"/>
      <c r="GR7" s="393"/>
      <c r="GS7" s="426" t="str">
        <f>IF(GP7="","",SUM(GP7:GR7))</f>
        <v/>
      </c>
      <c r="GT7" s="429" t="str">
        <f>IF(GS7="","",ROUND(GS7/$GT$6*100,0))</f>
        <v/>
      </c>
      <c r="GU7" s="430" t="str">
        <f t="shared" ref="GU7:GU38" si="32">IF(GS7="","",VLOOKUP(GT7,gradekpi,4))</f>
        <v/>
      </c>
      <c r="GV7" s="392"/>
      <c r="GW7" s="393"/>
      <c r="GX7" s="393"/>
      <c r="GY7" s="426" t="str">
        <f>IF(GV7="","",SUM(GV7:GX7))</f>
        <v/>
      </c>
      <c r="GZ7" s="429" t="str">
        <f>IF(GY7="","",ROUND(GY7/$GZ$6*100,0))</f>
        <v/>
      </c>
      <c r="HA7" s="430" t="str">
        <f t="shared" ref="HA7:HA38" si="33">IF(GY7="","",VLOOKUP(GZ7,gradekpi,4))</f>
        <v/>
      </c>
      <c r="HB7" s="392"/>
      <c r="HC7" s="393"/>
      <c r="HD7" s="393"/>
      <c r="HE7" s="426" t="str">
        <f>IF(HB7="","",SUM(HB7:HD7))</f>
        <v/>
      </c>
      <c r="HF7" s="429" t="str">
        <f>IF(HE7="","",ROUND(HE7/$HF$6*100,0))</f>
        <v/>
      </c>
      <c r="HG7" s="434" t="str">
        <f t="shared" ref="HG7:HG38" si="34">IF(HE7="","",VLOOKUP(HF7,gradekpi,4))</f>
        <v/>
      </c>
      <c r="HH7" s="392"/>
      <c r="HI7" s="393"/>
      <c r="HJ7" s="393"/>
      <c r="HK7" s="426" t="str">
        <f>IF(HH7="","",SUM(HH7:HJ7))</f>
        <v/>
      </c>
      <c r="HL7" s="429" t="str">
        <f>IF(HK7="","",ROUND(HK7/$HL$6*100,0))</f>
        <v/>
      </c>
      <c r="HM7" s="430" t="str">
        <f t="shared" ref="HM7:HM38" si="35">IF(HK7="","",VLOOKUP(HL7,gradekpi,4))</f>
        <v/>
      </c>
      <c r="HN7" s="392"/>
      <c r="HO7" s="393"/>
      <c r="HP7" s="393"/>
      <c r="HQ7" s="426" t="str">
        <f>IF(HN7="","",SUM(HN7:HP7))</f>
        <v/>
      </c>
      <c r="HR7" s="429" t="str">
        <f>IF(HQ7="","",ROUND(HQ7/$HR$6*100,0))</f>
        <v/>
      </c>
      <c r="HS7" s="430" t="str">
        <f t="shared" ref="HS7:HS38" si="36">IF(HQ7="","",VLOOKUP(HR7,gradekpi,4))</f>
        <v/>
      </c>
      <c r="HT7" s="392"/>
      <c r="HU7" s="393"/>
      <c r="HV7" s="393"/>
      <c r="HW7" s="426" t="str">
        <f>IF(HT7="","",SUM(HT7:HV7))</f>
        <v/>
      </c>
      <c r="HX7" s="429" t="str">
        <f>IF(HW7="","",ROUND(HW7/$HX$6*100,0))</f>
        <v/>
      </c>
      <c r="HY7" s="430" t="str">
        <f t="shared" ref="HY7:HY38" si="37">IF(HW7="","",VLOOKUP(HX7,gradekpi,4))</f>
        <v/>
      </c>
      <c r="HZ7" s="392"/>
      <c r="IA7" s="393"/>
      <c r="IB7" s="393"/>
      <c r="IC7" s="426" t="str">
        <f>IF(HZ7="","",SUM(HZ7:IB7))</f>
        <v/>
      </c>
      <c r="ID7" s="429" t="str">
        <f>IF(IC7="","",ROUND(IC7/$ID$6*100,0))</f>
        <v/>
      </c>
      <c r="IE7" s="434" t="str">
        <f t="shared" ref="IE7:IE38" si="38">IF(IC7="","",VLOOKUP(ID7,gradekpi,4))</f>
        <v/>
      </c>
      <c r="IF7" s="392"/>
      <c r="IG7" s="393"/>
      <c r="IH7" s="393"/>
      <c r="II7" s="426" t="str">
        <f>IF(IF7="","",SUM(IF7:IH7))</f>
        <v/>
      </c>
      <c r="IJ7" s="429" t="str">
        <f>IF(II7="","",ROUND(II7/$IJ$6*100,0))</f>
        <v/>
      </c>
      <c r="IK7" s="430" t="str">
        <f t="shared" ref="IK7:IK38" si="39">IF(II7="","",VLOOKUP(IJ7,gradekpi,4))</f>
        <v/>
      </c>
      <c r="IL7" s="392"/>
      <c r="IM7" s="393"/>
      <c r="IN7" s="393"/>
      <c r="IO7" s="426" t="str">
        <f>IF(IL7="","",SUM(IL7:IN7))</f>
        <v/>
      </c>
      <c r="IP7" s="429" t="str">
        <f>IF(IO7="","",ROUND(IO7/$IP$6*100,0))</f>
        <v/>
      </c>
      <c r="IQ7" s="430" t="str">
        <f t="shared" ref="IQ7:IQ38" si="40">IF(IO7="","",VLOOKUP(IP7,gradekpi,4))</f>
        <v/>
      </c>
      <c r="IR7" s="392"/>
      <c r="IS7" s="393"/>
      <c r="IT7" s="393"/>
      <c r="IU7" s="426" t="str">
        <f>IF(IR7="","",SUM(IR7:IT7))</f>
        <v/>
      </c>
      <c r="IV7" s="429" t="str">
        <f>IF(IU7="","",ROUND(IU7/$IV$6*100,0))</f>
        <v/>
      </c>
      <c r="IW7" s="430" t="str">
        <f t="shared" ref="IW7:IW38" si="41">IF(IU7="","",VLOOKUP(IV7,gradekpi,4))</f>
        <v/>
      </c>
      <c r="IX7" s="392"/>
      <c r="IY7" s="393"/>
      <c r="IZ7" s="393"/>
      <c r="JA7" s="426" t="str">
        <f>IF(IX7="","",SUM(IX7:IZ7))</f>
        <v/>
      </c>
      <c r="JB7" s="429" t="str">
        <f>IF(JA7="","",ROUND(JA7/$JB$6*100,0))</f>
        <v/>
      </c>
      <c r="JC7" s="434" t="str">
        <f t="shared" ref="JC7:JC38" si="42">IF(JA7="","",VLOOKUP(JB7,gradekpi,4))</f>
        <v/>
      </c>
      <c r="JD7" s="445" t="str">
        <f>IF(OR(D7="",$JD$2="เอาออก"),"",JQ7)</f>
        <v/>
      </c>
      <c r="JE7" s="157" t="str">
        <f>IF(OR(D7="",$JE$2="เอาออก"),"",COUNTIF(F7:JC7,"ผ่าน"))</f>
        <v/>
      </c>
      <c r="JF7" s="453" t="str">
        <f>IF(JE7="","",ROUND(JE7/$JF$4*100,2))</f>
        <v/>
      </c>
      <c r="JG7" s="440" t="str">
        <f>IF(JF7="","",IF(นักเรียน!N6="ออก","---ย้าย---",VLOOKUP(JF7,gradekpisum,4)))</f>
        <v/>
      </c>
      <c r="JH7" s="431"/>
      <c r="JM7" s="451">
        <f>SUM(BK7,BE7,AY7,AS7,AM7,AG7,AA7,U7,O7,I7)</f>
        <v>0</v>
      </c>
      <c r="JN7" s="451">
        <f>SUM(BQ7,BW7,CC7,CI7,CO7,CU7,DA7,DG7,DM7,DS7)</f>
        <v>0</v>
      </c>
      <c r="JO7" s="451">
        <f>SUM(DY7,EE7,EK7,EQ7,EW7,FC7,FI7,FO7,FU7,GA7)</f>
        <v>0</v>
      </c>
      <c r="JP7" s="451">
        <f>SUM(JA7,IU7,IO7,II7,IC7,HW7,HQ7,HK7,HE7,GY7,GS7,GM7,GG7)</f>
        <v>0</v>
      </c>
      <c r="JQ7" s="452" t="str">
        <f>IF(D7="","",SUM(JM7:JP7))</f>
        <v/>
      </c>
      <c r="JR7" s="4"/>
      <c r="JS7" s="4">
        <f>COUNTA(นักเรียน!E6:E55)</f>
        <v>0</v>
      </c>
      <c r="JT7" s="4">
        <f>COUNTIF(JG7:JG56,"ผ่าน")</f>
        <v>0</v>
      </c>
      <c r="JU7" s="4">
        <f>COUNTIF(JG7:JG56,"ไม่ผ่าน")</f>
        <v>0</v>
      </c>
    </row>
    <row r="8" spans="2:281" ht="15.6" customHeight="1" x14ac:dyDescent="0.5">
      <c r="B8" s="15">
        <v>2</v>
      </c>
      <c r="C8" s="161" t="str">
        <f>IF(นักเรียน!C7="","",นักเรียน!C7)</f>
        <v/>
      </c>
      <c r="D8" s="740" t="str">
        <f>IF(นักเรียน!E7="","",นักเรียน!E7)</f>
        <v/>
      </c>
      <c r="E8" s="741"/>
      <c r="F8" s="382"/>
      <c r="G8" s="383"/>
      <c r="H8" s="383"/>
      <c r="I8" s="161" t="str">
        <f t="shared" ref="I8:I56" si="43">IF(F8="","",SUM(F8:H8))</f>
        <v/>
      </c>
      <c r="J8" s="429" t="str">
        <f t="shared" ref="J8:J56" si="44">IF(I8="","",ROUND(I8/$J$6*100,0))</f>
        <v/>
      </c>
      <c r="K8" s="430" t="str">
        <f t="shared" si="0"/>
        <v/>
      </c>
      <c r="L8" s="382"/>
      <c r="M8" s="383"/>
      <c r="N8" s="383"/>
      <c r="O8" s="161" t="str">
        <f t="shared" ref="O8:O56" si="45">IF(L8="","",SUM(L8:N8))</f>
        <v/>
      </c>
      <c r="P8" s="429" t="str">
        <f t="shared" ref="P8:P56" si="46">IF(O8="","",ROUND(O8/$P$6*100,0))</f>
        <v/>
      </c>
      <c r="Q8" s="430" t="str">
        <f t="shared" si="1"/>
        <v/>
      </c>
      <c r="R8" s="382"/>
      <c r="S8" s="383"/>
      <c r="T8" s="383"/>
      <c r="U8" s="161" t="str">
        <f t="shared" ref="U8:U56" si="47">IF(R8="","",SUM(R8:T8))</f>
        <v/>
      </c>
      <c r="V8" s="429" t="str">
        <f t="shared" ref="V8:V56" si="48">IF(U8="","",ROUND(U8/$V$6*100,0))</f>
        <v/>
      </c>
      <c r="W8" s="434" t="str">
        <f t="shared" si="2"/>
        <v/>
      </c>
      <c r="X8" s="382"/>
      <c r="Y8" s="383"/>
      <c r="Z8" s="383"/>
      <c r="AA8" s="161" t="str">
        <f t="shared" ref="AA8:AA56" si="49">IF(X8="","",SUM(X8:Z8))</f>
        <v/>
      </c>
      <c r="AB8" s="429" t="str">
        <f t="shared" ref="AB8:AB56" si="50">IF(AA8="","",ROUND(AA8/$AB$6*100,0))</f>
        <v/>
      </c>
      <c r="AC8" s="430" t="str">
        <f t="shared" si="3"/>
        <v/>
      </c>
      <c r="AD8" s="382"/>
      <c r="AE8" s="383"/>
      <c r="AF8" s="383"/>
      <c r="AG8" s="161" t="str">
        <f t="shared" ref="AG8:AG56" si="51">IF(AD8="","",SUM(AD8:AF8))</f>
        <v/>
      </c>
      <c r="AH8" s="429" t="str">
        <f t="shared" ref="AH8:AH56" si="52">IF(AG8="","",ROUND(AG8/$AH$6*100,0))</f>
        <v/>
      </c>
      <c r="AI8" s="430" t="str">
        <f t="shared" si="4"/>
        <v/>
      </c>
      <c r="AJ8" s="382"/>
      <c r="AK8" s="383"/>
      <c r="AL8" s="383"/>
      <c r="AM8" s="161" t="str">
        <f t="shared" ref="AM8:AM56" si="53">IF(AJ8="","",SUM(AJ8:AL8))</f>
        <v/>
      </c>
      <c r="AN8" s="429" t="str">
        <f t="shared" ref="AN8:AN56" si="54">IF(AM8="","",ROUND(AM8/$AN$6*100,0))</f>
        <v/>
      </c>
      <c r="AO8" s="430" t="str">
        <f t="shared" si="5"/>
        <v/>
      </c>
      <c r="AP8" s="382"/>
      <c r="AQ8" s="383"/>
      <c r="AR8" s="383"/>
      <c r="AS8" s="161" t="str">
        <f t="shared" ref="AS8:AS56" si="55">IF(AP8="","",SUM(AP8:AR8))</f>
        <v/>
      </c>
      <c r="AT8" s="429" t="str">
        <f t="shared" ref="AT8:AT56" si="56">IF(AS8="","",ROUND(AS8/$AT$6*100,0))</f>
        <v/>
      </c>
      <c r="AU8" s="434" t="str">
        <f t="shared" si="6"/>
        <v/>
      </c>
      <c r="AV8" s="382"/>
      <c r="AW8" s="383"/>
      <c r="AX8" s="383"/>
      <c r="AY8" s="161" t="str">
        <f t="shared" ref="AY8:AY56" si="57">IF(AV8="","",SUM(AV8:AX8))</f>
        <v/>
      </c>
      <c r="AZ8" s="429" t="str">
        <f t="shared" ref="AZ8:AZ56" si="58">IF(AY8="","",ROUND(AY8/$AZ$6*100,0))</f>
        <v/>
      </c>
      <c r="BA8" s="430" t="str">
        <f t="shared" si="7"/>
        <v/>
      </c>
      <c r="BB8" s="382"/>
      <c r="BC8" s="383"/>
      <c r="BD8" s="383"/>
      <c r="BE8" s="161" t="str">
        <f t="shared" ref="BE8:BE56" si="59">IF(BB8="","",SUM(BB8:BD8))</f>
        <v/>
      </c>
      <c r="BF8" s="429" t="str">
        <f t="shared" ref="BF8:BF56" si="60">IF(BE8="","",ROUND(BE8/$BF$6*100,0))</f>
        <v/>
      </c>
      <c r="BG8" s="430" t="str">
        <f t="shared" si="8"/>
        <v/>
      </c>
      <c r="BH8" s="382"/>
      <c r="BI8" s="383"/>
      <c r="BJ8" s="383"/>
      <c r="BK8" s="161" t="str">
        <f t="shared" ref="BK8:BK56" si="61">IF(BH8="","",SUM(BH8:BJ8))</f>
        <v/>
      </c>
      <c r="BL8" s="429" t="str">
        <f t="shared" ref="BL8:BL56" si="62">IF(BK8="","",ROUND(BK8/$BL$6*100,0))</f>
        <v/>
      </c>
      <c r="BM8" s="430" t="str">
        <f t="shared" si="9"/>
        <v/>
      </c>
      <c r="BN8" s="382"/>
      <c r="BO8" s="383"/>
      <c r="BP8" s="383"/>
      <c r="BQ8" s="161" t="str">
        <f t="shared" ref="BQ8:BQ56" si="63">IF(BN8="","",SUM(BN8:BP8))</f>
        <v/>
      </c>
      <c r="BR8" s="429" t="str">
        <f t="shared" ref="BR8:BR56" si="64">IF(BQ8="","",ROUND(BQ8/$BR$6*100,0))</f>
        <v/>
      </c>
      <c r="BS8" s="434" t="str">
        <f t="shared" si="10"/>
        <v/>
      </c>
      <c r="BT8" s="382"/>
      <c r="BU8" s="383"/>
      <c r="BV8" s="383"/>
      <c r="BW8" s="161" t="str">
        <f t="shared" ref="BW8:BW56" si="65">IF(BT8="","",SUM(BT8:BV8))</f>
        <v/>
      </c>
      <c r="BX8" s="429" t="str">
        <f t="shared" ref="BX8:BX56" si="66">IF(BW8="","",ROUND(BW8/$BX$6*100,0))</f>
        <v/>
      </c>
      <c r="BY8" s="430" t="str">
        <f t="shared" si="11"/>
        <v/>
      </c>
      <c r="BZ8" s="382"/>
      <c r="CA8" s="383"/>
      <c r="CB8" s="383"/>
      <c r="CC8" s="161" t="str">
        <f t="shared" ref="CC8:CC56" si="67">IF(BZ8="","",SUM(BZ8:CB8))</f>
        <v/>
      </c>
      <c r="CD8" s="429" t="str">
        <f t="shared" ref="CD8:CD56" si="68">IF(CC8="","",ROUND(CC8/$CD$6*100,0))</f>
        <v/>
      </c>
      <c r="CE8" s="430" t="str">
        <f t="shared" si="12"/>
        <v/>
      </c>
      <c r="CF8" s="382"/>
      <c r="CG8" s="383"/>
      <c r="CH8" s="383"/>
      <c r="CI8" s="161" t="str">
        <f t="shared" ref="CI8:CI56" si="69">IF(CF8="","",SUM(CF8:CH8))</f>
        <v/>
      </c>
      <c r="CJ8" s="429" t="str">
        <f t="shared" ref="CJ8:CJ56" si="70">IF(CI8="","",ROUND(CI8/$CJ$6*100,0))</f>
        <v/>
      </c>
      <c r="CK8" s="430" t="str">
        <f t="shared" si="13"/>
        <v/>
      </c>
      <c r="CL8" s="382"/>
      <c r="CM8" s="383"/>
      <c r="CN8" s="383"/>
      <c r="CO8" s="161" t="str">
        <f t="shared" ref="CO8:CO56" si="71">IF(CL8="","",SUM(CL8:CN8))</f>
        <v/>
      </c>
      <c r="CP8" s="429" t="str">
        <f t="shared" ref="CP8:CP56" si="72">IF(CO8="","",ROUND(CO8/$CP$6*100,0))</f>
        <v/>
      </c>
      <c r="CQ8" s="434" t="str">
        <f t="shared" si="14"/>
        <v/>
      </c>
      <c r="CR8" s="382"/>
      <c r="CS8" s="383"/>
      <c r="CT8" s="383"/>
      <c r="CU8" s="161" t="str">
        <f t="shared" ref="CU8:CU56" si="73">IF(CR8="","",SUM(CR8:CT8))</f>
        <v/>
      </c>
      <c r="CV8" s="429" t="str">
        <f t="shared" ref="CV8:CV56" si="74">IF(CU8="","",ROUND(CU8/$CV$6*100,0))</f>
        <v/>
      </c>
      <c r="CW8" s="430" t="str">
        <f t="shared" si="15"/>
        <v/>
      </c>
      <c r="CX8" s="382"/>
      <c r="CY8" s="383"/>
      <c r="CZ8" s="383"/>
      <c r="DA8" s="161" t="str">
        <f t="shared" ref="DA8:DA56" si="75">IF(CX8="","",SUM(CX8:CZ8))</f>
        <v/>
      </c>
      <c r="DB8" s="429" t="str">
        <f t="shared" ref="DB8:DB56" si="76">IF(DA8="","",ROUND(DA8/$DB$6*100,0))</f>
        <v/>
      </c>
      <c r="DC8" s="430" t="str">
        <f t="shared" si="16"/>
        <v/>
      </c>
      <c r="DD8" s="382"/>
      <c r="DE8" s="383"/>
      <c r="DF8" s="383"/>
      <c r="DG8" s="161" t="str">
        <f t="shared" ref="DG8:DG56" si="77">IF(DD8="","",SUM(DD8:DF8))</f>
        <v/>
      </c>
      <c r="DH8" s="429" t="str">
        <f t="shared" ref="DH8:DH56" si="78">IF(DG8="","",ROUND(DG8/$DH$6*100,0))</f>
        <v/>
      </c>
      <c r="DI8" s="430" t="str">
        <f t="shared" si="17"/>
        <v/>
      </c>
      <c r="DJ8" s="382"/>
      <c r="DK8" s="383"/>
      <c r="DL8" s="383"/>
      <c r="DM8" s="161" t="str">
        <f t="shared" ref="DM8:DM56" si="79">IF(DJ8="","",SUM(DJ8:DL8))</f>
        <v/>
      </c>
      <c r="DN8" s="429" t="str">
        <f t="shared" ref="DN8:DN56" si="80">IF(DM8="","",ROUND(DM8/$DN$6*100,0))</f>
        <v/>
      </c>
      <c r="DO8" s="434" t="str">
        <f t="shared" si="18"/>
        <v/>
      </c>
      <c r="DP8" s="382"/>
      <c r="DQ8" s="383"/>
      <c r="DR8" s="383"/>
      <c r="DS8" s="161" t="str">
        <f t="shared" ref="DS8:DS56" si="81">IF(DP8="","",SUM(DP8:DR8))</f>
        <v/>
      </c>
      <c r="DT8" s="429" t="str">
        <f t="shared" ref="DT8:DT56" si="82">IF(DS8="","",ROUND(DS8/$DT$6*100,0))</f>
        <v/>
      </c>
      <c r="DU8" s="430" t="str">
        <f t="shared" si="19"/>
        <v/>
      </c>
      <c r="DV8" s="382"/>
      <c r="DW8" s="383"/>
      <c r="DX8" s="383"/>
      <c r="DY8" s="161" t="str">
        <f t="shared" ref="DY8:DY56" si="83">IF(DV8="","",SUM(DV8:DX8))</f>
        <v/>
      </c>
      <c r="DZ8" s="429" t="str">
        <f t="shared" ref="DZ8:DZ56" si="84">IF(DY8="","",ROUND(DY8/$DZ$6*100,0))</f>
        <v/>
      </c>
      <c r="EA8" s="430" t="str">
        <f t="shared" si="20"/>
        <v/>
      </c>
      <c r="EB8" s="382"/>
      <c r="EC8" s="383"/>
      <c r="ED8" s="383"/>
      <c r="EE8" s="161" t="str">
        <f t="shared" ref="EE8:EE56" si="85">IF(EB8="","",SUM(EB8:ED8))</f>
        <v/>
      </c>
      <c r="EF8" s="429" t="str">
        <f t="shared" ref="EF8:EF56" si="86">IF(EE8="","",ROUND(EE8/$EF$6*100,0))</f>
        <v/>
      </c>
      <c r="EG8" s="430" t="str">
        <f t="shared" si="21"/>
        <v/>
      </c>
      <c r="EH8" s="382"/>
      <c r="EI8" s="383"/>
      <c r="EJ8" s="383"/>
      <c r="EK8" s="161" t="str">
        <f t="shared" ref="EK8:EK56" si="87">IF(EH8="","",SUM(EH8:EJ8))</f>
        <v/>
      </c>
      <c r="EL8" s="429" t="str">
        <f t="shared" ref="EL8:EL56" si="88">IF(EK8="","",ROUND(EK8/$EL$6*100,0))</f>
        <v/>
      </c>
      <c r="EM8" s="434" t="str">
        <f t="shared" si="22"/>
        <v/>
      </c>
      <c r="EN8" s="382"/>
      <c r="EO8" s="383"/>
      <c r="EP8" s="383"/>
      <c r="EQ8" s="161" t="str">
        <f t="shared" ref="EQ8:EQ56" si="89">IF(EN8="","",SUM(EN8:EP8))</f>
        <v/>
      </c>
      <c r="ER8" s="429" t="str">
        <f t="shared" ref="ER8:ER56" si="90">IF(EQ8="","",ROUND(EQ8/$ER$6*100,0))</f>
        <v/>
      </c>
      <c r="ES8" s="430" t="str">
        <f t="shared" si="23"/>
        <v/>
      </c>
      <c r="ET8" s="382"/>
      <c r="EU8" s="383"/>
      <c r="EV8" s="383"/>
      <c r="EW8" s="161" t="str">
        <f t="shared" ref="EW8:EW56" si="91">IF(ET8="","",SUM(ET8:EV8))</f>
        <v/>
      </c>
      <c r="EX8" s="429" t="str">
        <f t="shared" ref="EX8:EX56" si="92">IF(EW8="","",ROUND(EW8/$EX$6*100,0))</f>
        <v/>
      </c>
      <c r="EY8" s="430" t="str">
        <f t="shared" si="24"/>
        <v/>
      </c>
      <c r="EZ8" s="382"/>
      <c r="FA8" s="383"/>
      <c r="FB8" s="383"/>
      <c r="FC8" s="161" t="str">
        <f t="shared" ref="FC8:FC56" si="93">IF(EZ8="","",SUM(EZ8:FB8))</f>
        <v/>
      </c>
      <c r="FD8" s="429" t="str">
        <f t="shared" ref="FD8:FD56" si="94">IF(FC8="","",ROUND(FC8/$FD$6*100,0))</f>
        <v/>
      </c>
      <c r="FE8" s="430" t="str">
        <f t="shared" si="25"/>
        <v/>
      </c>
      <c r="FF8" s="382"/>
      <c r="FG8" s="383"/>
      <c r="FH8" s="383"/>
      <c r="FI8" s="161" t="str">
        <f t="shared" ref="FI8:FI56" si="95">IF(FF8="","",SUM(FF8:FH8))</f>
        <v/>
      </c>
      <c r="FJ8" s="429" t="str">
        <f t="shared" ref="FJ8:FJ56" si="96">IF(FI8="","",ROUND(FI8/$FJ$6*100,0))</f>
        <v/>
      </c>
      <c r="FK8" s="434" t="str">
        <f t="shared" si="26"/>
        <v/>
      </c>
      <c r="FL8" s="382"/>
      <c r="FM8" s="383"/>
      <c r="FN8" s="383"/>
      <c r="FO8" s="161" t="str">
        <f t="shared" ref="FO8:FO56" si="97">IF(FL8="","",SUM(FL8:FN8))</f>
        <v/>
      </c>
      <c r="FP8" s="429" t="str">
        <f t="shared" ref="FP8:FP56" si="98">IF(FO8="","",ROUND(FO8/$FP$6*100,0))</f>
        <v/>
      </c>
      <c r="FQ8" s="430" t="str">
        <f t="shared" si="27"/>
        <v/>
      </c>
      <c r="FR8" s="382"/>
      <c r="FS8" s="383"/>
      <c r="FT8" s="383"/>
      <c r="FU8" s="161" t="str">
        <f t="shared" ref="FU8:FU56" si="99">IF(FR8="","",SUM(FR8:FT8))</f>
        <v/>
      </c>
      <c r="FV8" s="429" t="str">
        <f t="shared" ref="FV8:FV56" si="100">IF(FU8="","",ROUND(FU8/$FV$6*100,0))</f>
        <v/>
      </c>
      <c r="FW8" s="430" t="str">
        <f t="shared" si="28"/>
        <v/>
      </c>
      <c r="FX8" s="382"/>
      <c r="FY8" s="383"/>
      <c r="FZ8" s="383"/>
      <c r="GA8" s="161" t="str">
        <f t="shared" ref="GA8:GA56" si="101">IF(FX8="","",SUM(FX8:FZ8))</f>
        <v/>
      </c>
      <c r="GB8" s="429" t="str">
        <f t="shared" ref="GB8:GB56" si="102">IF(GA8="","",ROUND(GA8/$GB$6*100,0))</f>
        <v/>
      </c>
      <c r="GC8" s="430" t="str">
        <f t="shared" si="29"/>
        <v/>
      </c>
      <c r="GD8" s="382"/>
      <c r="GE8" s="383"/>
      <c r="GF8" s="383"/>
      <c r="GG8" s="161" t="str">
        <f t="shared" ref="GG8:GG56" si="103">IF(GD8="","",SUM(GD8:GF8))</f>
        <v/>
      </c>
      <c r="GH8" s="429" t="str">
        <f t="shared" ref="GH8:GH56" si="104">IF(GG8="","",ROUND(GG8/$GH$6*100,0))</f>
        <v/>
      </c>
      <c r="GI8" s="434" t="str">
        <f t="shared" si="30"/>
        <v/>
      </c>
      <c r="GJ8" s="382"/>
      <c r="GK8" s="383"/>
      <c r="GL8" s="383"/>
      <c r="GM8" s="161" t="str">
        <f t="shared" ref="GM8:GM56" si="105">IF(GJ8="","",SUM(GJ8:GL8))</f>
        <v/>
      </c>
      <c r="GN8" s="429" t="str">
        <f t="shared" ref="GN8:GN56" si="106">IF(GM8="","",ROUND(GM8/$GN$6*100,0))</f>
        <v/>
      </c>
      <c r="GO8" s="430" t="str">
        <f t="shared" si="31"/>
        <v/>
      </c>
      <c r="GP8" s="382"/>
      <c r="GQ8" s="383"/>
      <c r="GR8" s="383"/>
      <c r="GS8" s="161" t="str">
        <f t="shared" ref="GS8:GS56" si="107">IF(GP8="","",SUM(GP8:GR8))</f>
        <v/>
      </c>
      <c r="GT8" s="429" t="str">
        <f t="shared" ref="GT8:GT56" si="108">IF(GS8="","",ROUND(GS8/$GT$6*100,0))</f>
        <v/>
      </c>
      <c r="GU8" s="430" t="str">
        <f t="shared" si="32"/>
        <v/>
      </c>
      <c r="GV8" s="382"/>
      <c r="GW8" s="383"/>
      <c r="GX8" s="383"/>
      <c r="GY8" s="161" t="str">
        <f t="shared" ref="GY8:GY56" si="109">IF(GV8="","",SUM(GV8:GX8))</f>
        <v/>
      </c>
      <c r="GZ8" s="429" t="str">
        <f t="shared" ref="GZ8:GZ56" si="110">IF(GY8="","",ROUND(GY8/$GZ$6*100,0))</f>
        <v/>
      </c>
      <c r="HA8" s="430" t="str">
        <f t="shared" si="33"/>
        <v/>
      </c>
      <c r="HB8" s="382"/>
      <c r="HC8" s="383"/>
      <c r="HD8" s="383"/>
      <c r="HE8" s="161" t="str">
        <f t="shared" ref="HE8:HE56" si="111">IF(HB8="","",SUM(HB8:HD8))</f>
        <v/>
      </c>
      <c r="HF8" s="429" t="str">
        <f t="shared" ref="HF8:HF56" si="112">IF(HE8="","",ROUND(HE8/$HF$6*100,0))</f>
        <v/>
      </c>
      <c r="HG8" s="434" t="str">
        <f t="shared" si="34"/>
        <v/>
      </c>
      <c r="HH8" s="382"/>
      <c r="HI8" s="383"/>
      <c r="HJ8" s="383"/>
      <c r="HK8" s="161" t="str">
        <f t="shared" ref="HK8:HK56" si="113">IF(HH8="","",SUM(HH8:HJ8))</f>
        <v/>
      </c>
      <c r="HL8" s="429" t="str">
        <f t="shared" ref="HL8:HL56" si="114">IF(HK8="","",ROUND(HK8/$HL$6*100,0))</f>
        <v/>
      </c>
      <c r="HM8" s="430" t="str">
        <f t="shared" si="35"/>
        <v/>
      </c>
      <c r="HN8" s="382"/>
      <c r="HO8" s="383"/>
      <c r="HP8" s="383"/>
      <c r="HQ8" s="161" t="str">
        <f t="shared" ref="HQ8:HQ56" si="115">IF(HN8="","",SUM(HN8:HP8))</f>
        <v/>
      </c>
      <c r="HR8" s="429" t="str">
        <f t="shared" ref="HR8:HR56" si="116">IF(HQ8="","",ROUND(HQ8/$HR$6*100,0))</f>
        <v/>
      </c>
      <c r="HS8" s="430" t="str">
        <f t="shared" si="36"/>
        <v/>
      </c>
      <c r="HT8" s="382"/>
      <c r="HU8" s="383"/>
      <c r="HV8" s="383"/>
      <c r="HW8" s="161" t="str">
        <f t="shared" ref="HW8:HW56" si="117">IF(HT8="","",SUM(HT8:HV8))</f>
        <v/>
      </c>
      <c r="HX8" s="429" t="str">
        <f t="shared" ref="HX8:HX56" si="118">IF(HW8="","",ROUND(HW8/$HX$6*100,0))</f>
        <v/>
      </c>
      <c r="HY8" s="430" t="str">
        <f t="shared" si="37"/>
        <v/>
      </c>
      <c r="HZ8" s="382"/>
      <c r="IA8" s="383"/>
      <c r="IB8" s="383"/>
      <c r="IC8" s="161" t="str">
        <f t="shared" ref="IC8:IC56" si="119">IF(HZ8="","",SUM(HZ8:IB8))</f>
        <v/>
      </c>
      <c r="ID8" s="429" t="str">
        <f t="shared" ref="ID8:ID56" si="120">IF(IC8="","",ROUND(IC8/$ID$6*100,0))</f>
        <v/>
      </c>
      <c r="IE8" s="434" t="str">
        <f t="shared" si="38"/>
        <v/>
      </c>
      <c r="IF8" s="382"/>
      <c r="IG8" s="383"/>
      <c r="IH8" s="383"/>
      <c r="II8" s="161" t="str">
        <f t="shared" ref="II8:II56" si="121">IF(IF8="","",SUM(IF8:IH8))</f>
        <v/>
      </c>
      <c r="IJ8" s="429" t="str">
        <f t="shared" ref="IJ8:IJ56" si="122">IF(II8="","",ROUND(II8/$IJ$6*100,0))</f>
        <v/>
      </c>
      <c r="IK8" s="430" t="str">
        <f t="shared" si="39"/>
        <v/>
      </c>
      <c r="IL8" s="382"/>
      <c r="IM8" s="383"/>
      <c r="IN8" s="383"/>
      <c r="IO8" s="161" t="str">
        <f t="shared" ref="IO8:IO56" si="123">IF(IL8="","",SUM(IL8:IN8))</f>
        <v/>
      </c>
      <c r="IP8" s="429" t="str">
        <f t="shared" ref="IP8:IP56" si="124">IF(IO8="","",ROUND(IO8/$IP$6*100,0))</f>
        <v/>
      </c>
      <c r="IQ8" s="430" t="str">
        <f t="shared" si="40"/>
        <v/>
      </c>
      <c r="IR8" s="382"/>
      <c r="IS8" s="383"/>
      <c r="IT8" s="383"/>
      <c r="IU8" s="161" t="str">
        <f t="shared" ref="IU8:IU56" si="125">IF(IR8="","",SUM(IR8:IT8))</f>
        <v/>
      </c>
      <c r="IV8" s="429" t="str">
        <f t="shared" ref="IV8:IV56" si="126">IF(IU8="","",ROUND(IU8/$IV$6*100,0))</f>
        <v/>
      </c>
      <c r="IW8" s="430" t="str">
        <f t="shared" si="41"/>
        <v/>
      </c>
      <c r="IX8" s="382"/>
      <c r="IY8" s="383"/>
      <c r="IZ8" s="383"/>
      <c r="JA8" s="161" t="str">
        <f t="shared" ref="JA8:JA56" si="127">IF(IX8="","",SUM(IX8:IZ8))</f>
        <v/>
      </c>
      <c r="JB8" s="429" t="str">
        <f t="shared" ref="JB8:JB56" si="128">IF(JA8="","",ROUND(JA8/$JB$6*100,0))</f>
        <v/>
      </c>
      <c r="JC8" s="434" t="str">
        <f t="shared" si="42"/>
        <v/>
      </c>
      <c r="JD8" s="446" t="str">
        <f t="shared" ref="JD8:JD56" si="129">IF(OR(D8="",$JD$2="เอาออก"),"",JQ8)</f>
        <v/>
      </c>
      <c r="JE8" s="161" t="str">
        <f t="shared" ref="JE8:JE56" si="130">IF(OR(D8="",$JE$2="เอาออก"),"",COUNTIF(F8:JC8,"ผ่าน"))</f>
        <v/>
      </c>
      <c r="JF8" s="454" t="str">
        <f t="shared" ref="JF8:JF56" si="131">IF(JE8="","",ROUND(JE8/$JF$4*100,2))</f>
        <v/>
      </c>
      <c r="JG8" s="441" t="str">
        <f>IF(JF8="","",IF(นักเรียน!N7="ออก","---ย้าย---",VLOOKUP(JF8,gradekpisum,4)))</f>
        <v/>
      </c>
      <c r="JH8" s="432"/>
      <c r="JM8" s="449">
        <f t="shared" ref="JM8:JM56" si="132">SUM(BK8,BE8,AY8,AS8,AM8,AG8,AA8,U8,O8,I8)</f>
        <v>0</v>
      </c>
      <c r="JN8" s="449">
        <f t="shared" ref="JN8:JN56" si="133">SUM(BQ8,BW8,CC8,CI8,CO8,CU8,DA8,DG8,DM8,DS8)</f>
        <v>0</v>
      </c>
      <c r="JO8" s="449">
        <f t="shared" ref="JO8:JO56" si="134">SUM(DY8,EE8,EK8,EQ8,EW8,FC8,FI8,FO8,FU8,GA8)</f>
        <v>0</v>
      </c>
      <c r="JP8" s="449">
        <f t="shared" ref="JP8:JP56" si="135">SUM(JA8,IU8,IO8,II8,IC8,HW8,HQ8,HK8,HE8,GY8,GS8,GM8,GG8)</f>
        <v>0</v>
      </c>
      <c r="JQ8" s="452" t="str">
        <f t="shared" ref="JQ8:JQ56" si="136">IF(D8="","",SUM(JM8:JP8))</f>
        <v/>
      </c>
      <c r="JR8" s="4"/>
    </row>
    <row r="9" spans="2:281" ht="15.6" customHeight="1" x14ac:dyDescent="0.5">
      <c r="B9" s="15">
        <v>3</v>
      </c>
      <c r="C9" s="161" t="str">
        <f>IF(นักเรียน!C8="","",นักเรียน!C8)</f>
        <v/>
      </c>
      <c r="D9" s="740" t="str">
        <f>IF(นักเรียน!E8="","",นักเรียน!E8)</f>
        <v/>
      </c>
      <c r="E9" s="741"/>
      <c r="F9" s="382"/>
      <c r="G9" s="383"/>
      <c r="H9" s="383"/>
      <c r="I9" s="161" t="str">
        <f t="shared" si="43"/>
        <v/>
      </c>
      <c r="J9" s="429" t="str">
        <f t="shared" si="44"/>
        <v/>
      </c>
      <c r="K9" s="430" t="str">
        <f t="shared" si="0"/>
        <v/>
      </c>
      <c r="L9" s="382"/>
      <c r="M9" s="383"/>
      <c r="N9" s="383"/>
      <c r="O9" s="161" t="str">
        <f t="shared" si="45"/>
        <v/>
      </c>
      <c r="P9" s="429" t="str">
        <f t="shared" si="46"/>
        <v/>
      </c>
      <c r="Q9" s="430" t="str">
        <f t="shared" si="1"/>
        <v/>
      </c>
      <c r="R9" s="382"/>
      <c r="S9" s="383"/>
      <c r="T9" s="383"/>
      <c r="U9" s="161" t="str">
        <f t="shared" si="47"/>
        <v/>
      </c>
      <c r="V9" s="429" t="str">
        <f t="shared" si="48"/>
        <v/>
      </c>
      <c r="W9" s="434" t="str">
        <f t="shared" si="2"/>
        <v/>
      </c>
      <c r="X9" s="382"/>
      <c r="Y9" s="383"/>
      <c r="Z9" s="383"/>
      <c r="AA9" s="161" t="str">
        <f t="shared" si="49"/>
        <v/>
      </c>
      <c r="AB9" s="429" t="str">
        <f t="shared" si="50"/>
        <v/>
      </c>
      <c r="AC9" s="430" t="str">
        <f t="shared" si="3"/>
        <v/>
      </c>
      <c r="AD9" s="382"/>
      <c r="AE9" s="383"/>
      <c r="AF9" s="383"/>
      <c r="AG9" s="161" t="str">
        <f t="shared" si="51"/>
        <v/>
      </c>
      <c r="AH9" s="429" t="str">
        <f t="shared" si="52"/>
        <v/>
      </c>
      <c r="AI9" s="430" t="str">
        <f t="shared" si="4"/>
        <v/>
      </c>
      <c r="AJ9" s="382"/>
      <c r="AK9" s="383"/>
      <c r="AL9" s="383"/>
      <c r="AM9" s="161" t="str">
        <f t="shared" si="53"/>
        <v/>
      </c>
      <c r="AN9" s="429" t="str">
        <f t="shared" si="54"/>
        <v/>
      </c>
      <c r="AO9" s="430" t="str">
        <f t="shared" si="5"/>
        <v/>
      </c>
      <c r="AP9" s="382"/>
      <c r="AQ9" s="383"/>
      <c r="AR9" s="383"/>
      <c r="AS9" s="161" t="str">
        <f t="shared" si="55"/>
        <v/>
      </c>
      <c r="AT9" s="429" t="str">
        <f t="shared" si="56"/>
        <v/>
      </c>
      <c r="AU9" s="434" t="str">
        <f t="shared" si="6"/>
        <v/>
      </c>
      <c r="AV9" s="382"/>
      <c r="AW9" s="383"/>
      <c r="AX9" s="383"/>
      <c r="AY9" s="161" t="str">
        <f t="shared" si="57"/>
        <v/>
      </c>
      <c r="AZ9" s="429" t="str">
        <f t="shared" si="58"/>
        <v/>
      </c>
      <c r="BA9" s="430" t="str">
        <f t="shared" si="7"/>
        <v/>
      </c>
      <c r="BB9" s="382"/>
      <c r="BC9" s="383"/>
      <c r="BD9" s="383"/>
      <c r="BE9" s="161" t="str">
        <f t="shared" si="59"/>
        <v/>
      </c>
      <c r="BF9" s="429" t="str">
        <f t="shared" si="60"/>
        <v/>
      </c>
      <c r="BG9" s="430" t="str">
        <f t="shared" si="8"/>
        <v/>
      </c>
      <c r="BH9" s="382"/>
      <c r="BI9" s="383"/>
      <c r="BJ9" s="383"/>
      <c r="BK9" s="161" t="str">
        <f t="shared" si="61"/>
        <v/>
      </c>
      <c r="BL9" s="429" t="str">
        <f t="shared" si="62"/>
        <v/>
      </c>
      <c r="BM9" s="430" t="str">
        <f t="shared" si="9"/>
        <v/>
      </c>
      <c r="BN9" s="382"/>
      <c r="BO9" s="383"/>
      <c r="BP9" s="383"/>
      <c r="BQ9" s="161" t="str">
        <f t="shared" si="63"/>
        <v/>
      </c>
      <c r="BR9" s="429" t="str">
        <f t="shared" si="64"/>
        <v/>
      </c>
      <c r="BS9" s="434" t="str">
        <f t="shared" si="10"/>
        <v/>
      </c>
      <c r="BT9" s="382"/>
      <c r="BU9" s="383"/>
      <c r="BV9" s="383"/>
      <c r="BW9" s="161" t="str">
        <f t="shared" si="65"/>
        <v/>
      </c>
      <c r="BX9" s="429" t="str">
        <f t="shared" si="66"/>
        <v/>
      </c>
      <c r="BY9" s="430" t="str">
        <f t="shared" si="11"/>
        <v/>
      </c>
      <c r="BZ9" s="382"/>
      <c r="CA9" s="383"/>
      <c r="CB9" s="383"/>
      <c r="CC9" s="161" t="str">
        <f t="shared" si="67"/>
        <v/>
      </c>
      <c r="CD9" s="429" t="str">
        <f t="shared" si="68"/>
        <v/>
      </c>
      <c r="CE9" s="430" t="str">
        <f t="shared" si="12"/>
        <v/>
      </c>
      <c r="CF9" s="382"/>
      <c r="CG9" s="383"/>
      <c r="CH9" s="383"/>
      <c r="CI9" s="161" t="str">
        <f t="shared" si="69"/>
        <v/>
      </c>
      <c r="CJ9" s="429" t="str">
        <f t="shared" si="70"/>
        <v/>
      </c>
      <c r="CK9" s="430" t="str">
        <f t="shared" si="13"/>
        <v/>
      </c>
      <c r="CL9" s="382"/>
      <c r="CM9" s="383"/>
      <c r="CN9" s="383"/>
      <c r="CO9" s="161" t="str">
        <f t="shared" si="71"/>
        <v/>
      </c>
      <c r="CP9" s="429" t="str">
        <f t="shared" si="72"/>
        <v/>
      </c>
      <c r="CQ9" s="434" t="str">
        <f t="shared" si="14"/>
        <v/>
      </c>
      <c r="CR9" s="382"/>
      <c r="CS9" s="383"/>
      <c r="CT9" s="383"/>
      <c r="CU9" s="161" t="str">
        <f t="shared" si="73"/>
        <v/>
      </c>
      <c r="CV9" s="429" t="str">
        <f t="shared" si="74"/>
        <v/>
      </c>
      <c r="CW9" s="430" t="str">
        <f t="shared" si="15"/>
        <v/>
      </c>
      <c r="CX9" s="382"/>
      <c r="CY9" s="383"/>
      <c r="CZ9" s="383"/>
      <c r="DA9" s="161" t="str">
        <f t="shared" si="75"/>
        <v/>
      </c>
      <c r="DB9" s="429" t="str">
        <f t="shared" si="76"/>
        <v/>
      </c>
      <c r="DC9" s="430" t="str">
        <f t="shared" si="16"/>
        <v/>
      </c>
      <c r="DD9" s="382"/>
      <c r="DE9" s="383"/>
      <c r="DF9" s="383"/>
      <c r="DG9" s="161" t="str">
        <f t="shared" si="77"/>
        <v/>
      </c>
      <c r="DH9" s="429" t="str">
        <f t="shared" si="78"/>
        <v/>
      </c>
      <c r="DI9" s="430" t="str">
        <f t="shared" si="17"/>
        <v/>
      </c>
      <c r="DJ9" s="382"/>
      <c r="DK9" s="383"/>
      <c r="DL9" s="383"/>
      <c r="DM9" s="161" t="str">
        <f t="shared" si="79"/>
        <v/>
      </c>
      <c r="DN9" s="429" t="str">
        <f t="shared" si="80"/>
        <v/>
      </c>
      <c r="DO9" s="434" t="str">
        <f t="shared" si="18"/>
        <v/>
      </c>
      <c r="DP9" s="382"/>
      <c r="DQ9" s="383"/>
      <c r="DR9" s="383"/>
      <c r="DS9" s="161" t="str">
        <f t="shared" si="81"/>
        <v/>
      </c>
      <c r="DT9" s="429" t="str">
        <f t="shared" si="82"/>
        <v/>
      </c>
      <c r="DU9" s="430" t="str">
        <f t="shared" si="19"/>
        <v/>
      </c>
      <c r="DV9" s="382"/>
      <c r="DW9" s="383"/>
      <c r="DX9" s="383"/>
      <c r="DY9" s="161" t="str">
        <f t="shared" si="83"/>
        <v/>
      </c>
      <c r="DZ9" s="429" t="str">
        <f t="shared" si="84"/>
        <v/>
      </c>
      <c r="EA9" s="430" t="str">
        <f t="shared" si="20"/>
        <v/>
      </c>
      <c r="EB9" s="382"/>
      <c r="EC9" s="383"/>
      <c r="ED9" s="383"/>
      <c r="EE9" s="161" t="str">
        <f t="shared" si="85"/>
        <v/>
      </c>
      <c r="EF9" s="429" t="str">
        <f t="shared" si="86"/>
        <v/>
      </c>
      <c r="EG9" s="430" t="str">
        <f t="shared" si="21"/>
        <v/>
      </c>
      <c r="EH9" s="382"/>
      <c r="EI9" s="383"/>
      <c r="EJ9" s="383"/>
      <c r="EK9" s="161" t="str">
        <f t="shared" si="87"/>
        <v/>
      </c>
      <c r="EL9" s="429" t="str">
        <f t="shared" si="88"/>
        <v/>
      </c>
      <c r="EM9" s="434" t="str">
        <f t="shared" si="22"/>
        <v/>
      </c>
      <c r="EN9" s="382"/>
      <c r="EO9" s="383"/>
      <c r="EP9" s="383"/>
      <c r="EQ9" s="161" t="str">
        <f t="shared" si="89"/>
        <v/>
      </c>
      <c r="ER9" s="429" t="str">
        <f t="shared" si="90"/>
        <v/>
      </c>
      <c r="ES9" s="430" t="str">
        <f t="shared" si="23"/>
        <v/>
      </c>
      <c r="ET9" s="382"/>
      <c r="EU9" s="383"/>
      <c r="EV9" s="383"/>
      <c r="EW9" s="161" t="str">
        <f t="shared" si="91"/>
        <v/>
      </c>
      <c r="EX9" s="429" t="str">
        <f t="shared" si="92"/>
        <v/>
      </c>
      <c r="EY9" s="430" t="str">
        <f t="shared" si="24"/>
        <v/>
      </c>
      <c r="EZ9" s="382"/>
      <c r="FA9" s="383"/>
      <c r="FB9" s="383"/>
      <c r="FC9" s="161" t="str">
        <f t="shared" si="93"/>
        <v/>
      </c>
      <c r="FD9" s="429" t="str">
        <f t="shared" si="94"/>
        <v/>
      </c>
      <c r="FE9" s="430" t="str">
        <f t="shared" si="25"/>
        <v/>
      </c>
      <c r="FF9" s="382"/>
      <c r="FG9" s="383"/>
      <c r="FH9" s="383"/>
      <c r="FI9" s="161" t="str">
        <f t="shared" si="95"/>
        <v/>
      </c>
      <c r="FJ9" s="429" t="str">
        <f t="shared" si="96"/>
        <v/>
      </c>
      <c r="FK9" s="434" t="str">
        <f t="shared" si="26"/>
        <v/>
      </c>
      <c r="FL9" s="382"/>
      <c r="FM9" s="383"/>
      <c r="FN9" s="383"/>
      <c r="FO9" s="161" t="str">
        <f t="shared" si="97"/>
        <v/>
      </c>
      <c r="FP9" s="429" t="str">
        <f t="shared" si="98"/>
        <v/>
      </c>
      <c r="FQ9" s="430" t="str">
        <f t="shared" si="27"/>
        <v/>
      </c>
      <c r="FR9" s="382"/>
      <c r="FS9" s="383"/>
      <c r="FT9" s="383"/>
      <c r="FU9" s="161" t="str">
        <f t="shared" si="99"/>
        <v/>
      </c>
      <c r="FV9" s="429" t="str">
        <f t="shared" si="100"/>
        <v/>
      </c>
      <c r="FW9" s="430" t="str">
        <f t="shared" si="28"/>
        <v/>
      </c>
      <c r="FX9" s="382"/>
      <c r="FY9" s="383"/>
      <c r="FZ9" s="383"/>
      <c r="GA9" s="161" t="str">
        <f t="shared" si="101"/>
        <v/>
      </c>
      <c r="GB9" s="429" t="str">
        <f t="shared" si="102"/>
        <v/>
      </c>
      <c r="GC9" s="430" t="str">
        <f t="shared" si="29"/>
        <v/>
      </c>
      <c r="GD9" s="382"/>
      <c r="GE9" s="383"/>
      <c r="GF9" s="383"/>
      <c r="GG9" s="161" t="str">
        <f t="shared" si="103"/>
        <v/>
      </c>
      <c r="GH9" s="429" t="str">
        <f t="shared" si="104"/>
        <v/>
      </c>
      <c r="GI9" s="434" t="str">
        <f t="shared" si="30"/>
        <v/>
      </c>
      <c r="GJ9" s="382"/>
      <c r="GK9" s="383"/>
      <c r="GL9" s="383"/>
      <c r="GM9" s="161" t="str">
        <f t="shared" si="105"/>
        <v/>
      </c>
      <c r="GN9" s="429" t="str">
        <f t="shared" si="106"/>
        <v/>
      </c>
      <c r="GO9" s="430" t="str">
        <f t="shared" si="31"/>
        <v/>
      </c>
      <c r="GP9" s="382"/>
      <c r="GQ9" s="383"/>
      <c r="GR9" s="383"/>
      <c r="GS9" s="161" t="str">
        <f t="shared" si="107"/>
        <v/>
      </c>
      <c r="GT9" s="429" t="str">
        <f t="shared" si="108"/>
        <v/>
      </c>
      <c r="GU9" s="430" t="str">
        <f t="shared" si="32"/>
        <v/>
      </c>
      <c r="GV9" s="382"/>
      <c r="GW9" s="383"/>
      <c r="GX9" s="383"/>
      <c r="GY9" s="161" t="str">
        <f t="shared" si="109"/>
        <v/>
      </c>
      <c r="GZ9" s="429" t="str">
        <f t="shared" si="110"/>
        <v/>
      </c>
      <c r="HA9" s="430" t="str">
        <f t="shared" si="33"/>
        <v/>
      </c>
      <c r="HB9" s="382"/>
      <c r="HC9" s="383"/>
      <c r="HD9" s="383"/>
      <c r="HE9" s="161" t="str">
        <f t="shared" si="111"/>
        <v/>
      </c>
      <c r="HF9" s="429" t="str">
        <f t="shared" si="112"/>
        <v/>
      </c>
      <c r="HG9" s="434" t="str">
        <f t="shared" si="34"/>
        <v/>
      </c>
      <c r="HH9" s="382"/>
      <c r="HI9" s="383"/>
      <c r="HJ9" s="383"/>
      <c r="HK9" s="161" t="str">
        <f t="shared" si="113"/>
        <v/>
      </c>
      <c r="HL9" s="429" t="str">
        <f t="shared" si="114"/>
        <v/>
      </c>
      <c r="HM9" s="430" t="str">
        <f t="shared" si="35"/>
        <v/>
      </c>
      <c r="HN9" s="382"/>
      <c r="HO9" s="383"/>
      <c r="HP9" s="383"/>
      <c r="HQ9" s="161" t="str">
        <f t="shared" si="115"/>
        <v/>
      </c>
      <c r="HR9" s="429" t="str">
        <f t="shared" si="116"/>
        <v/>
      </c>
      <c r="HS9" s="430" t="str">
        <f t="shared" si="36"/>
        <v/>
      </c>
      <c r="HT9" s="382"/>
      <c r="HU9" s="383"/>
      <c r="HV9" s="383"/>
      <c r="HW9" s="161" t="str">
        <f t="shared" si="117"/>
        <v/>
      </c>
      <c r="HX9" s="429" t="str">
        <f t="shared" si="118"/>
        <v/>
      </c>
      <c r="HY9" s="430" t="str">
        <f t="shared" si="37"/>
        <v/>
      </c>
      <c r="HZ9" s="382"/>
      <c r="IA9" s="383"/>
      <c r="IB9" s="383"/>
      <c r="IC9" s="161" t="str">
        <f t="shared" si="119"/>
        <v/>
      </c>
      <c r="ID9" s="429" t="str">
        <f t="shared" si="120"/>
        <v/>
      </c>
      <c r="IE9" s="434" t="str">
        <f t="shared" si="38"/>
        <v/>
      </c>
      <c r="IF9" s="382"/>
      <c r="IG9" s="383"/>
      <c r="IH9" s="383"/>
      <c r="II9" s="161" t="str">
        <f t="shared" si="121"/>
        <v/>
      </c>
      <c r="IJ9" s="429" t="str">
        <f t="shared" si="122"/>
        <v/>
      </c>
      <c r="IK9" s="430" t="str">
        <f t="shared" si="39"/>
        <v/>
      </c>
      <c r="IL9" s="382"/>
      <c r="IM9" s="383"/>
      <c r="IN9" s="383"/>
      <c r="IO9" s="161" t="str">
        <f t="shared" si="123"/>
        <v/>
      </c>
      <c r="IP9" s="429" t="str">
        <f t="shared" si="124"/>
        <v/>
      </c>
      <c r="IQ9" s="430" t="str">
        <f t="shared" si="40"/>
        <v/>
      </c>
      <c r="IR9" s="382"/>
      <c r="IS9" s="383"/>
      <c r="IT9" s="383"/>
      <c r="IU9" s="161" t="str">
        <f t="shared" si="125"/>
        <v/>
      </c>
      <c r="IV9" s="429" t="str">
        <f t="shared" si="126"/>
        <v/>
      </c>
      <c r="IW9" s="430" t="str">
        <f t="shared" si="41"/>
        <v/>
      </c>
      <c r="IX9" s="382"/>
      <c r="IY9" s="383"/>
      <c r="IZ9" s="383"/>
      <c r="JA9" s="161" t="str">
        <f t="shared" si="127"/>
        <v/>
      </c>
      <c r="JB9" s="429" t="str">
        <f t="shared" si="128"/>
        <v/>
      </c>
      <c r="JC9" s="434" t="str">
        <f t="shared" si="42"/>
        <v/>
      </c>
      <c r="JD9" s="446" t="str">
        <f t="shared" si="129"/>
        <v/>
      </c>
      <c r="JE9" s="161" t="str">
        <f t="shared" si="130"/>
        <v/>
      </c>
      <c r="JF9" s="454" t="str">
        <f t="shared" si="131"/>
        <v/>
      </c>
      <c r="JG9" s="441" t="str">
        <f>IF(JF9="","",IF(นักเรียน!N8="ออก","---ย้าย---",VLOOKUP(JF9,gradekpisum,4)))</f>
        <v/>
      </c>
      <c r="JH9" s="432"/>
      <c r="JM9" s="449">
        <f t="shared" si="132"/>
        <v>0</v>
      </c>
      <c r="JN9" s="449">
        <f t="shared" si="133"/>
        <v>0</v>
      </c>
      <c r="JO9" s="449">
        <f t="shared" si="134"/>
        <v>0</v>
      </c>
      <c r="JP9" s="449">
        <f t="shared" si="135"/>
        <v>0</v>
      </c>
      <c r="JQ9" s="452" t="str">
        <f t="shared" si="136"/>
        <v/>
      </c>
      <c r="JR9" s="4"/>
    </row>
    <row r="10" spans="2:281" ht="15.6" customHeight="1" x14ac:dyDescent="0.5">
      <c r="B10" s="15">
        <v>4</v>
      </c>
      <c r="C10" s="161" t="str">
        <f>IF(นักเรียน!C9="","",นักเรียน!C9)</f>
        <v/>
      </c>
      <c r="D10" s="740" t="str">
        <f>IF(นักเรียน!E9="","",นักเรียน!E9)</f>
        <v/>
      </c>
      <c r="E10" s="741"/>
      <c r="F10" s="382"/>
      <c r="G10" s="383"/>
      <c r="H10" s="383"/>
      <c r="I10" s="161" t="str">
        <f t="shared" si="43"/>
        <v/>
      </c>
      <c r="J10" s="429" t="str">
        <f t="shared" si="44"/>
        <v/>
      </c>
      <c r="K10" s="430" t="str">
        <f t="shared" si="0"/>
        <v/>
      </c>
      <c r="L10" s="382"/>
      <c r="M10" s="383"/>
      <c r="N10" s="383"/>
      <c r="O10" s="161" t="str">
        <f t="shared" si="45"/>
        <v/>
      </c>
      <c r="P10" s="429" t="str">
        <f t="shared" si="46"/>
        <v/>
      </c>
      <c r="Q10" s="430" t="str">
        <f t="shared" si="1"/>
        <v/>
      </c>
      <c r="R10" s="382"/>
      <c r="S10" s="383"/>
      <c r="T10" s="383"/>
      <c r="U10" s="161" t="str">
        <f t="shared" si="47"/>
        <v/>
      </c>
      <c r="V10" s="429" t="str">
        <f t="shared" si="48"/>
        <v/>
      </c>
      <c r="W10" s="434" t="str">
        <f t="shared" si="2"/>
        <v/>
      </c>
      <c r="X10" s="382"/>
      <c r="Y10" s="383"/>
      <c r="Z10" s="383"/>
      <c r="AA10" s="161" t="str">
        <f t="shared" si="49"/>
        <v/>
      </c>
      <c r="AB10" s="429" t="str">
        <f t="shared" si="50"/>
        <v/>
      </c>
      <c r="AC10" s="430" t="str">
        <f t="shared" si="3"/>
        <v/>
      </c>
      <c r="AD10" s="382"/>
      <c r="AE10" s="383"/>
      <c r="AF10" s="383"/>
      <c r="AG10" s="161" t="str">
        <f t="shared" si="51"/>
        <v/>
      </c>
      <c r="AH10" s="429" t="str">
        <f t="shared" si="52"/>
        <v/>
      </c>
      <c r="AI10" s="430" t="str">
        <f t="shared" si="4"/>
        <v/>
      </c>
      <c r="AJ10" s="382"/>
      <c r="AK10" s="383"/>
      <c r="AL10" s="383"/>
      <c r="AM10" s="161" t="str">
        <f t="shared" si="53"/>
        <v/>
      </c>
      <c r="AN10" s="429" t="str">
        <f t="shared" si="54"/>
        <v/>
      </c>
      <c r="AO10" s="430" t="str">
        <f t="shared" si="5"/>
        <v/>
      </c>
      <c r="AP10" s="382"/>
      <c r="AQ10" s="383"/>
      <c r="AR10" s="383"/>
      <c r="AS10" s="161" t="str">
        <f t="shared" si="55"/>
        <v/>
      </c>
      <c r="AT10" s="429" t="str">
        <f t="shared" si="56"/>
        <v/>
      </c>
      <c r="AU10" s="434" t="str">
        <f t="shared" si="6"/>
        <v/>
      </c>
      <c r="AV10" s="382"/>
      <c r="AW10" s="383"/>
      <c r="AX10" s="383"/>
      <c r="AY10" s="161" t="str">
        <f t="shared" si="57"/>
        <v/>
      </c>
      <c r="AZ10" s="429" t="str">
        <f t="shared" si="58"/>
        <v/>
      </c>
      <c r="BA10" s="430" t="str">
        <f t="shared" si="7"/>
        <v/>
      </c>
      <c r="BB10" s="382"/>
      <c r="BC10" s="383"/>
      <c r="BD10" s="383"/>
      <c r="BE10" s="161" t="str">
        <f t="shared" si="59"/>
        <v/>
      </c>
      <c r="BF10" s="429" t="str">
        <f t="shared" si="60"/>
        <v/>
      </c>
      <c r="BG10" s="430" t="str">
        <f t="shared" si="8"/>
        <v/>
      </c>
      <c r="BH10" s="382"/>
      <c r="BI10" s="383"/>
      <c r="BJ10" s="383"/>
      <c r="BK10" s="161" t="str">
        <f t="shared" si="61"/>
        <v/>
      </c>
      <c r="BL10" s="429" t="str">
        <f t="shared" si="62"/>
        <v/>
      </c>
      <c r="BM10" s="430" t="str">
        <f t="shared" si="9"/>
        <v/>
      </c>
      <c r="BN10" s="382"/>
      <c r="BO10" s="383"/>
      <c r="BP10" s="383"/>
      <c r="BQ10" s="161" t="str">
        <f t="shared" si="63"/>
        <v/>
      </c>
      <c r="BR10" s="429" t="str">
        <f t="shared" si="64"/>
        <v/>
      </c>
      <c r="BS10" s="434" t="str">
        <f t="shared" si="10"/>
        <v/>
      </c>
      <c r="BT10" s="382"/>
      <c r="BU10" s="383"/>
      <c r="BV10" s="383"/>
      <c r="BW10" s="161" t="str">
        <f t="shared" si="65"/>
        <v/>
      </c>
      <c r="BX10" s="429" t="str">
        <f t="shared" si="66"/>
        <v/>
      </c>
      <c r="BY10" s="430" t="str">
        <f t="shared" si="11"/>
        <v/>
      </c>
      <c r="BZ10" s="382"/>
      <c r="CA10" s="383"/>
      <c r="CB10" s="383"/>
      <c r="CC10" s="161" t="str">
        <f t="shared" si="67"/>
        <v/>
      </c>
      <c r="CD10" s="429" t="str">
        <f t="shared" si="68"/>
        <v/>
      </c>
      <c r="CE10" s="430" t="str">
        <f t="shared" si="12"/>
        <v/>
      </c>
      <c r="CF10" s="382"/>
      <c r="CG10" s="383"/>
      <c r="CH10" s="383"/>
      <c r="CI10" s="161" t="str">
        <f t="shared" si="69"/>
        <v/>
      </c>
      <c r="CJ10" s="429" t="str">
        <f t="shared" si="70"/>
        <v/>
      </c>
      <c r="CK10" s="430" t="str">
        <f t="shared" si="13"/>
        <v/>
      </c>
      <c r="CL10" s="382"/>
      <c r="CM10" s="383"/>
      <c r="CN10" s="383"/>
      <c r="CO10" s="161" t="str">
        <f t="shared" si="71"/>
        <v/>
      </c>
      <c r="CP10" s="429" t="str">
        <f t="shared" si="72"/>
        <v/>
      </c>
      <c r="CQ10" s="434" t="str">
        <f t="shared" si="14"/>
        <v/>
      </c>
      <c r="CR10" s="382"/>
      <c r="CS10" s="383"/>
      <c r="CT10" s="383"/>
      <c r="CU10" s="161" t="str">
        <f t="shared" si="73"/>
        <v/>
      </c>
      <c r="CV10" s="429" t="str">
        <f t="shared" si="74"/>
        <v/>
      </c>
      <c r="CW10" s="430" t="str">
        <f t="shared" si="15"/>
        <v/>
      </c>
      <c r="CX10" s="382"/>
      <c r="CY10" s="383"/>
      <c r="CZ10" s="383"/>
      <c r="DA10" s="161" t="str">
        <f t="shared" si="75"/>
        <v/>
      </c>
      <c r="DB10" s="429" t="str">
        <f t="shared" si="76"/>
        <v/>
      </c>
      <c r="DC10" s="430" t="str">
        <f t="shared" si="16"/>
        <v/>
      </c>
      <c r="DD10" s="382"/>
      <c r="DE10" s="383"/>
      <c r="DF10" s="383"/>
      <c r="DG10" s="161" t="str">
        <f t="shared" si="77"/>
        <v/>
      </c>
      <c r="DH10" s="429" t="str">
        <f t="shared" si="78"/>
        <v/>
      </c>
      <c r="DI10" s="430" t="str">
        <f t="shared" si="17"/>
        <v/>
      </c>
      <c r="DJ10" s="382"/>
      <c r="DK10" s="383"/>
      <c r="DL10" s="383"/>
      <c r="DM10" s="161" t="str">
        <f t="shared" si="79"/>
        <v/>
      </c>
      <c r="DN10" s="429" t="str">
        <f t="shared" si="80"/>
        <v/>
      </c>
      <c r="DO10" s="434" t="str">
        <f t="shared" si="18"/>
        <v/>
      </c>
      <c r="DP10" s="382"/>
      <c r="DQ10" s="383"/>
      <c r="DR10" s="383"/>
      <c r="DS10" s="161" t="str">
        <f t="shared" si="81"/>
        <v/>
      </c>
      <c r="DT10" s="429" t="str">
        <f t="shared" si="82"/>
        <v/>
      </c>
      <c r="DU10" s="430" t="str">
        <f t="shared" si="19"/>
        <v/>
      </c>
      <c r="DV10" s="382"/>
      <c r="DW10" s="383"/>
      <c r="DX10" s="383"/>
      <c r="DY10" s="161" t="str">
        <f t="shared" si="83"/>
        <v/>
      </c>
      <c r="DZ10" s="429" t="str">
        <f t="shared" si="84"/>
        <v/>
      </c>
      <c r="EA10" s="430" t="str">
        <f t="shared" si="20"/>
        <v/>
      </c>
      <c r="EB10" s="382"/>
      <c r="EC10" s="383"/>
      <c r="ED10" s="383"/>
      <c r="EE10" s="161" t="str">
        <f t="shared" si="85"/>
        <v/>
      </c>
      <c r="EF10" s="429" t="str">
        <f t="shared" si="86"/>
        <v/>
      </c>
      <c r="EG10" s="430" t="str">
        <f t="shared" si="21"/>
        <v/>
      </c>
      <c r="EH10" s="382"/>
      <c r="EI10" s="383"/>
      <c r="EJ10" s="383"/>
      <c r="EK10" s="161" t="str">
        <f t="shared" si="87"/>
        <v/>
      </c>
      <c r="EL10" s="429" t="str">
        <f t="shared" si="88"/>
        <v/>
      </c>
      <c r="EM10" s="434" t="str">
        <f t="shared" si="22"/>
        <v/>
      </c>
      <c r="EN10" s="382"/>
      <c r="EO10" s="383"/>
      <c r="EP10" s="383"/>
      <c r="EQ10" s="161" t="str">
        <f t="shared" si="89"/>
        <v/>
      </c>
      <c r="ER10" s="429" t="str">
        <f t="shared" si="90"/>
        <v/>
      </c>
      <c r="ES10" s="430" t="str">
        <f t="shared" si="23"/>
        <v/>
      </c>
      <c r="ET10" s="382"/>
      <c r="EU10" s="383"/>
      <c r="EV10" s="383"/>
      <c r="EW10" s="161" t="str">
        <f t="shared" si="91"/>
        <v/>
      </c>
      <c r="EX10" s="429" t="str">
        <f t="shared" si="92"/>
        <v/>
      </c>
      <c r="EY10" s="430" t="str">
        <f t="shared" si="24"/>
        <v/>
      </c>
      <c r="EZ10" s="382"/>
      <c r="FA10" s="383"/>
      <c r="FB10" s="383"/>
      <c r="FC10" s="161" t="str">
        <f t="shared" si="93"/>
        <v/>
      </c>
      <c r="FD10" s="429" t="str">
        <f t="shared" si="94"/>
        <v/>
      </c>
      <c r="FE10" s="430" t="str">
        <f t="shared" si="25"/>
        <v/>
      </c>
      <c r="FF10" s="382"/>
      <c r="FG10" s="383"/>
      <c r="FH10" s="383"/>
      <c r="FI10" s="161" t="str">
        <f t="shared" si="95"/>
        <v/>
      </c>
      <c r="FJ10" s="429" t="str">
        <f t="shared" si="96"/>
        <v/>
      </c>
      <c r="FK10" s="434" t="str">
        <f t="shared" si="26"/>
        <v/>
      </c>
      <c r="FL10" s="382"/>
      <c r="FM10" s="383"/>
      <c r="FN10" s="383"/>
      <c r="FO10" s="161" t="str">
        <f t="shared" si="97"/>
        <v/>
      </c>
      <c r="FP10" s="429" t="str">
        <f t="shared" si="98"/>
        <v/>
      </c>
      <c r="FQ10" s="430" t="str">
        <f t="shared" si="27"/>
        <v/>
      </c>
      <c r="FR10" s="382"/>
      <c r="FS10" s="383"/>
      <c r="FT10" s="383"/>
      <c r="FU10" s="161" t="str">
        <f t="shared" si="99"/>
        <v/>
      </c>
      <c r="FV10" s="429" t="str">
        <f t="shared" si="100"/>
        <v/>
      </c>
      <c r="FW10" s="430" t="str">
        <f t="shared" si="28"/>
        <v/>
      </c>
      <c r="FX10" s="382"/>
      <c r="FY10" s="383"/>
      <c r="FZ10" s="383"/>
      <c r="GA10" s="161" t="str">
        <f t="shared" si="101"/>
        <v/>
      </c>
      <c r="GB10" s="429" t="str">
        <f t="shared" si="102"/>
        <v/>
      </c>
      <c r="GC10" s="430" t="str">
        <f t="shared" si="29"/>
        <v/>
      </c>
      <c r="GD10" s="382"/>
      <c r="GE10" s="383"/>
      <c r="GF10" s="383"/>
      <c r="GG10" s="161" t="str">
        <f t="shared" si="103"/>
        <v/>
      </c>
      <c r="GH10" s="429" t="str">
        <f t="shared" si="104"/>
        <v/>
      </c>
      <c r="GI10" s="434" t="str">
        <f t="shared" si="30"/>
        <v/>
      </c>
      <c r="GJ10" s="382"/>
      <c r="GK10" s="383"/>
      <c r="GL10" s="383"/>
      <c r="GM10" s="161" t="str">
        <f t="shared" si="105"/>
        <v/>
      </c>
      <c r="GN10" s="429" t="str">
        <f t="shared" si="106"/>
        <v/>
      </c>
      <c r="GO10" s="430" t="str">
        <f t="shared" si="31"/>
        <v/>
      </c>
      <c r="GP10" s="382"/>
      <c r="GQ10" s="383"/>
      <c r="GR10" s="383"/>
      <c r="GS10" s="161" t="str">
        <f t="shared" si="107"/>
        <v/>
      </c>
      <c r="GT10" s="429" t="str">
        <f t="shared" si="108"/>
        <v/>
      </c>
      <c r="GU10" s="430" t="str">
        <f t="shared" si="32"/>
        <v/>
      </c>
      <c r="GV10" s="382"/>
      <c r="GW10" s="383"/>
      <c r="GX10" s="383"/>
      <c r="GY10" s="161" t="str">
        <f t="shared" si="109"/>
        <v/>
      </c>
      <c r="GZ10" s="429" t="str">
        <f t="shared" si="110"/>
        <v/>
      </c>
      <c r="HA10" s="430" t="str">
        <f t="shared" si="33"/>
        <v/>
      </c>
      <c r="HB10" s="382"/>
      <c r="HC10" s="383"/>
      <c r="HD10" s="383"/>
      <c r="HE10" s="161" t="str">
        <f t="shared" si="111"/>
        <v/>
      </c>
      <c r="HF10" s="429" t="str">
        <f t="shared" si="112"/>
        <v/>
      </c>
      <c r="HG10" s="434" t="str">
        <f t="shared" si="34"/>
        <v/>
      </c>
      <c r="HH10" s="382"/>
      <c r="HI10" s="383"/>
      <c r="HJ10" s="383"/>
      <c r="HK10" s="161" t="str">
        <f t="shared" si="113"/>
        <v/>
      </c>
      <c r="HL10" s="429" t="str">
        <f t="shared" si="114"/>
        <v/>
      </c>
      <c r="HM10" s="430" t="str">
        <f t="shared" si="35"/>
        <v/>
      </c>
      <c r="HN10" s="382"/>
      <c r="HO10" s="383"/>
      <c r="HP10" s="383"/>
      <c r="HQ10" s="161" t="str">
        <f t="shared" si="115"/>
        <v/>
      </c>
      <c r="HR10" s="429" t="str">
        <f t="shared" si="116"/>
        <v/>
      </c>
      <c r="HS10" s="430" t="str">
        <f t="shared" si="36"/>
        <v/>
      </c>
      <c r="HT10" s="382"/>
      <c r="HU10" s="383"/>
      <c r="HV10" s="383"/>
      <c r="HW10" s="161" t="str">
        <f t="shared" si="117"/>
        <v/>
      </c>
      <c r="HX10" s="429" t="str">
        <f t="shared" si="118"/>
        <v/>
      </c>
      <c r="HY10" s="430" t="str">
        <f t="shared" si="37"/>
        <v/>
      </c>
      <c r="HZ10" s="382"/>
      <c r="IA10" s="383"/>
      <c r="IB10" s="383"/>
      <c r="IC10" s="161" t="str">
        <f t="shared" si="119"/>
        <v/>
      </c>
      <c r="ID10" s="429" t="str">
        <f t="shared" si="120"/>
        <v/>
      </c>
      <c r="IE10" s="434" t="str">
        <f t="shared" si="38"/>
        <v/>
      </c>
      <c r="IF10" s="382"/>
      <c r="IG10" s="383"/>
      <c r="IH10" s="383"/>
      <c r="II10" s="161" t="str">
        <f t="shared" si="121"/>
        <v/>
      </c>
      <c r="IJ10" s="429" t="str">
        <f t="shared" si="122"/>
        <v/>
      </c>
      <c r="IK10" s="430" t="str">
        <f t="shared" si="39"/>
        <v/>
      </c>
      <c r="IL10" s="382"/>
      <c r="IM10" s="383"/>
      <c r="IN10" s="383"/>
      <c r="IO10" s="161" t="str">
        <f t="shared" si="123"/>
        <v/>
      </c>
      <c r="IP10" s="429" t="str">
        <f t="shared" si="124"/>
        <v/>
      </c>
      <c r="IQ10" s="430" t="str">
        <f t="shared" si="40"/>
        <v/>
      </c>
      <c r="IR10" s="382"/>
      <c r="IS10" s="383"/>
      <c r="IT10" s="383"/>
      <c r="IU10" s="161" t="str">
        <f t="shared" si="125"/>
        <v/>
      </c>
      <c r="IV10" s="429" t="str">
        <f t="shared" si="126"/>
        <v/>
      </c>
      <c r="IW10" s="430" t="str">
        <f t="shared" si="41"/>
        <v/>
      </c>
      <c r="IX10" s="382"/>
      <c r="IY10" s="383"/>
      <c r="IZ10" s="383"/>
      <c r="JA10" s="161" t="str">
        <f t="shared" si="127"/>
        <v/>
      </c>
      <c r="JB10" s="429" t="str">
        <f t="shared" si="128"/>
        <v/>
      </c>
      <c r="JC10" s="434" t="str">
        <f t="shared" si="42"/>
        <v/>
      </c>
      <c r="JD10" s="446" t="str">
        <f t="shared" si="129"/>
        <v/>
      </c>
      <c r="JE10" s="161" t="str">
        <f t="shared" si="130"/>
        <v/>
      </c>
      <c r="JF10" s="454" t="str">
        <f t="shared" si="131"/>
        <v/>
      </c>
      <c r="JG10" s="441" t="str">
        <f>IF(JF10="","",IF(นักเรียน!N9="ออก","---ย้าย---",VLOOKUP(JF10,gradekpisum,4)))</f>
        <v/>
      </c>
      <c r="JH10" s="432"/>
      <c r="JM10" s="449">
        <f t="shared" si="132"/>
        <v>0</v>
      </c>
      <c r="JN10" s="449">
        <f t="shared" si="133"/>
        <v>0</v>
      </c>
      <c r="JO10" s="449">
        <f t="shared" si="134"/>
        <v>0</v>
      </c>
      <c r="JP10" s="449">
        <f t="shared" si="135"/>
        <v>0</v>
      </c>
      <c r="JQ10" s="452" t="str">
        <f t="shared" si="136"/>
        <v/>
      </c>
      <c r="JR10" s="4"/>
    </row>
    <row r="11" spans="2:281" ht="15.6" customHeight="1" x14ac:dyDescent="0.5">
      <c r="B11" s="15">
        <v>5</v>
      </c>
      <c r="C11" s="161" t="str">
        <f>IF(นักเรียน!C10="","",นักเรียน!C10)</f>
        <v/>
      </c>
      <c r="D11" s="740" t="str">
        <f>IF(นักเรียน!E10="","",นักเรียน!E10)</f>
        <v/>
      </c>
      <c r="E11" s="741"/>
      <c r="F11" s="382"/>
      <c r="G11" s="383"/>
      <c r="H11" s="383"/>
      <c r="I11" s="161" t="str">
        <f t="shared" si="43"/>
        <v/>
      </c>
      <c r="J11" s="429" t="str">
        <f t="shared" si="44"/>
        <v/>
      </c>
      <c r="K11" s="430" t="str">
        <f t="shared" si="0"/>
        <v/>
      </c>
      <c r="L11" s="382"/>
      <c r="M11" s="383"/>
      <c r="N11" s="383"/>
      <c r="O11" s="161" t="str">
        <f t="shared" si="45"/>
        <v/>
      </c>
      <c r="P11" s="429" t="str">
        <f t="shared" si="46"/>
        <v/>
      </c>
      <c r="Q11" s="430" t="str">
        <f t="shared" si="1"/>
        <v/>
      </c>
      <c r="R11" s="382"/>
      <c r="S11" s="383"/>
      <c r="T11" s="383"/>
      <c r="U11" s="161" t="str">
        <f t="shared" si="47"/>
        <v/>
      </c>
      <c r="V11" s="429" t="str">
        <f t="shared" si="48"/>
        <v/>
      </c>
      <c r="W11" s="434" t="str">
        <f t="shared" si="2"/>
        <v/>
      </c>
      <c r="X11" s="382"/>
      <c r="Y11" s="383"/>
      <c r="Z11" s="383"/>
      <c r="AA11" s="161" t="str">
        <f t="shared" si="49"/>
        <v/>
      </c>
      <c r="AB11" s="429" t="str">
        <f t="shared" si="50"/>
        <v/>
      </c>
      <c r="AC11" s="430" t="str">
        <f t="shared" si="3"/>
        <v/>
      </c>
      <c r="AD11" s="382"/>
      <c r="AE11" s="383"/>
      <c r="AF11" s="383"/>
      <c r="AG11" s="161" t="str">
        <f t="shared" si="51"/>
        <v/>
      </c>
      <c r="AH11" s="429" t="str">
        <f t="shared" si="52"/>
        <v/>
      </c>
      <c r="AI11" s="430" t="str">
        <f t="shared" si="4"/>
        <v/>
      </c>
      <c r="AJ11" s="382"/>
      <c r="AK11" s="383"/>
      <c r="AL11" s="383"/>
      <c r="AM11" s="161" t="str">
        <f t="shared" si="53"/>
        <v/>
      </c>
      <c r="AN11" s="429" t="str">
        <f t="shared" si="54"/>
        <v/>
      </c>
      <c r="AO11" s="430" t="str">
        <f t="shared" si="5"/>
        <v/>
      </c>
      <c r="AP11" s="382"/>
      <c r="AQ11" s="383"/>
      <c r="AR11" s="383"/>
      <c r="AS11" s="161" t="str">
        <f t="shared" si="55"/>
        <v/>
      </c>
      <c r="AT11" s="429" t="str">
        <f t="shared" si="56"/>
        <v/>
      </c>
      <c r="AU11" s="434" t="str">
        <f t="shared" si="6"/>
        <v/>
      </c>
      <c r="AV11" s="382"/>
      <c r="AW11" s="383"/>
      <c r="AX11" s="383"/>
      <c r="AY11" s="161" t="str">
        <f t="shared" si="57"/>
        <v/>
      </c>
      <c r="AZ11" s="429" t="str">
        <f t="shared" si="58"/>
        <v/>
      </c>
      <c r="BA11" s="430" t="str">
        <f t="shared" si="7"/>
        <v/>
      </c>
      <c r="BB11" s="382"/>
      <c r="BC11" s="383"/>
      <c r="BD11" s="383"/>
      <c r="BE11" s="161" t="str">
        <f t="shared" si="59"/>
        <v/>
      </c>
      <c r="BF11" s="429" t="str">
        <f t="shared" si="60"/>
        <v/>
      </c>
      <c r="BG11" s="430" t="str">
        <f t="shared" si="8"/>
        <v/>
      </c>
      <c r="BH11" s="382"/>
      <c r="BI11" s="383"/>
      <c r="BJ11" s="383"/>
      <c r="BK11" s="161" t="str">
        <f t="shared" si="61"/>
        <v/>
      </c>
      <c r="BL11" s="429" t="str">
        <f t="shared" si="62"/>
        <v/>
      </c>
      <c r="BM11" s="430" t="str">
        <f t="shared" si="9"/>
        <v/>
      </c>
      <c r="BN11" s="382"/>
      <c r="BO11" s="383"/>
      <c r="BP11" s="383"/>
      <c r="BQ11" s="161" t="str">
        <f t="shared" si="63"/>
        <v/>
      </c>
      <c r="BR11" s="429" t="str">
        <f t="shared" si="64"/>
        <v/>
      </c>
      <c r="BS11" s="434" t="str">
        <f t="shared" si="10"/>
        <v/>
      </c>
      <c r="BT11" s="382"/>
      <c r="BU11" s="383"/>
      <c r="BV11" s="383"/>
      <c r="BW11" s="161" t="str">
        <f t="shared" si="65"/>
        <v/>
      </c>
      <c r="BX11" s="429" t="str">
        <f t="shared" si="66"/>
        <v/>
      </c>
      <c r="BY11" s="430" t="str">
        <f t="shared" si="11"/>
        <v/>
      </c>
      <c r="BZ11" s="382"/>
      <c r="CA11" s="383"/>
      <c r="CB11" s="383"/>
      <c r="CC11" s="161" t="str">
        <f t="shared" si="67"/>
        <v/>
      </c>
      <c r="CD11" s="429" t="str">
        <f t="shared" si="68"/>
        <v/>
      </c>
      <c r="CE11" s="430" t="str">
        <f t="shared" si="12"/>
        <v/>
      </c>
      <c r="CF11" s="382"/>
      <c r="CG11" s="383"/>
      <c r="CH11" s="383"/>
      <c r="CI11" s="161" t="str">
        <f t="shared" si="69"/>
        <v/>
      </c>
      <c r="CJ11" s="429" t="str">
        <f t="shared" si="70"/>
        <v/>
      </c>
      <c r="CK11" s="430" t="str">
        <f t="shared" si="13"/>
        <v/>
      </c>
      <c r="CL11" s="382"/>
      <c r="CM11" s="383"/>
      <c r="CN11" s="383"/>
      <c r="CO11" s="161" t="str">
        <f t="shared" si="71"/>
        <v/>
      </c>
      <c r="CP11" s="429" t="str">
        <f t="shared" si="72"/>
        <v/>
      </c>
      <c r="CQ11" s="434" t="str">
        <f t="shared" si="14"/>
        <v/>
      </c>
      <c r="CR11" s="382"/>
      <c r="CS11" s="383"/>
      <c r="CT11" s="383"/>
      <c r="CU11" s="161" t="str">
        <f t="shared" si="73"/>
        <v/>
      </c>
      <c r="CV11" s="429" t="str">
        <f t="shared" si="74"/>
        <v/>
      </c>
      <c r="CW11" s="430" t="str">
        <f t="shared" si="15"/>
        <v/>
      </c>
      <c r="CX11" s="382"/>
      <c r="CY11" s="383"/>
      <c r="CZ11" s="383"/>
      <c r="DA11" s="161" t="str">
        <f t="shared" si="75"/>
        <v/>
      </c>
      <c r="DB11" s="429" t="str">
        <f t="shared" si="76"/>
        <v/>
      </c>
      <c r="DC11" s="430" t="str">
        <f t="shared" si="16"/>
        <v/>
      </c>
      <c r="DD11" s="382"/>
      <c r="DE11" s="383"/>
      <c r="DF11" s="383"/>
      <c r="DG11" s="161" t="str">
        <f t="shared" si="77"/>
        <v/>
      </c>
      <c r="DH11" s="429" t="str">
        <f t="shared" si="78"/>
        <v/>
      </c>
      <c r="DI11" s="430" t="str">
        <f t="shared" si="17"/>
        <v/>
      </c>
      <c r="DJ11" s="382"/>
      <c r="DK11" s="383"/>
      <c r="DL11" s="383"/>
      <c r="DM11" s="161" t="str">
        <f t="shared" si="79"/>
        <v/>
      </c>
      <c r="DN11" s="429" t="str">
        <f t="shared" si="80"/>
        <v/>
      </c>
      <c r="DO11" s="434" t="str">
        <f t="shared" si="18"/>
        <v/>
      </c>
      <c r="DP11" s="382"/>
      <c r="DQ11" s="383"/>
      <c r="DR11" s="383"/>
      <c r="DS11" s="161" t="str">
        <f t="shared" si="81"/>
        <v/>
      </c>
      <c r="DT11" s="429" t="str">
        <f t="shared" si="82"/>
        <v/>
      </c>
      <c r="DU11" s="430" t="str">
        <f t="shared" si="19"/>
        <v/>
      </c>
      <c r="DV11" s="382"/>
      <c r="DW11" s="383"/>
      <c r="DX11" s="383"/>
      <c r="DY11" s="161" t="str">
        <f t="shared" si="83"/>
        <v/>
      </c>
      <c r="DZ11" s="429" t="str">
        <f t="shared" si="84"/>
        <v/>
      </c>
      <c r="EA11" s="430" t="str">
        <f t="shared" si="20"/>
        <v/>
      </c>
      <c r="EB11" s="382"/>
      <c r="EC11" s="383"/>
      <c r="ED11" s="383"/>
      <c r="EE11" s="161" t="str">
        <f t="shared" si="85"/>
        <v/>
      </c>
      <c r="EF11" s="429" t="str">
        <f t="shared" si="86"/>
        <v/>
      </c>
      <c r="EG11" s="430" t="str">
        <f t="shared" si="21"/>
        <v/>
      </c>
      <c r="EH11" s="382"/>
      <c r="EI11" s="383"/>
      <c r="EJ11" s="383"/>
      <c r="EK11" s="161" t="str">
        <f t="shared" si="87"/>
        <v/>
      </c>
      <c r="EL11" s="429" t="str">
        <f t="shared" si="88"/>
        <v/>
      </c>
      <c r="EM11" s="434" t="str">
        <f t="shared" si="22"/>
        <v/>
      </c>
      <c r="EN11" s="382"/>
      <c r="EO11" s="383"/>
      <c r="EP11" s="383"/>
      <c r="EQ11" s="161" t="str">
        <f t="shared" si="89"/>
        <v/>
      </c>
      <c r="ER11" s="429" t="str">
        <f t="shared" si="90"/>
        <v/>
      </c>
      <c r="ES11" s="430" t="str">
        <f t="shared" si="23"/>
        <v/>
      </c>
      <c r="ET11" s="382"/>
      <c r="EU11" s="383"/>
      <c r="EV11" s="383"/>
      <c r="EW11" s="161" t="str">
        <f t="shared" si="91"/>
        <v/>
      </c>
      <c r="EX11" s="429" t="str">
        <f t="shared" si="92"/>
        <v/>
      </c>
      <c r="EY11" s="430" t="str">
        <f t="shared" si="24"/>
        <v/>
      </c>
      <c r="EZ11" s="382"/>
      <c r="FA11" s="383"/>
      <c r="FB11" s="383"/>
      <c r="FC11" s="161" t="str">
        <f t="shared" si="93"/>
        <v/>
      </c>
      <c r="FD11" s="429" t="str">
        <f t="shared" si="94"/>
        <v/>
      </c>
      <c r="FE11" s="430" t="str">
        <f t="shared" si="25"/>
        <v/>
      </c>
      <c r="FF11" s="382"/>
      <c r="FG11" s="383"/>
      <c r="FH11" s="383"/>
      <c r="FI11" s="161" t="str">
        <f t="shared" si="95"/>
        <v/>
      </c>
      <c r="FJ11" s="429" t="str">
        <f t="shared" si="96"/>
        <v/>
      </c>
      <c r="FK11" s="434" t="str">
        <f t="shared" si="26"/>
        <v/>
      </c>
      <c r="FL11" s="382"/>
      <c r="FM11" s="383"/>
      <c r="FN11" s="383"/>
      <c r="FO11" s="161" t="str">
        <f t="shared" si="97"/>
        <v/>
      </c>
      <c r="FP11" s="429" t="str">
        <f t="shared" si="98"/>
        <v/>
      </c>
      <c r="FQ11" s="430" t="str">
        <f t="shared" si="27"/>
        <v/>
      </c>
      <c r="FR11" s="382"/>
      <c r="FS11" s="383"/>
      <c r="FT11" s="383"/>
      <c r="FU11" s="161" t="str">
        <f t="shared" si="99"/>
        <v/>
      </c>
      <c r="FV11" s="429" t="str">
        <f t="shared" si="100"/>
        <v/>
      </c>
      <c r="FW11" s="430" t="str">
        <f t="shared" si="28"/>
        <v/>
      </c>
      <c r="FX11" s="382"/>
      <c r="FY11" s="383"/>
      <c r="FZ11" s="383"/>
      <c r="GA11" s="161" t="str">
        <f t="shared" si="101"/>
        <v/>
      </c>
      <c r="GB11" s="429" t="str">
        <f t="shared" si="102"/>
        <v/>
      </c>
      <c r="GC11" s="430" t="str">
        <f t="shared" si="29"/>
        <v/>
      </c>
      <c r="GD11" s="382"/>
      <c r="GE11" s="383"/>
      <c r="GF11" s="383"/>
      <c r="GG11" s="161" t="str">
        <f t="shared" si="103"/>
        <v/>
      </c>
      <c r="GH11" s="429" t="str">
        <f t="shared" si="104"/>
        <v/>
      </c>
      <c r="GI11" s="434" t="str">
        <f t="shared" si="30"/>
        <v/>
      </c>
      <c r="GJ11" s="382"/>
      <c r="GK11" s="383"/>
      <c r="GL11" s="383"/>
      <c r="GM11" s="161" t="str">
        <f t="shared" si="105"/>
        <v/>
      </c>
      <c r="GN11" s="429" t="str">
        <f t="shared" si="106"/>
        <v/>
      </c>
      <c r="GO11" s="430" t="str">
        <f t="shared" si="31"/>
        <v/>
      </c>
      <c r="GP11" s="382"/>
      <c r="GQ11" s="383"/>
      <c r="GR11" s="383"/>
      <c r="GS11" s="161" t="str">
        <f t="shared" si="107"/>
        <v/>
      </c>
      <c r="GT11" s="429" t="str">
        <f t="shared" si="108"/>
        <v/>
      </c>
      <c r="GU11" s="430" t="str">
        <f t="shared" si="32"/>
        <v/>
      </c>
      <c r="GV11" s="382"/>
      <c r="GW11" s="383"/>
      <c r="GX11" s="383"/>
      <c r="GY11" s="161" t="str">
        <f t="shared" si="109"/>
        <v/>
      </c>
      <c r="GZ11" s="429" t="str">
        <f t="shared" si="110"/>
        <v/>
      </c>
      <c r="HA11" s="430" t="str">
        <f t="shared" si="33"/>
        <v/>
      </c>
      <c r="HB11" s="382"/>
      <c r="HC11" s="383"/>
      <c r="HD11" s="383"/>
      <c r="HE11" s="161" t="str">
        <f t="shared" si="111"/>
        <v/>
      </c>
      <c r="HF11" s="429" t="str">
        <f t="shared" si="112"/>
        <v/>
      </c>
      <c r="HG11" s="434" t="str">
        <f t="shared" si="34"/>
        <v/>
      </c>
      <c r="HH11" s="382"/>
      <c r="HI11" s="383"/>
      <c r="HJ11" s="383"/>
      <c r="HK11" s="161" t="str">
        <f t="shared" si="113"/>
        <v/>
      </c>
      <c r="HL11" s="429" t="str">
        <f t="shared" si="114"/>
        <v/>
      </c>
      <c r="HM11" s="430" t="str">
        <f t="shared" si="35"/>
        <v/>
      </c>
      <c r="HN11" s="382"/>
      <c r="HO11" s="383"/>
      <c r="HP11" s="383"/>
      <c r="HQ11" s="161" t="str">
        <f t="shared" si="115"/>
        <v/>
      </c>
      <c r="HR11" s="429" t="str">
        <f t="shared" si="116"/>
        <v/>
      </c>
      <c r="HS11" s="430" t="str">
        <f t="shared" si="36"/>
        <v/>
      </c>
      <c r="HT11" s="382"/>
      <c r="HU11" s="383"/>
      <c r="HV11" s="383"/>
      <c r="HW11" s="161" t="str">
        <f t="shared" si="117"/>
        <v/>
      </c>
      <c r="HX11" s="429" t="str">
        <f t="shared" si="118"/>
        <v/>
      </c>
      <c r="HY11" s="430" t="str">
        <f t="shared" si="37"/>
        <v/>
      </c>
      <c r="HZ11" s="382"/>
      <c r="IA11" s="383"/>
      <c r="IB11" s="383"/>
      <c r="IC11" s="161" t="str">
        <f t="shared" si="119"/>
        <v/>
      </c>
      <c r="ID11" s="429" t="str">
        <f t="shared" si="120"/>
        <v/>
      </c>
      <c r="IE11" s="434" t="str">
        <f t="shared" si="38"/>
        <v/>
      </c>
      <c r="IF11" s="382"/>
      <c r="IG11" s="383"/>
      <c r="IH11" s="383"/>
      <c r="II11" s="161" t="str">
        <f t="shared" si="121"/>
        <v/>
      </c>
      <c r="IJ11" s="429" t="str">
        <f t="shared" si="122"/>
        <v/>
      </c>
      <c r="IK11" s="430" t="str">
        <f t="shared" si="39"/>
        <v/>
      </c>
      <c r="IL11" s="382"/>
      <c r="IM11" s="383"/>
      <c r="IN11" s="383"/>
      <c r="IO11" s="161" t="str">
        <f t="shared" si="123"/>
        <v/>
      </c>
      <c r="IP11" s="429" t="str">
        <f t="shared" si="124"/>
        <v/>
      </c>
      <c r="IQ11" s="430" t="str">
        <f t="shared" si="40"/>
        <v/>
      </c>
      <c r="IR11" s="382"/>
      <c r="IS11" s="383"/>
      <c r="IT11" s="383"/>
      <c r="IU11" s="161" t="str">
        <f t="shared" si="125"/>
        <v/>
      </c>
      <c r="IV11" s="429" t="str">
        <f t="shared" si="126"/>
        <v/>
      </c>
      <c r="IW11" s="430" t="str">
        <f t="shared" si="41"/>
        <v/>
      </c>
      <c r="IX11" s="382"/>
      <c r="IY11" s="383"/>
      <c r="IZ11" s="383"/>
      <c r="JA11" s="161" t="str">
        <f t="shared" si="127"/>
        <v/>
      </c>
      <c r="JB11" s="429" t="str">
        <f t="shared" si="128"/>
        <v/>
      </c>
      <c r="JC11" s="434" t="str">
        <f t="shared" si="42"/>
        <v/>
      </c>
      <c r="JD11" s="446" t="str">
        <f t="shared" si="129"/>
        <v/>
      </c>
      <c r="JE11" s="161" t="str">
        <f t="shared" si="130"/>
        <v/>
      </c>
      <c r="JF11" s="454" t="str">
        <f t="shared" si="131"/>
        <v/>
      </c>
      <c r="JG11" s="441" t="str">
        <f>IF(JF11="","",IF(นักเรียน!N10="ออก","---ย้าย---",VLOOKUP(JF11,gradekpisum,4)))</f>
        <v/>
      </c>
      <c r="JH11" s="432"/>
      <c r="JM11" s="449">
        <f t="shared" si="132"/>
        <v>0</v>
      </c>
      <c r="JN11" s="449">
        <f t="shared" si="133"/>
        <v>0</v>
      </c>
      <c r="JO11" s="449">
        <f t="shared" si="134"/>
        <v>0</v>
      </c>
      <c r="JP11" s="449">
        <f t="shared" si="135"/>
        <v>0</v>
      </c>
      <c r="JQ11" s="452" t="str">
        <f t="shared" si="136"/>
        <v/>
      </c>
      <c r="JR11" s="4"/>
    </row>
    <row r="12" spans="2:281" ht="15.6" customHeight="1" x14ac:dyDescent="0.5">
      <c r="B12" s="15">
        <v>6</v>
      </c>
      <c r="C12" s="161" t="str">
        <f>IF(นักเรียน!C11="","",นักเรียน!C11)</f>
        <v/>
      </c>
      <c r="D12" s="740" t="str">
        <f>IF(นักเรียน!E11="","",นักเรียน!E11)</f>
        <v/>
      </c>
      <c r="E12" s="741"/>
      <c r="F12" s="382"/>
      <c r="G12" s="383"/>
      <c r="H12" s="383"/>
      <c r="I12" s="161" t="str">
        <f t="shared" si="43"/>
        <v/>
      </c>
      <c r="J12" s="429" t="str">
        <f t="shared" si="44"/>
        <v/>
      </c>
      <c r="K12" s="430" t="str">
        <f t="shared" si="0"/>
        <v/>
      </c>
      <c r="L12" s="382"/>
      <c r="M12" s="383"/>
      <c r="N12" s="383"/>
      <c r="O12" s="161" t="str">
        <f t="shared" si="45"/>
        <v/>
      </c>
      <c r="P12" s="429" t="str">
        <f t="shared" si="46"/>
        <v/>
      </c>
      <c r="Q12" s="430" t="str">
        <f t="shared" si="1"/>
        <v/>
      </c>
      <c r="R12" s="382"/>
      <c r="S12" s="383"/>
      <c r="T12" s="383"/>
      <c r="U12" s="161" t="str">
        <f t="shared" si="47"/>
        <v/>
      </c>
      <c r="V12" s="429" t="str">
        <f t="shared" si="48"/>
        <v/>
      </c>
      <c r="W12" s="434" t="str">
        <f t="shared" si="2"/>
        <v/>
      </c>
      <c r="X12" s="382"/>
      <c r="Y12" s="383"/>
      <c r="Z12" s="383"/>
      <c r="AA12" s="161" t="str">
        <f t="shared" si="49"/>
        <v/>
      </c>
      <c r="AB12" s="429" t="str">
        <f t="shared" si="50"/>
        <v/>
      </c>
      <c r="AC12" s="430" t="str">
        <f t="shared" si="3"/>
        <v/>
      </c>
      <c r="AD12" s="382"/>
      <c r="AE12" s="383"/>
      <c r="AF12" s="383"/>
      <c r="AG12" s="161" t="str">
        <f t="shared" si="51"/>
        <v/>
      </c>
      <c r="AH12" s="429" t="str">
        <f t="shared" si="52"/>
        <v/>
      </c>
      <c r="AI12" s="430" t="str">
        <f t="shared" si="4"/>
        <v/>
      </c>
      <c r="AJ12" s="382"/>
      <c r="AK12" s="383"/>
      <c r="AL12" s="383"/>
      <c r="AM12" s="161" t="str">
        <f t="shared" si="53"/>
        <v/>
      </c>
      <c r="AN12" s="429" t="str">
        <f t="shared" si="54"/>
        <v/>
      </c>
      <c r="AO12" s="430" t="str">
        <f t="shared" si="5"/>
        <v/>
      </c>
      <c r="AP12" s="382"/>
      <c r="AQ12" s="383"/>
      <c r="AR12" s="383"/>
      <c r="AS12" s="161" t="str">
        <f t="shared" si="55"/>
        <v/>
      </c>
      <c r="AT12" s="429" t="str">
        <f t="shared" si="56"/>
        <v/>
      </c>
      <c r="AU12" s="434" t="str">
        <f t="shared" si="6"/>
        <v/>
      </c>
      <c r="AV12" s="382"/>
      <c r="AW12" s="383"/>
      <c r="AX12" s="383"/>
      <c r="AY12" s="161" t="str">
        <f t="shared" si="57"/>
        <v/>
      </c>
      <c r="AZ12" s="429" t="str">
        <f t="shared" si="58"/>
        <v/>
      </c>
      <c r="BA12" s="430" t="str">
        <f t="shared" si="7"/>
        <v/>
      </c>
      <c r="BB12" s="382"/>
      <c r="BC12" s="383"/>
      <c r="BD12" s="383"/>
      <c r="BE12" s="161" t="str">
        <f t="shared" si="59"/>
        <v/>
      </c>
      <c r="BF12" s="429" t="str">
        <f t="shared" si="60"/>
        <v/>
      </c>
      <c r="BG12" s="430" t="str">
        <f t="shared" si="8"/>
        <v/>
      </c>
      <c r="BH12" s="382"/>
      <c r="BI12" s="383"/>
      <c r="BJ12" s="383"/>
      <c r="BK12" s="161" t="str">
        <f t="shared" si="61"/>
        <v/>
      </c>
      <c r="BL12" s="429" t="str">
        <f t="shared" si="62"/>
        <v/>
      </c>
      <c r="BM12" s="430" t="str">
        <f t="shared" si="9"/>
        <v/>
      </c>
      <c r="BN12" s="382"/>
      <c r="BO12" s="383"/>
      <c r="BP12" s="383"/>
      <c r="BQ12" s="161" t="str">
        <f t="shared" si="63"/>
        <v/>
      </c>
      <c r="BR12" s="429" t="str">
        <f t="shared" si="64"/>
        <v/>
      </c>
      <c r="BS12" s="434" t="str">
        <f t="shared" si="10"/>
        <v/>
      </c>
      <c r="BT12" s="382"/>
      <c r="BU12" s="383"/>
      <c r="BV12" s="383"/>
      <c r="BW12" s="161" t="str">
        <f t="shared" si="65"/>
        <v/>
      </c>
      <c r="BX12" s="429" t="str">
        <f t="shared" si="66"/>
        <v/>
      </c>
      <c r="BY12" s="430" t="str">
        <f t="shared" si="11"/>
        <v/>
      </c>
      <c r="BZ12" s="382"/>
      <c r="CA12" s="383"/>
      <c r="CB12" s="383"/>
      <c r="CC12" s="161" t="str">
        <f t="shared" si="67"/>
        <v/>
      </c>
      <c r="CD12" s="429" t="str">
        <f t="shared" si="68"/>
        <v/>
      </c>
      <c r="CE12" s="430" t="str">
        <f t="shared" si="12"/>
        <v/>
      </c>
      <c r="CF12" s="382"/>
      <c r="CG12" s="383"/>
      <c r="CH12" s="383"/>
      <c r="CI12" s="161" t="str">
        <f t="shared" si="69"/>
        <v/>
      </c>
      <c r="CJ12" s="429" t="str">
        <f t="shared" si="70"/>
        <v/>
      </c>
      <c r="CK12" s="430" t="str">
        <f t="shared" si="13"/>
        <v/>
      </c>
      <c r="CL12" s="382"/>
      <c r="CM12" s="383"/>
      <c r="CN12" s="383"/>
      <c r="CO12" s="161" t="str">
        <f t="shared" si="71"/>
        <v/>
      </c>
      <c r="CP12" s="429" t="str">
        <f t="shared" si="72"/>
        <v/>
      </c>
      <c r="CQ12" s="434" t="str">
        <f t="shared" si="14"/>
        <v/>
      </c>
      <c r="CR12" s="382"/>
      <c r="CS12" s="383"/>
      <c r="CT12" s="383"/>
      <c r="CU12" s="161" t="str">
        <f t="shared" si="73"/>
        <v/>
      </c>
      <c r="CV12" s="429" t="str">
        <f t="shared" si="74"/>
        <v/>
      </c>
      <c r="CW12" s="430" t="str">
        <f t="shared" si="15"/>
        <v/>
      </c>
      <c r="CX12" s="382"/>
      <c r="CY12" s="383"/>
      <c r="CZ12" s="383"/>
      <c r="DA12" s="161" t="str">
        <f t="shared" si="75"/>
        <v/>
      </c>
      <c r="DB12" s="429" t="str">
        <f t="shared" si="76"/>
        <v/>
      </c>
      <c r="DC12" s="430" t="str">
        <f t="shared" si="16"/>
        <v/>
      </c>
      <c r="DD12" s="382"/>
      <c r="DE12" s="383"/>
      <c r="DF12" s="383"/>
      <c r="DG12" s="161" t="str">
        <f t="shared" si="77"/>
        <v/>
      </c>
      <c r="DH12" s="429" t="str">
        <f t="shared" si="78"/>
        <v/>
      </c>
      <c r="DI12" s="430" t="str">
        <f t="shared" si="17"/>
        <v/>
      </c>
      <c r="DJ12" s="382"/>
      <c r="DK12" s="383"/>
      <c r="DL12" s="383"/>
      <c r="DM12" s="161" t="str">
        <f t="shared" si="79"/>
        <v/>
      </c>
      <c r="DN12" s="429" t="str">
        <f t="shared" si="80"/>
        <v/>
      </c>
      <c r="DO12" s="434" t="str">
        <f t="shared" si="18"/>
        <v/>
      </c>
      <c r="DP12" s="382"/>
      <c r="DQ12" s="383"/>
      <c r="DR12" s="383"/>
      <c r="DS12" s="161" t="str">
        <f t="shared" si="81"/>
        <v/>
      </c>
      <c r="DT12" s="429" t="str">
        <f t="shared" si="82"/>
        <v/>
      </c>
      <c r="DU12" s="430" t="str">
        <f t="shared" si="19"/>
        <v/>
      </c>
      <c r="DV12" s="382"/>
      <c r="DW12" s="383"/>
      <c r="DX12" s="383"/>
      <c r="DY12" s="161" t="str">
        <f t="shared" si="83"/>
        <v/>
      </c>
      <c r="DZ12" s="429" t="str">
        <f t="shared" si="84"/>
        <v/>
      </c>
      <c r="EA12" s="430" t="str">
        <f t="shared" si="20"/>
        <v/>
      </c>
      <c r="EB12" s="382"/>
      <c r="EC12" s="383"/>
      <c r="ED12" s="383"/>
      <c r="EE12" s="161" t="str">
        <f t="shared" si="85"/>
        <v/>
      </c>
      <c r="EF12" s="429" t="str">
        <f t="shared" si="86"/>
        <v/>
      </c>
      <c r="EG12" s="430" t="str">
        <f t="shared" si="21"/>
        <v/>
      </c>
      <c r="EH12" s="382"/>
      <c r="EI12" s="383"/>
      <c r="EJ12" s="383"/>
      <c r="EK12" s="161" t="str">
        <f t="shared" si="87"/>
        <v/>
      </c>
      <c r="EL12" s="429" t="str">
        <f t="shared" si="88"/>
        <v/>
      </c>
      <c r="EM12" s="434" t="str">
        <f t="shared" si="22"/>
        <v/>
      </c>
      <c r="EN12" s="382"/>
      <c r="EO12" s="383"/>
      <c r="EP12" s="383"/>
      <c r="EQ12" s="161" t="str">
        <f t="shared" si="89"/>
        <v/>
      </c>
      <c r="ER12" s="429" t="str">
        <f t="shared" si="90"/>
        <v/>
      </c>
      <c r="ES12" s="430" t="str">
        <f t="shared" si="23"/>
        <v/>
      </c>
      <c r="ET12" s="382"/>
      <c r="EU12" s="383"/>
      <c r="EV12" s="383"/>
      <c r="EW12" s="161" t="str">
        <f t="shared" si="91"/>
        <v/>
      </c>
      <c r="EX12" s="429" t="str">
        <f t="shared" si="92"/>
        <v/>
      </c>
      <c r="EY12" s="430" t="str">
        <f t="shared" si="24"/>
        <v/>
      </c>
      <c r="EZ12" s="382"/>
      <c r="FA12" s="383"/>
      <c r="FB12" s="383"/>
      <c r="FC12" s="161" t="str">
        <f t="shared" si="93"/>
        <v/>
      </c>
      <c r="FD12" s="429" t="str">
        <f t="shared" si="94"/>
        <v/>
      </c>
      <c r="FE12" s="430" t="str">
        <f t="shared" si="25"/>
        <v/>
      </c>
      <c r="FF12" s="382"/>
      <c r="FG12" s="383"/>
      <c r="FH12" s="383"/>
      <c r="FI12" s="161" t="str">
        <f t="shared" si="95"/>
        <v/>
      </c>
      <c r="FJ12" s="429" t="str">
        <f t="shared" si="96"/>
        <v/>
      </c>
      <c r="FK12" s="434" t="str">
        <f t="shared" si="26"/>
        <v/>
      </c>
      <c r="FL12" s="382"/>
      <c r="FM12" s="383"/>
      <c r="FN12" s="383"/>
      <c r="FO12" s="161" t="str">
        <f t="shared" si="97"/>
        <v/>
      </c>
      <c r="FP12" s="429" t="str">
        <f t="shared" si="98"/>
        <v/>
      </c>
      <c r="FQ12" s="430" t="str">
        <f t="shared" si="27"/>
        <v/>
      </c>
      <c r="FR12" s="382"/>
      <c r="FS12" s="383"/>
      <c r="FT12" s="383"/>
      <c r="FU12" s="161" t="str">
        <f t="shared" si="99"/>
        <v/>
      </c>
      <c r="FV12" s="429" t="str">
        <f t="shared" si="100"/>
        <v/>
      </c>
      <c r="FW12" s="430" t="str">
        <f t="shared" si="28"/>
        <v/>
      </c>
      <c r="FX12" s="382"/>
      <c r="FY12" s="383"/>
      <c r="FZ12" s="383"/>
      <c r="GA12" s="161" t="str">
        <f t="shared" si="101"/>
        <v/>
      </c>
      <c r="GB12" s="429" t="str">
        <f t="shared" si="102"/>
        <v/>
      </c>
      <c r="GC12" s="430" t="str">
        <f t="shared" si="29"/>
        <v/>
      </c>
      <c r="GD12" s="382"/>
      <c r="GE12" s="383"/>
      <c r="GF12" s="383"/>
      <c r="GG12" s="161" t="str">
        <f t="shared" si="103"/>
        <v/>
      </c>
      <c r="GH12" s="429" t="str">
        <f t="shared" si="104"/>
        <v/>
      </c>
      <c r="GI12" s="434" t="str">
        <f t="shared" si="30"/>
        <v/>
      </c>
      <c r="GJ12" s="382"/>
      <c r="GK12" s="383"/>
      <c r="GL12" s="383"/>
      <c r="GM12" s="161" t="str">
        <f t="shared" si="105"/>
        <v/>
      </c>
      <c r="GN12" s="429" t="str">
        <f t="shared" si="106"/>
        <v/>
      </c>
      <c r="GO12" s="430" t="str">
        <f t="shared" si="31"/>
        <v/>
      </c>
      <c r="GP12" s="382"/>
      <c r="GQ12" s="383"/>
      <c r="GR12" s="383"/>
      <c r="GS12" s="161" t="str">
        <f t="shared" si="107"/>
        <v/>
      </c>
      <c r="GT12" s="429" t="str">
        <f t="shared" si="108"/>
        <v/>
      </c>
      <c r="GU12" s="430" t="str">
        <f t="shared" si="32"/>
        <v/>
      </c>
      <c r="GV12" s="382"/>
      <c r="GW12" s="383"/>
      <c r="GX12" s="383"/>
      <c r="GY12" s="161" t="str">
        <f t="shared" si="109"/>
        <v/>
      </c>
      <c r="GZ12" s="429" t="str">
        <f t="shared" si="110"/>
        <v/>
      </c>
      <c r="HA12" s="430" t="str">
        <f t="shared" si="33"/>
        <v/>
      </c>
      <c r="HB12" s="382"/>
      <c r="HC12" s="383"/>
      <c r="HD12" s="383"/>
      <c r="HE12" s="161" t="str">
        <f t="shared" si="111"/>
        <v/>
      </c>
      <c r="HF12" s="429" t="str">
        <f t="shared" si="112"/>
        <v/>
      </c>
      <c r="HG12" s="434" t="str">
        <f t="shared" si="34"/>
        <v/>
      </c>
      <c r="HH12" s="382"/>
      <c r="HI12" s="383"/>
      <c r="HJ12" s="383"/>
      <c r="HK12" s="161" t="str">
        <f t="shared" si="113"/>
        <v/>
      </c>
      <c r="HL12" s="429" t="str">
        <f t="shared" si="114"/>
        <v/>
      </c>
      <c r="HM12" s="430" t="str">
        <f t="shared" si="35"/>
        <v/>
      </c>
      <c r="HN12" s="382"/>
      <c r="HO12" s="383"/>
      <c r="HP12" s="383"/>
      <c r="HQ12" s="161" t="str">
        <f t="shared" si="115"/>
        <v/>
      </c>
      <c r="HR12" s="429" t="str">
        <f t="shared" si="116"/>
        <v/>
      </c>
      <c r="HS12" s="430" t="str">
        <f t="shared" si="36"/>
        <v/>
      </c>
      <c r="HT12" s="382"/>
      <c r="HU12" s="383"/>
      <c r="HV12" s="383"/>
      <c r="HW12" s="161" t="str">
        <f t="shared" si="117"/>
        <v/>
      </c>
      <c r="HX12" s="429" t="str">
        <f t="shared" si="118"/>
        <v/>
      </c>
      <c r="HY12" s="430" t="str">
        <f t="shared" si="37"/>
        <v/>
      </c>
      <c r="HZ12" s="382"/>
      <c r="IA12" s="383"/>
      <c r="IB12" s="383"/>
      <c r="IC12" s="161" t="str">
        <f t="shared" si="119"/>
        <v/>
      </c>
      <c r="ID12" s="429" t="str">
        <f t="shared" si="120"/>
        <v/>
      </c>
      <c r="IE12" s="434" t="str">
        <f t="shared" si="38"/>
        <v/>
      </c>
      <c r="IF12" s="382"/>
      <c r="IG12" s="383"/>
      <c r="IH12" s="383"/>
      <c r="II12" s="161" t="str">
        <f t="shared" si="121"/>
        <v/>
      </c>
      <c r="IJ12" s="429" t="str">
        <f t="shared" si="122"/>
        <v/>
      </c>
      <c r="IK12" s="430" t="str">
        <f t="shared" si="39"/>
        <v/>
      </c>
      <c r="IL12" s="382"/>
      <c r="IM12" s="383"/>
      <c r="IN12" s="383"/>
      <c r="IO12" s="161" t="str">
        <f t="shared" si="123"/>
        <v/>
      </c>
      <c r="IP12" s="429" t="str">
        <f t="shared" si="124"/>
        <v/>
      </c>
      <c r="IQ12" s="430" t="str">
        <f t="shared" si="40"/>
        <v/>
      </c>
      <c r="IR12" s="382"/>
      <c r="IS12" s="383"/>
      <c r="IT12" s="383"/>
      <c r="IU12" s="161" t="str">
        <f t="shared" si="125"/>
        <v/>
      </c>
      <c r="IV12" s="429" t="str">
        <f t="shared" si="126"/>
        <v/>
      </c>
      <c r="IW12" s="430" t="str">
        <f t="shared" si="41"/>
        <v/>
      </c>
      <c r="IX12" s="382"/>
      <c r="IY12" s="383"/>
      <c r="IZ12" s="383"/>
      <c r="JA12" s="161" t="str">
        <f t="shared" si="127"/>
        <v/>
      </c>
      <c r="JB12" s="429" t="str">
        <f t="shared" si="128"/>
        <v/>
      </c>
      <c r="JC12" s="434" t="str">
        <f t="shared" si="42"/>
        <v/>
      </c>
      <c r="JD12" s="446" t="str">
        <f t="shared" si="129"/>
        <v/>
      </c>
      <c r="JE12" s="161" t="str">
        <f t="shared" si="130"/>
        <v/>
      </c>
      <c r="JF12" s="454" t="str">
        <f t="shared" si="131"/>
        <v/>
      </c>
      <c r="JG12" s="441" t="str">
        <f>IF(JF12="","",IF(นักเรียน!N11="ออก","---ย้าย---",VLOOKUP(JF12,gradekpisum,4)))</f>
        <v/>
      </c>
      <c r="JH12" s="432"/>
      <c r="JM12" s="449">
        <f t="shared" si="132"/>
        <v>0</v>
      </c>
      <c r="JN12" s="449">
        <f t="shared" si="133"/>
        <v>0</v>
      </c>
      <c r="JO12" s="449">
        <f t="shared" si="134"/>
        <v>0</v>
      </c>
      <c r="JP12" s="449">
        <f t="shared" si="135"/>
        <v>0</v>
      </c>
      <c r="JQ12" s="452" t="str">
        <f t="shared" si="136"/>
        <v/>
      </c>
      <c r="JR12" s="4"/>
    </row>
    <row r="13" spans="2:281" ht="15.6" customHeight="1" x14ac:dyDescent="0.5">
      <c r="B13" s="15">
        <v>7</v>
      </c>
      <c r="C13" s="161" t="str">
        <f>IF(นักเรียน!C12="","",นักเรียน!C12)</f>
        <v/>
      </c>
      <c r="D13" s="740" t="str">
        <f>IF(นักเรียน!E12="","",นักเรียน!E12)</f>
        <v/>
      </c>
      <c r="E13" s="741"/>
      <c r="F13" s="382"/>
      <c r="G13" s="383"/>
      <c r="H13" s="383"/>
      <c r="I13" s="161" t="str">
        <f t="shared" si="43"/>
        <v/>
      </c>
      <c r="J13" s="429" t="str">
        <f t="shared" si="44"/>
        <v/>
      </c>
      <c r="K13" s="430" t="str">
        <f t="shared" si="0"/>
        <v/>
      </c>
      <c r="L13" s="382"/>
      <c r="M13" s="383"/>
      <c r="N13" s="383"/>
      <c r="O13" s="161" t="str">
        <f t="shared" si="45"/>
        <v/>
      </c>
      <c r="P13" s="429" t="str">
        <f t="shared" si="46"/>
        <v/>
      </c>
      <c r="Q13" s="430" t="str">
        <f t="shared" si="1"/>
        <v/>
      </c>
      <c r="R13" s="382"/>
      <c r="S13" s="383"/>
      <c r="T13" s="383"/>
      <c r="U13" s="161" t="str">
        <f t="shared" si="47"/>
        <v/>
      </c>
      <c r="V13" s="429" t="str">
        <f t="shared" si="48"/>
        <v/>
      </c>
      <c r="W13" s="434" t="str">
        <f t="shared" si="2"/>
        <v/>
      </c>
      <c r="X13" s="382"/>
      <c r="Y13" s="383"/>
      <c r="Z13" s="383"/>
      <c r="AA13" s="161" t="str">
        <f t="shared" si="49"/>
        <v/>
      </c>
      <c r="AB13" s="429" t="str">
        <f t="shared" si="50"/>
        <v/>
      </c>
      <c r="AC13" s="430" t="str">
        <f t="shared" si="3"/>
        <v/>
      </c>
      <c r="AD13" s="382"/>
      <c r="AE13" s="383"/>
      <c r="AF13" s="383"/>
      <c r="AG13" s="161" t="str">
        <f t="shared" si="51"/>
        <v/>
      </c>
      <c r="AH13" s="429" t="str">
        <f t="shared" si="52"/>
        <v/>
      </c>
      <c r="AI13" s="430" t="str">
        <f t="shared" si="4"/>
        <v/>
      </c>
      <c r="AJ13" s="382"/>
      <c r="AK13" s="383"/>
      <c r="AL13" s="383"/>
      <c r="AM13" s="161" t="str">
        <f t="shared" si="53"/>
        <v/>
      </c>
      <c r="AN13" s="429" t="str">
        <f t="shared" si="54"/>
        <v/>
      </c>
      <c r="AO13" s="430" t="str">
        <f t="shared" si="5"/>
        <v/>
      </c>
      <c r="AP13" s="382"/>
      <c r="AQ13" s="383"/>
      <c r="AR13" s="383"/>
      <c r="AS13" s="161" t="str">
        <f t="shared" si="55"/>
        <v/>
      </c>
      <c r="AT13" s="429" t="str">
        <f t="shared" si="56"/>
        <v/>
      </c>
      <c r="AU13" s="434" t="str">
        <f t="shared" si="6"/>
        <v/>
      </c>
      <c r="AV13" s="382"/>
      <c r="AW13" s="383"/>
      <c r="AX13" s="383"/>
      <c r="AY13" s="161" t="str">
        <f t="shared" si="57"/>
        <v/>
      </c>
      <c r="AZ13" s="429" t="str">
        <f t="shared" si="58"/>
        <v/>
      </c>
      <c r="BA13" s="430" t="str">
        <f t="shared" si="7"/>
        <v/>
      </c>
      <c r="BB13" s="382"/>
      <c r="BC13" s="383"/>
      <c r="BD13" s="383"/>
      <c r="BE13" s="161" t="str">
        <f t="shared" si="59"/>
        <v/>
      </c>
      <c r="BF13" s="429" t="str">
        <f t="shared" si="60"/>
        <v/>
      </c>
      <c r="BG13" s="430" t="str">
        <f t="shared" si="8"/>
        <v/>
      </c>
      <c r="BH13" s="382"/>
      <c r="BI13" s="383"/>
      <c r="BJ13" s="383"/>
      <c r="BK13" s="161" t="str">
        <f t="shared" si="61"/>
        <v/>
      </c>
      <c r="BL13" s="429" t="str">
        <f t="shared" si="62"/>
        <v/>
      </c>
      <c r="BM13" s="430" t="str">
        <f t="shared" si="9"/>
        <v/>
      </c>
      <c r="BN13" s="382"/>
      <c r="BO13" s="383"/>
      <c r="BP13" s="383"/>
      <c r="BQ13" s="161" t="str">
        <f t="shared" si="63"/>
        <v/>
      </c>
      <c r="BR13" s="429" t="str">
        <f t="shared" si="64"/>
        <v/>
      </c>
      <c r="BS13" s="434" t="str">
        <f t="shared" si="10"/>
        <v/>
      </c>
      <c r="BT13" s="382"/>
      <c r="BU13" s="383"/>
      <c r="BV13" s="383"/>
      <c r="BW13" s="161" t="str">
        <f t="shared" si="65"/>
        <v/>
      </c>
      <c r="BX13" s="429" t="str">
        <f t="shared" si="66"/>
        <v/>
      </c>
      <c r="BY13" s="430" t="str">
        <f t="shared" si="11"/>
        <v/>
      </c>
      <c r="BZ13" s="382"/>
      <c r="CA13" s="383"/>
      <c r="CB13" s="383"/>
      <c r="CC13" s="161" t="str">
        <f t="shared" si="67"/>
        <v/>
      </c>
      <c r="CD13" s="429" t="str">
        <f t="shared" si="68"/>
        <v/>
      </c>
      <c r="CE13" s="430" t="str">
        <f t="shared" si="12"/>
        <v/>
      </c>
      <c r="CF13" s="382"/>
      <c r="CG13" s="383"/>
      <c r="CH13" s="383"/>
      <c r="CI13" s="161" t="str">
        <f t="shared" si="69"/>
        <v/>
      </c>
      <c r="CJ13" s="429" t="str">
        <f t="shared" si="70"/>
        <v/>
      </c>
      <c r="CK13" s="430" t="str">
        <f t="shared" si="13"/>
        <v/>
      </c>
      <c r="CL13" s="382"/>
      <c r="CM13" s="383"/>
      <c r="CN13" s="383"/>
      <c r="CO13" s="161" t="str">
        <f t="shared" si="71"/>
        <v/>
      </c>
      <c r="CP13" s="429" t="str">
        <f t="shared" si="72"/>
        <v/>
      </c>
      <c r="CQ13" s="434" t="str">
        <f t="shared" si="14"/>
        <v/>
      </c>
      <c r="CR13" s="382"/>
      <c r="CS13" s="383"/>
      <c r="CT13" s="383"/>
      <c r="CU13" s="161" t="str">
        <f t="shared" si="73"/>
        <v/>
      </c>
      <c r="CV13" s="429" t="str">
        <f t="shared" si="74"/>
        <v/>
      </c>
      <c r="CW13" s="430" t="str">
        <f t="shared" si="15"/>
        <v/>
      </c>
      <c r="CX13" s="382"/>
      <c r="CY13" s="383"/>
      <c r="CZ13" s="383"/>
      <c r="DA13" s="161" t="str">
        <f t="shared" si="75"/>
        <v/>
      </c>
      <c r="DB13" s="429" t="str">
        <f t="shared" si="76"/>
        <v/>
      </c>
      <c r="DC13" s="430" t="str">
        <f t="shared" si="16"/>
        <v/>
      </c>
      <c r="DD13" s="382"/>
      <c r="DE13" s="383"/>
      <c r="DF13" s="383"/>
      <c r="DG13" s="161" t="str">
        <f t="shared" si="77"/>
        <v/>
      </c>
      <c r="DH13" s="429" t="str">
        <f t="shared" si="78"/>
        <v/>
      </c>
      <c r="DI13" s="430" t="str">
        <f t="shared" si="17"/>
        <v/>
      </c>
      <c r="DJ13" s="382"/>
      <c r="DK13" s="383"/>
      <c r="DL13" s="383"/>
      <c r="DM13" s="161" t="str">
        <f t="shared" si="79"/>
        <v/>
      </c>
      <c r="DN13" s="429" t="str">
        <f t="shared" si="80"/>
        <v/>
      </c>
      <c r="DO13" s="434" t="str">
        <f t="shared" si="18"/>
        <v/>
      </c>
      <c r="DP13" s="382"/>
      <c r="DQ13" s="383"/>
      <c r="DR13" s="383"/>
      <c r="DS13" s="161" t="str">
        <f t="shared" si="81"/>
        <v/>
      </c>
      <c r="DT13" s="429" t="str">
        <f t="shared" si="82"/>
        <v/>
      </c>
      <c r="DU13" s="430" t="str">
        <f t="shared" si="19"/>
        <v/>
      </c>
      <c r="DV13" s="382"/>
      <c r="DW13" s="383"/>
      <c r="DX13" s="383"/>
      <c r="DY13" s="161" t="str">
        <f t="shared" si="83"/>
        <v/>
      </c>
      <c r="DZ13" s="429" t="str">
        <f t="shared" si="84"/>
        <v/>
      </c>
      <c r="EA13" s="430" t="str">
        <f t="shared" si="20"/>
        <v/>
      </c>
      <c r="EB13" s="382"/>
      <c r="EC13" s="383"/>
      <c r="ED13" s="383"/>
      <c r="EE13" s="161" t="str">
        <f t="shared" si="85"/>
        <v/>
      </c>
      <c r="EF13" s="429" t="str">
        <f t="shared" si="86"/>
        <v/>
      </c>
      <c r="EG13" s="430" t="str">
        <f t="shared" si="21"/>
        <v/>
      </c>
      <c r="EH13" s="382"/>
      <c r="EI13" s="383"/>
      <c r="EJ13" s="383"/>
      <c r="EK13" s="161" t="str">
        <f t="shared" si="87"/>
        <v/>
      </c>
      <c r="EL13" s="429" t="str">
        <f t="shared" si="88"/>
        <v/>
      </c>
      <c r="EM13" s="434" t="str">
        <f t="shared" si="22"/>
        <v/>
      </c>
      <c r="EN13" s="382"/>
      <c r="EO13" s="383"/>
      <c r="EP13" s="383"/>
      <c r="EQ13" s="161" t="str">
        <f t="shared" si="89"/>
        <v/>
      </c>
      <c r="ER13" s="429" t="str">
        <f t="shared" si="90"/>
        <v/>
      </c>
      <c r="ES13" s="430" t="str">
        <f t="shared" si="23"/>
        <v/>
      </c>
      <c r="ET13" s="382"/>
      <c r="EU13" s="383"/>
      <c r="EV13" s="383"/>
      <c r="EW13" s="161" t="str">
        <f t="shared" si="91"/>
        <v/>
      </c>
      <c r="EX13" s="429" t="str">
        <f t="shared" si="92"/>
        <v/>
      </c>
      <c r="EY13" s="430" t="str">
        <f t="shared" si="24"/>
        <v/>
      </c>
      <c r="EZ13" s="382"/>
      <c r="FA13" s="383"/>
      <c r="FB13" s="383"/>
      <c r="FC13" s="161" t="str">
        <f t="shared" si="93"/>
        <v/>
      </c>
      <c r="FD13" s="429" t="str">
        <f t="shared" si="94"/>
        <v/>
      </c>
      <c r="FE13" s="430" t="str">
        <f t="shared" si="25"/>
        <v/>
      </c>
      <c r="FF13" s="382"/>
      <c r="FG13" s="383"/>
      <c r="FH13" s="383"/>
      <c r="FI13" s="161" t="str">
        <f t="shared" si="95"/>
        <v/>
      </c>
      <c r="FJ13" s="429" t="str">
        <f t="shared" si="96"/>
        <v/>
      </c>
      <c r="FK13" s="434" t="str">
        <f t="shared" si="26"/>
        <v/>
      </c>
      <c r="FL13" s="382"/>
      <c r="FM13" s="383"/>
      <c r="FN13" s="383"/>
      <c r="FO13" s="161" t="str">
        <f t="shared" si="97"/>
        <v/>
      </c>
      <c r="FP13" s="429" t="str">
        <f t="shared" si="98"/>
        <v/>
      </c>
      <c r="FQ13" s="430" t="str">
        <f t="shared" si="27"/>
        <v/>
      </c>
      <c r="FR13" s="382"/>
      <c r="FS13" s="383"/>
      <c r="FT13" s="383"/>
      <c r="FU13" s="161" t="str">
        <f t="shared" si="99"/>
        <v/>
      </c>
      <c r="FV13" s="429" t="str">
        <f t="shared" si="100"/>
        <v/>
      </c>
      <c r="FW13" s="430" t="str">
        <f t="shared" si="28"/>
        <v/>
      </c>
      <c r="FX13" s="382"/>
      <c r="FY13" s="383"/>
      <c r="FZ13" s="383"/>
      <c r="GA13" s="161" t="str">
        <f t="shared" si="101"/>
        <v/>
      </c>
      <c r="GB13" s="429" t="str">
        <f t="shared" si="102"/>
        <v/>
      </c>
      <c r="GC13" s="430" t="str">
        <f t="shared" si="29"/>
        <v/>
      </c>
      <c r="GD13" s="382"/>
      <c r="GE13" s="383"/>
      <c r="GF13" s="383"/>
      <c r="GG13" s="161" t="str">
        <f t="shared" si="103"/>
        <v/>
      </c>
      <c r="GH13" s="429" t="str">
        <f t="shared" si="104"/>
        <v/>
      </c>
      <c r="GI13" s="434" t="str">
        <f t="shared" si="30"/>
        <v/>
      </c>
      <c r="GJ13" s="382"/>
      <c r="GK13" s="383"/>
      <c r="GL13" s="383"/>
      <c r="GM13" s="161" t="str">
        <f t="shared" si="105"/>
        <v/>
      </c>
      <c r="GN13" s="429" t="str">
        <f t="shared" si="106"/>
        <v/>
      </c>
      <c r="GO13" s="430" t="str">
        <f t="shared" si="31"/>
        <v/>
      </c>
      <c r="GP13" s="382"/>
      <c r="GQ13" s="383"/>
      <c r="GR13" s="383"/>
      <c r="GS13" s="161" t="str">
        <f t="shared" si="107"/>
        <v/>
      </c>
      <c r="GT13" s="429" t="str">
        <f t="shared" si="108"/>
        <v/>
      </c>
      <c r="GU13" s="430" t="str">
        <f t="shared" si="32"/>
        <v/>
      </c>
      <c r="GV13" s="382"/>
      <c r="GW13" s="383"/>
      <c r="GX13" s="383"/>
      <c r="GY13" s="161" t="str">
        <f t="shared" si="109"/>
        <v/>
      </c>
      <c r="GZ13" s="429" t="str">
        <f t="shared" si="110"/>
        <v/>
      </c>
      <c r="HA13" s="430" t="str">
        <f t="shared" si="33"/>
        <v/>
      </c>
      <c r="HB13" s="382"/>
      <c r="HC13" s="383"/>
      <c r="HD13" s="383"/>
      <c r="HE13" s="161" t="str">
        <f t="shared" si="111"/>
        <v/>
      </c>
      <c r="HF13" s="429" t="str">
        <f t="shared" si="112"/>
        <v/>
      </c>
      <c r="HG13" s="434" t="str">
        <f t="shared" si="34"/>
        <v/>
      </c>
      <c r="HH13" s="382"/>
      <c r="HI13" s="383"/>
      <c r="HJ13" s="383"/>
      <c r="HK13" s="161" t="str">
        <f t="shared" si="113"/>
        <v/>
      </c>
      <c r="HL13" s="429" t="str">
        <f t="shared" si="114"/>
        <v/>
      </c>
      <c r="HM13" s="430" t="str">
        <f t="shared" si="35"/>
        <v/>
      </c>
      <c r="HN13" s="382"/>
      <c r="HO13" s="383"/>
      <c r="HP13" s="383"/>
      <c r="HQ13" s="161" t="str">
        <f t="shared" si="115"/>
        <v/>
      </c>
      <c r="HR13" s="429" t="str">
        <f t="shared" si="116"/>
        <v/>
      </c>
      <c r="HS13" s="430" t="str">
        <f t="shared" si="36"/>
        <v/>
      </c>
      <c r="HT13" s="382"/>
      <c r="HU13" s="383"/>
      <c r="HV13" s="383"/>
      <c r="HW13" s="161" t="str">
        <f t="shared" si="117"/>
        <v/>
      </c>
      <c r="HX13" s="429" t="str">
        <f t="shared" si="118"/>
        <v/>
      </c>
      <c r="HY13" s="430" t="str">
        <f t="shared" si="37"/>
        <v/>
      </c>
      <c r="HZ13" s="382"/>
      <c r="IA13" s="383"/>
      <c r="IB13" s="383"/>
      <c r="IC13" s="161" t="str">
        <f t="shared" si="119"/>
        <v/>
      </c>
      <c r="ID13" s="429" t="str">
        <f t="shared" si="120"/>
        <v/>
      </c>
      <c r="IE13" s="434" t="str">
        <f t="shared" si="38"/>
        <v/>
      </c>
      <c r="IF13" s="382"/>
      <c r="IG13" s="383"/>
      <c r="IH13" s="383"/>
      <c r="II13" s="161" t="str">
        <f t="shared" si="121"/>
        <v/>
      </c>
      <c r="IJ13" s="429" t="str">
        <f t="shared" si="122"/>
        <v/>
      </c>
      <c r="IK13" s="430" t="str">
        <f t="shared" si="39"/>
        <v/>
      </c>
      <c r="IL13" s="382"/>
      <c r="IM13" s="383"/>
      <c r="IN13" s="383"/>
      <c r="IO13" s="161" t="str">
        <f t="shared" si="123"/>
        <v/>
      </c>
      <c r="IP13" s="429" t="str">
        <f t="shared" si="124"/>
        <v/>
      </c>
      <c r="IQ13" s="430" t="str">
        <f t="shared" si="40"/>
        <v/>
      </c>
      <c r="IR13" s="382"/>
      <c r="IS13" s="383"/>
      <c r="IT13" s="383"/>
      <c r="IU13" s="161" t="str">
        <f t="shared" si="125"/>
        <v/>
      </c>
      <c r="IV13" s="429" t="str">
        <f t="shared" si="126"/>
        <v/>
      </c>
      <c r="IW13" s="430" t="str">
        <f t="shared" si="41"/>
        <v/>
      </c>
      <c r="IX13" s="382"/>
      <c r="IY13" s="383"/>
      <c r="IZ13" s="383"/>
      <c r="JA13" s="161" t="str">
        <f t="shared" si="127"/>
        <v/>
      </c>
      <c r="JB13" s="429" t="str">
        <f t="shared" si="128"/>
        <v/>
      </c>
      <c r="JC13" s="434" t="str">
        <f t="shared" si="42"/>
        <v/>
      </c>
      <c r="JD13" s="446" t="str">
        <f t="shared" si="129"/>
        <v/>
      </c>
      <c r="JE13" s="161" t="str">
        <f t="shared" si="130"/>
        <v/>
      </c>
      <c r="JF13" s="454" t="str">
        <f t="shared" si="131"/>
        <v/>
      </c>
      <c r="JG13" s="441" t="str">
        <f>IF(JF13="","",IF(นักเรียน!N12="ออก","---ย้าย---",VLOOKUP(JF13,gradekpisum,4)))</f>
        <v/>
      </c>
      <c r="JH13" s="432"/>
      <c r="JM13" s="449">
        <f t="shared" si="132"/>
        <v>0</v>
      </c>
      <c r="JN13" s="449">
        <f t="shared" si="133"/>
        <v>0</v>
      </c>
      <c r="JO13" s="449">
        <f t="shared" si="134"/>
        <v>0</v>
      </c>
      <c r="JP13" s="449">
        <f t="shared" si="135"/>
        <v>0</v>
      </c>
      <c r="JQ13" s="452" t="str">
        <f t="shared" si="136"/>
        <v/>
      </c>
      <c r="JR13" s="4"/>
    </row>
    <row r="14" spans="2:281" ht="15.6" customHeight="1" x14ac:dyDescent="0.5">
      <c r="B14" s="15">
        <v>8</v>
      </c>
      <c r="C14" s="161" t="str">
        <f>IF(นักเรียน!C13="","",นักเรียน!C13)</f>
        <v/>
      </c>
      <c r="D14" s="740" t="str">
        <f>IF(นักเรียน!E13="","",นักเรียน!E13)</f>
        <v/>
      </c>
      <c r="E14" s="741"/>
      <c r="F14" s="382"/>
      <c r="G14" s="383"/>
      <c r="H14" s="383"/>
      <c r="I14" s="161" t="str">
        <f t="shared" si="43"/>
        <v/>
      </c>
      <c r="J14" s="429" t="str">
        <f t="shared" si="44"/>
        <v/>
      </c>
      <c r="K14" s="430" t="str">
        <f t="shared" si="0"/>
        <v/>
      </c>
      <c r="L14" s="382"/>
      <c r="M14" s="383"/>
      <c r="N14" s="383"/>
      <c r="O14" s="161" t="str">
        <f t="shared" si="45"/>
        <v/>
      </c>
      <c r="P14" s="429" t="str">
        <f t="shared" si="46"/>
        <v/>
      </c>
      <c r="Q14" s="430" t="str">
        <f t="shared" si="1"/>
        <v/>
      </c>
      <c r="R14" s="382"/>
      <c r="S14" s="383"/>
      <c r="T14" s="383"/>
      <c r="U14" s="161" t="str">
        <f t="shared" si="47"/>
        <v/>
      </c>
      <c r="V14" s="429" t="str">
        <f t="shared" si="48"/>
        <v/>
      </c>
      <c r="W14" s="434" t="str">
        <f t="shared" si="2"/>
        <v/>
      </c>
      <c r="X14" s="382"/>
      <c r="Y14" s="383"/>
      <c r="Z14" s="383"/>
      <c r="AA14" s="161" t="str">
        <f t="shared" si="49"/>
        <v/>
      </c>
      <c r="AB14" s="429" t="str">
        <f t="shared" si="50"/>
        <v/>
      </c>
      <c r="AC14" s="430" t="str">
        <f t="shared" si="3"/>
        <v/>
      </c>
      <c r="AD14" s="382"/>
      <c r="AE14" s="383"/>
      <c r="AF14" s="383"/>
      <c r="AG14" s="161" t="str">
        <f t="shared" si="51"/>
        <v/>
      </c>
      <c r="AH14" s="429" t="str">
        <f t="shared" si="52"/>
        <v/>
      </c>
      <c r="AI14" s="430" t="str">
        <f t="shared" si="4"/>
        <v/>
      </c>
      <c r="AJ14" s="382"/>
      <c r="AK14" s="383"/>
      <c r="AL14" s="383"/>
      <c r="AM14" s="161" t="str">
        <f t="shared" si="53"/>
        <v/>
      </c>
      <c r="AN14" s="429" t="str">
        <f t="shared" si="54"/>
        <v/>
      </c>
      <c r="AO14" s="430" t="str">
        <f t="shared" si="5"/>
        <v/>
      </c>
      <c r="AP14" s="382"/>
      <c r="AQ14" s="383"/>
      <c r="AR14" s="383"/>
      <c r="AS14" s="161" t="str">
        <f t="shared" si="55"/>
        <v/>
      </c>
      <c r="AT14" s="429" t="str">
        <f t="shared" si="56"/>
        <v/>
      </c>
      <c r="AU14" s="434" t="str">
        <f t="shared" si="6"/>
        <v/>
      </c>
      <c r="AV14" s="382"/>
      <c r="AW14" s="383"/>
      <c r="AX14" s="383"/>
      <c r="AY14" s="161" t="str">
        <f t="shared" si="57"/>
        <v/>
      </c>
      <c r="AZ14" s="429" t="str">
        <f t="shared" si="58"/>
        <v/>
      </c>
      <c r="BA14" s="430" t="str">
        <f t="shared" si="7"/>
        <v/>
      </c>
      <c r="BB14" s="382"/>
      <c r="BC14" s="383"/>
      <c r="BD14" s="383"/>
      <c r="BE14" s="161" t="str">
        <f t="shared" si="59"/>
        <v/>
      </c>
      <c r="BF14" s="429" t="str">
        <f t="shared" si="60"/>
        <v/>
      </c>
      <c r="BG14" s="430" t="str">
        <f t="shared" si="8"/>
        <v/>
      </c>
      <c r="BH14" s="382"/>
      <c r="BI14" s="383"/>
      <c r="BJ14" s="383"/>
      <c r="BK14" s="161" t="str">
        <f t="shared" si="61"/>
        <v/>
      </c>
      <c r="BL14" s="429" t="str">
        <f t="shared" si="62"/>
        <v/>
      </c>
      <c r="BM14" s="430" t="str">
        <f t="shared" si="9"/>
        <v/>
      </c>
      <c r="BN14" s="382"/>
      <c r="BO14" s="383"/>
      <c r="BP14" s="383"/>
      <c r="BQ14" s="161" t="str">
        <f t="shared" si="63"/>
        <v/>
      </c>
      <c r="BR14" s="429" t="str">
        <f t="shared" si="64"/>
        <v/>
      </c>
      <c r="BS14" s="434" t="str">
        <f t="shared" si="10"/>
        <v/>
      </c>
      <c r="BT14" s="382"/>
      <c r="BU14" s="383"/>
      <c r="BV14" s="383"/>
      <c r="BW14" s="161" t="str">
        <f t="shared" si="65"/>
        <v/>
      </c>
      <c r="BX14" s="429" t="str">
        <f t="shared" si="66"/>
        <v/>
      </c>
      <c r="BY14" s="430" t="str">
        <f t="shared" si="11"/>
        <v/>
      </c>
      <c r="BZ14" s="382"/>
      <c r="CA14" s="383"/>
      <c r="CB14" s="383"/>
      <c r="CC14" s="161" t="str">
        <f t="shared" si="67"/>
        <v/>
      </c>
      <c r="CD14" s="429" t="str">
        <f t="shared" si="68"/>
        <v/>
      </c>
      <c r="CE14" s="430" t="str">
        <f t="shared" si="12"/>
        <v/>
      </c>
      <c r="CF14" s="382"/>
      <c r="CG14" s="383"/>
      <c r="CH14" s="383"/>
      <c r="CI14" s="161" t="str">
        <f t="shared" si="69"/>
        <v/>
      </c>
      <c r="CJ14" s="429" t="str">
        <f t="shared" si="70"/>
        <v/>
      </c>
      <c r="CK14" s="430" t="str">
        <f t="shared" si="13"/>
        <v/>
      </c>
      <c r="CL14" s="382"/>
      <c r="CM14" s="383"/>
      <c r="CN14" s="383"/>
      <c r="CO14" s="161" t="str">
        <f t="shared" si="71"/>
        <v/>
      </c>
      <c r="CP14" s="429" t="str">
        <f t="shared" si="72"/>
        <v/>
      </c>
      <c r="CQ14" s="434" t="str">
        <f t="shared" si="14"/>
        <v/>
      </c>
      <c r="CR14" s="382"/>
      <c r="CS14" s="383"/>
      <c r="CT14" s="383"/>
      <c r="CU14" s="161" t="str">
        <f t="shared" si="73"/>
        <v/>
      </c>
      <c r="CV14" s="429" t="str">
        <f t="shared" si="74"/>
        <v/>
      </c>
      <c r="CW14" s="430" t="str">
        <f t="shared" si="15"/>
        <v/>
      </c>
      <c r="CX14" s="382"/>
      <c r="CY14" s="383"/>
      <c r="CZ14" s="383"/>
      <c r="DA14" s="161" t="str">
        <f t="shared" si="75"/>
        <v/>
      </c>
      <c r="DB14" s="429" t="str">
        <f t="shared" si="76"/>
        <v/>
      </c>
      <c r="DC14" s="430" t="str">
        <f t="shared" si="16"/>
        <v/>
      </c>
      <c r="DD14" s="382"/>
      <c r="DE14" s="383"/>
      <c r="DF14" s="383"/>
      <c r="DG14" s="161" t="str">
        <f t="shared" si="77"/>
        <v/>
      </c>
      <c r="DH14" s="429" t="str">
        <f t="shared" si="78"/>
        <v/>
      </c>
      <c r="DI14" s="430" t="str">
        <f t="shared" si="17"/>
        <v/>
      </c>
      <c r="DJ14" s="382"/>
      <c r="DK14" s="383"/>
      <c r="DL14" s="383"/>
      <c r="DM14" s="161" t="str">
        <f t="shared" si="79"/>
        <v/>
      </c>
      <c r="DN14" s="429" t="str">
        <f t="shared" si="80"/>
        <v/>
      </c>
      <c r="DO14" s="434" t="str">
        <f t="shared" si="18"/>
        <v/>
      </c>
      <c r="DP14" s="382"/>
      <c r="DQ14" s="383"/>
      <c r="DR14" s="383"/>
      <c r="DS14" s="161" t="str">
        <f t="shared" si="81"/>
        <v/>
      </c>
      <c r="DT14" s="429" t="str">
        <f t="shared" si="82"/>
        <v/>
      </c>
      <c r="DU14" s="430" t="str">
        <f t="shared" si="19"/>
        <v/>
      </c>
      <c r="DV14" s="382"/>
      <c r="DW14" s="383"/>
      <c r="DX14" s="383"/>
      <c r="DY14" s="161" t="str">
        <f t="shared" si="83"/>
        <v/>
      </c>
      <c r="DZ14" s="429" t="str">
        <f t="shared" si="84"/>
        <v/>
      </c>
      <c r="EA14" s="430" t="str">
        <f t="shared" si="20"/>
        <v/>
      </c>
      <c r="EB14" s="382"/>
      <c r="EC14" s="383"/>
      <c r="ED14" s="383"/>
      <c r="EE14" s="161" t="str">
        <f t="shared" si="85"/>
        <v/>
      </c>
      <c r="EF14" s="429" t="str">
        <f t="shared" si="86"/>
        <v/>
      </c>
      <c r="EG14" s="430" t="str">
        <f t="shared" si="21"/>
        <v/>
      </c>
      <c r="EH14" s="382"/>
      <c r="EI14" s="383"/>
      <c r="EJ14" s="383"/>
      <c r="EK14" s="161" t="str">
        <f t="shared" si="87"/>
        <v/>
      </c>
      <c r="EL14" s="429" t="str">
        <f t="shared" si="88"/>
        <v/>
      </c>
      <c r="EM14" s="434" t="str">
        <f t="shared" si="22"/>
        <v/>
      </c>
      <c r="EN14" s="382"/>
      <c r="EO14" s="383"/>
      <c r="EP14" s="383"/>
      <c r="EQ14" s="161" t="str">
        <f t="shared" si="89"/>
        <v/>
      </c>
      <c r="ER14" s="429" t="str">
        <f t="shared" si="90"/>
        <v/>
      </c>
      <c r="ES14" s="430" t="str">
        <f t="shared" si="23"/>
        <v/>
      </c>
      <c r="ET14" s="382"/>
      <c r="EU14" s="383"/>
      <c r="EV14" s="383"/>
      <c r="EW14" s="161" t="str">
        <f t="shared" si="91"/>
        <v/>
      </c>
      <c r="EX14" s="429" t="str">
        <f t="shared" si="92"/>
        <v/>
      </c>
      <c r="EY14" s="430" t="str">
        <f t="shared" si="24"/>
        <v/>
      </c>
      <c r="EZ14" s="382"/>
      <c r="FA14" s="383"/>
      <c r="FB14" s="383"/>
      <c r="FC14" s="161" t="str">
        <f t="shared" si="93"/>
        <v/>
      </c>
      <c r="FD14" s="429" t="str">
        <f t="shared" si="94"/>
        <v/>
      </c>
      <c r="FE14" s="430" t="str">
        <f t="shared" si="25"/>
        <v/>
      </c>
      <c r="FF14" s="382"/>
      <c r="FG14" s="383"/>
      <c r="FH14" s="383"/>
      <c r="FI14" s="161" t="str">
        <f t="shared" si="95"/>
        <v/>
      </c>
      <c r="FJ14" s="429" t="str">
        <f t="shared" si="96"/>
        <v/>
      </c>
      <c r="FK14" s="434" t="str">
        <f t="shared" si="26"/>
        <v/>
      </c>
      <c r="FL14" s="382"/>
      <c r="FM14" s="383"/>
      <c r="FN14" s="383"/>
      <c r="FO14" s="161" t="str">
        <f t="shared" si="97"/>
        <v/>
      </c>
      <c r="FP14" s="429" t="str">
        <f t="shared" si="98"/>
        <v/>
      </c>
      <c r="FQ14" s="430" t="str">
        <f t="shared" si="27"/>
        <v/>
      </c>
      <c r="FR14" s="382"/>
      <c r="FS14" s="383"/>
      <c r="FT14" s="383"/>
      <c r="FU14" s="161" t="str">
        <f t="shared" si="99"/>
        <v/>
      </c>
      <c r="FV14" s="429" t="str">
        <f t="shared" si="100"/>
        <v/>
      </c>
      <c r="FW14" s="430" t="str">
        <f t="shared" si="28"/>
        <v/>
      </c>
      <c r="FX14" s="382"/>
      <c r="FY14" s="383"/>
      <c r="FZ14" s="383"/>
      <c r="GA14" s="161" t="str">
        <f t="shared" si="101"/>
        <v/>
      </c>
      <c r="GB14" s="429" t="str">
        <f t="shared" si="102"/>
        <v/>
      </c>
      <c r="GC14" s="430" t="str">
        <f t="shared" si="29"/>
        <v/>
      </c>
      <c r="GD14" s="382"/>
      <c r="GE14" s="383"/>
      <c r="GF14" s="383"/>
      <c r="GG14" s="161" t="str">
        <f t="shared" si="103"/>
        <v/>
      </c>
      <c r="GH14" s="429" t="str">
        <f t="shared" si="104"/>
        <v/>
      </c>
      <c r="GI14" s="434" t="str">
        <f t="shared" si="30"/>
        <v/>
      </c>
      <c r="GJ14" s="382"/>
      <c r="GK14" s="383"/>
      <c r="GL14" s="383"/>
      <c r="GM14" s="161" t="str">
        <f t="shared" si="105"/>
        <v/>
      </c>
      <c r="GN14" s="429" t="str">
        <f t="shared" si="106"/>
        <v/>
      </c>
      <c r="GO14" s="430" t="str">
        <f t="shared" si="31"/>
        <v/>
      </c>
      <c r="GP14" s="382"/>
      <c r="GQ14" s="383"/>
      <c r="GR14" s="383"/>
      <c r="GS14" s="161" t="str">
        <f t="shared" si="107"/>
        <v/>
      </c>
      <c r="GT14" s="429" t="str">
        <f t="shared" si="108"/>
        <v/>
      </c>
      <c r="GU14" s="430" t="str">
        <f t="shared" si="32"/>
        <v/>
      </c>
      <c r="GV14" s="382"/>
      <c r="GW14" s="383"/>
      <c r="GX14" s="383"/>
      <c r="GY14" s="161" t="str">
        <f t="shared" si="109"/>
        <v/>
      </c>
      <c r="GZ14" s="429" t="str">
        <f t="shared" si="110"/>
        <v/>
      </c>
      <c r="HA14" s="430" t="str">
        <f t="shared" si="33"/>
        <v/>
      </c>
      <c r="HB14" s="382"/>
      <c r="HC14" s="383"/>
      <c r="HD14" s="383"/>
      <c r="HE14" s="161" t="str">
        <f t="shared" si="111"/>
        <v/>
      </c>
      <c r="HF14" s="429" t="str">
        <f t="shared" si="112"/>
        <v/>
      </c>
      <c r="HG14" s="434" t="str">
        <f t="shared" si="34"/>
        <v/>
      </c>
      <c r="HH14" s="382"/>
      <c r="HI14" s="383"/>
      <c r="HJ14" s="383"/>
      <c r="HK14" s="161" t="str">
        <f t="shared" si="113"/>
        <v/>
      </c>
      <c r="HL14" s="429" t="str">
        <f t="shared" si="114"/>
        <v/>
      </c>
      <c r="HM14" s="430" t="str">
        <f t="shared" si="35"/>
        <v/>
      </c>
      <c r="HN14" s="382"/>
      <c r="HO14" s="383"/>
      <c r="HP14" s="383"/>
      <c r="HQ14" s="161" t="str">
        <f t="shared" si="115"/>
        <v/>
      </c>
      <c r="HR14" s="429" t="str">
        <f t="shared" si="116"/>
        <v/>
      </c>
      <c r="HS14" s="430" t="str">
        <f t="shared" si="36"/>
        <v/>
      </c>
      <c r="HT14" s="382"/>
      <c r="HU14" s="383"/>
      <c r="HV14" s="383"/>
      <c r="HW14" s="161" t="str">
        <f t="shared" si="117"/>
        <v/>
      </c>
      <c r="HX14" s="429" t="str">
        <f t="shared" si="118"/>
        <v/>
      </c>
      <c r="HY14" s="430" t="str">
        <f t="shared" si="37"/>
        <v/>
      </c>
      <c r="HZ14" s="382"/>
      <c r="IA14" s="383"/>
      <c r="IB14" s="383"/>
      <c r="IC14" s="161" t="str">
        <f t="shared" si="119"/>
        <v/>
      </c>
      <c r="ID14" s="429" t="str">
        <f t="shared" si="120"/>
        <v/>
      </c>
      <c r="IE14" s="434" t="str">
        <f t="shared" si="38"/>
        <v/>
      </c>
      <c r="IF14" s="382"/>
      <c r="IG14" s="383"/>
      <c r="IH14" s="383"/>
      <c r="II14" s="161" t="str">
        <f t="shared" si="121"/>
        <v/>
      </c>
      <c r="IJ14" s="429" t="str">
        <f t="shared" si="122"/>
        <v/>
      </c>
      <c r="IK14" s="430" t="str">
        <f t="shared" si="39"/>
        <v/>
      </c>
      <c r="IL14" s="382"/>
      <c r="IM14" s="383"/>
      <c r="IN14" s="383"/>
      <c r="IO14" s="161" t="str">
        <f t="shared" si="123"/>
        <v/>
      </c>
      <c r="IP14" s="429" t="str">
        <f t="shared" si="124"/>
        <v/>
      </c>
      <c r="IQ14" s="430" t="str">
        <f t="shared" si="40"/>
        <v/>
      </c>
      <c r="IR14" s="382"/>
      <c r="IS14" s="383"/>
      <c r="IT14" s="383"/>
      <c r="IU14" s="161" t="str">
        <f t="shared" si="125"/>
        <v/>
      </c>
      <c r="IV14" s="429" t="str">
        <f t="shared" si="126"/>
        <v/>
      </c>
      <c r="IW14" s="430" t="str">
        <f t="shared" si="41"/>
        <v/>
      </c>
      <c r="IX14" s="382"/>
      <c r="IY14" s="383"/>
      <c r="IZ14" s="383"/>
      <c r="JA14" s="161" t="str">
        <f t="shared" si="127"/>
        <v/>
      </c>
      <c r="JB14" s="429" t="str">
        <f t="shared" si="128"/>
        <v/>
      </c>
      <c r="JC14" s="434" t="str">
        <f t="shared" si="42"/>
        <v/>
      </c>
      <c r="JD14" s="446" t="str">
        <f t="shared" si="129"/>
        <v/>
      </c>
      <c r="JE14" s="161" t="str">
        <f t="shared" si="130"/>
        <v/>
      </c>
      <c r="JF14" s="454" t="str">
        <f t="shared" si="131"/>
        <v/>
      </c>
      <c r="JG14" s="441" t="str">
        <f>IF(JF14="","",IF(นักเรียน!N13="ออก","---ย้าย---",VLOOKUP(JF14,gradekpisum,4)))</f>
        <v/>
      </c>
      <c r="JH14" s="432"/>
      <c r="JM14" s="449">
        <f t="shared" si="132"/>
        <v>0</v>
      </c>
      <c r="JN14" s="449">
        <f t="shared" si="133"/>
        <v>0</v>
      </c>
      <c r="JO14" s="449">
        <f t="shared" si="134"/>
        <v>0</v>
      </c>
      <c r="JP14" s="449">
        <f t="shared" si="135"/>
        <v>0</v>
      </c>
      <c r="JQ14" s="452" t="str">
        <f t="shared" si="136"/>
        <v/>
      </c>
      <c r="JR14" s="4"/>
    </row>
    <row r="15" spans="2:281" ht="15.6" customHeight="1" x14ac:dyDescent="0.5">
      <c r="B15" s="15">
        <v>9</v>
      </c>
      <c r="C15" s="161" t="str">
        <f>IF(นักเรียน!C14="","",นักเรียน!C14)</f>
        <v/>
      </c>
      <c r="D15" s="740" t="str">
        <f>IF(นักเรียน!E14="","",นักเรียน!E14)</f>
        <v/>
      </c>
      <c r="E15" s="741"/>
      <c r="F15" s="382"/>
      <c r="G15" s="383"/>
      <c r="H15" s="383"/>
      <c r="I15" s="161" t="str">
        <f t="shared" si="43"/>
        <v/>
      </c>
      <c r="J15" s="429" t="str">
        <f t="shared" si="44"/>
        <v/>
      </c>
      <c r="K15" s="430" t="str">
        <f t="shared" si="0"/>
        <v/>
      </c>
      <c r="L15" s="382"/>
      <c r="M15" s="383"/>
      <c r="N15" s="383"/>
      <c r="O15" s="161" t="str">
        <f t="shared" si="45"/>
        <v/>
      </c>
      <c r="P15" s="429" t="str">
        <f t="shared" si="46"/>
        <v/>
      </c>
      <c r="Q15" s="430" t="str">
        <f t="shared" si="1"/>
        <v/>
      </c>
      <c r="R15" s="382"/>
      <c r="S15" s="383"/>
      <c r="T15" s="383"/>
      <c r="U15" s="161" t="str">
        <f t="shared" si="47"/>
        <v/>
      </c>
      <c r="V15" s="429" t="str">
        <f t="shared" si="48"/>
        <v/>
      </c>
      <c r="W15" s="434" t="str">
        <f t="shared" si="2"/>
        <v/>
      </c>
      <c r="X15" s="382"/>
      <c r="Y15" s="383"/>
      <c r="Z15" s="383"/>
      <c r="AA15" s="161" t="str">
        <f t="shared" si="49"/>
        <v/>
      </c>
      <c r="AB15" s="429" t="str">
        <f t="shared" si="50"/>
        <v/>
      </c>
      <c r="AC15" s="430" t="str">
        <f t="shared" si="3"/>
        <v/>
      </c>
      <c r="AD15" s="382"/>
      <c r="AE15" s="383"/>
      <c r="AF15" s="383"/>
      <c r="AG15" s="161" t="str">
        <f t="shared" si="51"/>
        <v/>
      </c>
      <c r="AH15" s="429" t="str">
        <f t="shared" si="52"/>
        <v/>
      </c>
      <c r="AI15" s="430" t="str">
        <f t="shared" si="4"/>
        <v/>
      </c>
      <c r="AJ15" s="382"/>
      <c r="AK15" s="383"/>
      <c r="AL15" s="383"/>
      <c r="AM15" s="161" t="str">
        <f t="shared" si="53"/>
        <v/>
      </c>
      <c r="AN15" s="429" t="str">
        <f t="shared" si="54"/>
        <v/>
      </c>
      <c r="AO15" s="430" t="str">
        <f t="shared" si="5"/>
        <v/>
      </c>
      <c r="AP15" s="382"/>
      <c r="AQ15" s="383"/>
      <c r="AR15" s="383"/>
      <c r="AS15" s="161" t="str">
        <f t="shared" si="55"/>
        <v/>
      </c>
      <c r="AT15" s="429" t="str">
        <f t="shared" si="56"/>
        <v/>
      </c>
      <c r="AU15" s="434" t="str">
        <f t="shared" si="6"/>
        <v/>
      </c>
      <c r="AV15" s="382"/>
      <c r="AW15" s="383"/>
      <c r="AX15" s="383"/>
      <c r="AY15" s="161" t="str">
        <f t="shared" si="57"/>
        <v/>
      </c>
      <c r="AZ15" s="429" t="str">
        <f t="shared" si="58"/>
        <v/>
      </c>
      <c r="BA15" s="430" t="str">
        <f t="shared" si="7"/>
        <v/>
      </c>
      <c r="BB15" s="382"/>
      <c r="BC15" s="383"/>
      <c r="BD15" s="383"/>
      <c r="BE15" s="161" t="str">
        <f t="shared" si="59"/>
        <v/>
      </c>
      <c r="BF15" s="429" t="str">
        <f t="shared" si="60"/>
        <v/>
      </c>
      <c r="BG15" s="430" t="str">
        <f t="shared" si="8"/>
        <v/>
      </c>
      <c r="BH15" s="382"/>
      <c r="BI15" s="383"/>
      <c r="BJ15" s="383"/>
      <c r="BK15" s="161" t="str">
        <f t="shared" si="61"/>
        <v/>
      </c>
      <c r="BL15" s="429" t="str">
        <f t="shared" si="62"/>
        <v/>
      </c>
      <c r="BM15" s="430" t="str">
        <f t="shared" si="9"/>
        <v/>
      </c>
      <c r="BN15" s="382"/>
      <c r="BO15" s="383"/>
      <c r="BP15" s="383"/>
      <c r="BQ15" s="161" t="str">
        <f t="shared" si="63"/>
        <v/>
      </c>
      <c r="BR15" s="429" t="str">
        <f t="shared" si="64"/>
        <v/>
      </c>
      <c r="BS15" s="434" t="str">
        <f t="shared" si="10"/>
        <v/>
      </c>
      <c r="BT15" s="382"/>
      <c r="BU15" s="383"/>
      <c r="BV15" s="383"/>
      <c r="BW15" s="161" t="str">
        <f t="shared" si="65"/>
        <v/>
      </c>
      <c r="BX15" s="429" t="str">
        <f t="shared" si="66"/>
        <v/>
      </c>
      <c r="BY15" s="430" t="str">
        <f t="shared" si="11"/>
        <v/>
      </c>
      <c r="BZ15" s="382"/>
      <c r="CA15" s="383"/>
      <c r="CB15" s="383"/>
      <c r="CC15" s="161" t="str">
        <f t="shared" si="67"/>
        <v/>
      </c>
      <c r="CD15" s="429" t="str">
        <f t="shared" si="68"/>
        <v/>
      </c>
      <c r="CE15" s="430" t="str">
        <f t="shared" si="12"/>
        <v/>
      </c>
      <c r="CF15" s="382"/>
      <c r="CG15" s="383"/>
      <c r="CH15" s="383"/>
      <c r="CI15" s="161" t="str">
        <f t="shared" si="69"/>
        <v/>
      </c>
      <c r="CJ15" s="429" t="str">
        <f t="shared" si="70"/>
        <v/>
      </c>
      <c r="CK15" s="430" t="str">
        <f t="shared" si="13"/>
        <v/>
      </c>
      <c r="CL15" s="382"/>
      <c r="CM15" s="383"/>
      <c r="CN15" s="383"/>
      <c r="CO15" s="161" t="str">
        <f t="shared" si="71"/>
        <v/>
      </c>
      <c r="CP15" s="429" t="str">
        <f t="shared" si="72"/>
        <v/>
      </c>
      <c r="CQ15" s="434" t="str">
        <f t="shared" si="14"/>
        <v/>
      </c>
      <c r="CR15" s="382"/>
      <c r="CS15" s="383"/>
      <c r="CT15" s="383"/>
      <c r="CU15" s="161" t="str">
        <f t="shared" si="73"/>
        <v/>
      </c>
      <c r="CV15" s="429" t="str">
        <f t="shared" si="74"/>
        <v/>
      </c>
      <c r="CW15" s="430" t="str">
        <f t="shared" si="15"/>
        <v/>
      </c>
      <c r="CX15" s="382"/>
      <c r="CY15" s="383"/>
      <c r="CZ15" s="383"/>
      <c r="DA15" s="161" t="str">
        <f t="shared" si="75"/>
        <v/>
      </c>
      <c r="DB15" s="429" t="str">
        <f t="shared" si="76"/>
        <v/>
      </c>
      <c r="DC15" s="430" t="str">
        <f t="shared" si="16"/>
        <v/>
      </c>
      <c r="DD15" s="382"/>
      <c r="DE15" s="383"/>
      <c r="DF15" s="383"/>
      <c r="DG15" s="161" t="str">
        <f t="shared" si="77"/>
        <v/>
      </c>
      <c r="DH15" s="429" t="str">
        <f t="shared" si="78"/>
        <v/>
      </c>
      <c r="DI15" s="430" t="str">
        <f t="shared" si="17"/>
        <v/>
      </c>
      <c r="DJ15" s="382"/>
      <c r="DK15" s="383"/>
      <c r="DL15" s="383"/>
      <c r="DM15" s="161" t="str">
        <f t="shared" si="79"/>
        <v/>
      </c>
      <c r="DN15" s="429" t="str">
        <f t="shared" si="80"/>
        <v/>
      </c>
      <c r="DO15" s="434" t="str">
        <f t="shared" si="18"/>
        <v/>
      </c>
      <c r="DP15" s="382"/>
      <c r="DQ15" s="383"/>
      <c r="DR15" s="383"/>
      <c r="DS15" s="161" t="str">
        <f t="shared" si="81"/>
        <v/>
      </c>
      <c r="DT15" s="429" t="str">
        <f t="shared" si="82"/>
        <v/>
      </c>
      <c r="DU15" s="430" t="str">
        <f t="shared" si="19"/>
        <v/>
      </c>
      <c r="DV15" s="382"/>
      <c r="DW15" s="383"/>
      <c r="DX15" s="383"/>
      <c r="DY15" s="161" t="str">
        <f t="shared" si="83"/>
        <v/>
      </c>
      <c r="DZ15" s="429" t="str">
        <f t="shared" si="84"/>
        <v/>
      </c>
      <c r="EA15" s="430" t="str">
        <f t="shared" si="20"/>
        <v/>
      </c>
      <c r="EB15" s="382"/>
      <c r="EC15" s="383"/>
      <c r="ED15" s="383"/>
      <c r="EE15" s="161" t="str">
        <f t="shared" si="85"/>
        <v/>
      </c>
      <c r="EF15" s="429" t="str">
        <f t="shared" si="86"/>
        <v/>
      </c>
      <c r="EG15" s="430" t="str">
        <f t="shared" si="21"/>
        <v/>
      </c>
      <c r="EH15" s="382"/>
      <c r="EI15" s="383"/>
      <c r="EJ15" s="383"/>
      <c r="EK15" s="161" t="str">
        <f t="shared" si="87"/>
        <v/>
      </c>
      <c r="EL15" s="429" t="str">
        <f t="shared" si="88"/>
        <v/>
      </c>
      <c r="EM15" s="434" t="str">
        <f t="shared" si="22"/>
        <v/>
      </c>
      <c r="EN15" s="382"/>
      <c r="EO15" s="383"/>
      <c r="EP15" s="383"/>
      <c r="EQ15" s="161" t="str">
        <f t="shared" si="89"/>
        <v/>
      </c>
      <c r="ER15" s="429" t="str">
        <f t="shared" si="90"/>
        <v/>
      </c>
      <c r="ES15" s="430" t="str">
        <f t="shared" si="23"/>
        <v/>
      </c>
      <c r="ET15" s="382"/>
      <c r="EU15" s="383"/>
      <c r="EV15" s="383"/>
      <c r="EW15" s="161" t="str">
        <f t="shared" si="91"/>
        <v/>
      </c>
      <c r="EX15" s="429" t="str">
        <f t="shared" si="92"/>
        <v/>
      </c>
      <c r="EY15" s="430" t="str">
        <f t="shared" si="24"/>
        <v/>
      </c>
      <c r="EZ15" s="382"/>
      <c r="FA15" s="383"/>
      <c r="FB15" s="383"/>
      <c r="FC15" s="161" t="str">
        <f t="shared" si="93"/>
        <v/>
      </c>
      <c r="FD15" s="429" t="str">
        <f t="shared" si="94"/>
        <v/>
      </c>
      <c r="FE15" s="430" t="str">
        <f t="shared" si="25"/>
        <v/>
      </c>
      <c r="FF15" s="382"/>
      <c r="FG15" s="383"/>
      <c r="FH15" s="383"/>
      <c r="FI15" s="161" t="str">
        <f t="shared" si="95"/>
        <v/>
      </c>
      <c r="FJ15" s="429" t="str">
        <f t="shared" si="96"/>
        <v/>
      </c>
      <c r="FK15" s="434" t="str">
        <f t="shared" si="26"/>
        <v/>
      </c>
      <c r="FL15" s="382"/>
      <c r="FM15" s="383"/>
      <c r="FN15" s="383"/>
      <c r="FO15" s="161" t="str">
        <f t="shared" si="97"/>
        <v/>
      </c>
      <c r="FP15" s="429" t="str">
        <f t="shared" si="98"/>
        <v/>
      </c>
      <c r="FQ15" s="430" t="str">
        <f t="shared" si="27"/>
        <v/>
      </c>
      <c r="FR15" s="382"/>
      <c r="FS15" s="383"/>
      <c r="FT15" s="383"/>
      <c r="FU15" s="161" t="str">
        <f t="shared" si="99"/>
        <v/>
      </c>
      <c r="FV15" s="429" t="str">
        <f t="shared" si="100"/>
        <v/>
      </c>
      <c r="FW15" s="430" t="str">
        <f t="shared" si="28"/>
        <v/>
      </c>
      <c r="FX15" s="382"/>
      <c r="FY15" s="383"/>
      <c r="FZ15" s="383"/>
      <c r="GA15" s="161" t="str">
        <f t="shared" si="101"/>
        <v/>
      </c>
      <c r="GB15" s="429" t="str">
        <f t="shared" si="102"/>
        <v/>
      </c>
      <c r="GC15" s="430" t="str">
        <f t="shared" si="29"/>
        <v/>
      </c>
      <c r="GD15" s="382"/>
      <c r="GE15" s="383"/>
      <c r="GF15" s="383"/>
      <c r="GG15" s="161" t="str">
        <f t="shared" si="103"/>
        <v/>
      </c>
      <c r="GH15" s="429" t="str">
        <f t="shared" si="104"/>
        <v/>
      </c>
      <c r="GI15" s="434" t="str">
        <f t="shared" si="30"/>
        <v/>
      </c>
      <c r="GJ15" s="382"/>
      <c r="GK15" s="383"/>
      <c r="GL15" s="383"/>
      <c r="GM15" s="161" t="str">
        <f t="shared" si="105"/>
        <v/>
      </c>
      <c r="GN15" s="429" t="str">
        <f t="shared" si="106"/>
        <v/>
      </c>
      <c r="GO15" s="430" t="str">
        <f t="shared" si="31"/>
        <v/>
      </c>
      <c r="GP15" s="382"/>
      <c r="GQ15" s="383"/>
      <c r="GR15" s="383"/>
      <c r="GS15" s="161" t="str">
        <f t="shared" si="107"/>
        <v/>
      </c>
      <c r="GT15" s="429" t="str">
        <f t="shared" si="108"/>
        <v/>
      </c>
      <c r="GU15" s="430" t="str">
        <f t="shared" si="32"/>
        <v/>
      </c>
      <c r="GV15" s="382"/>
      <c r="GW15" s="383"/>
      <c r="GX15" s="383"/>
      <c r="GY15" s="161" t="str">
        <f t="shared" si="109"/>
        <v/>
      </c>
      <c r="GZ15" s="429" t="str">
        <f t="shared" si="110"/>
        <v/>
      </c>
      <c r="HA15" s="430" t="str">
        <f t="shared" si="33"/>
        <v/>
      </c>
      <c r="HB15" s="382"/>
      <c r="HC15" s="383"/>
      <c r="HD15" s="383"/>
      <c r="HE15" s="161" t="str">
        <f t="shared" si="111"/>
        <v/>
      </c>
      <c r="HF15" s="429" t="str">
        <f t="shared" si="112"/>
        <v/>
      </c>
      <c r="HG15" s="434" t="str">
        <f t="shared" si="34"/>
        <v/>
      </c>
      <c r="HH15" s="382"/>
      <c r="HI15" s="383"/>
      <c r="HJ15" s="383"/>
      <c r="HK15" s="161" t="str">
        <f t="shared" si="113"/>
        <v/>
      </c>
      <c r="HL15" s="429" t="str">
        <f t="shared" si="114"/>
        <v/>
      </c>
      <c r="HM15" s="430" t="str">
        <f t="shared" si="35"/>
        <v/>
      </c>
      <c r="HN15" s="382"/>
      <c r="HO15" s="383"/>
      <c r="HP15" s="383"/>
      <c r="HQ15" s="161" t="str">
        <f t="shared" si="115"/>
        <v/>
      </c>
      <c r="HR15" s="429" t="str">
        <f t="shared" si="116"/>
        <v/>
      </c>
      <c r="HS15" s="430" t="str">
        <f t="shared" si="36"/>
        <v/>
      </c>
      <c r="HT15" s="382"/>
      <c r="HU15" s="383"/>
      <c r="HV15" s="383"/>
      <c r="HW15" s="161" t="str">
        <f t="shared" si="117"/>
        <v/>
      </c>
      <c r="HX15" s="429" t="str">
        <f t="shared" si="118"/>
        <v/>
      </c>
      <c r="HY15" s="430" t="str">
        <f t="shared" si="37"/>
        <v/>
      </c>
      <c r="HZ15" s="382"/>
      <c r="IA15" s="383"/>
      <c r="IB15" s="383"/>
      <c r="IC15" s="161" t="str">
        <f t="shared" si="119"/>
        <v/>
      </c>
      <c r="ID15" s="429" t="str">
        <f t="shared" si="120"/>
        <v/>
      </c>
      <c r="IE15" s="434" t="str">
        <f t="shared" si="38"/>
        <v/>
      </c>
      <c r="IF15" s="382"/>
      <c r="IG15" s="383"/>
      <c r="IH15" s="383"/>
      <c r="II15" s="161" t="str">
        <f t="shared" si="121"/>
        <v/>
      </c>
      <c r="IJ15" s="429" t="str">
        <f t="shared" si="122"/>
        <v/>
      </c>
      <c r="IK15" s="430" t="str">
        <f t="shared" si="39"/>
        <v/>
      </c>
      <c r="IL15" s="382"/>
      <c r="IM15" s="383"/>
      <c r="IN15" s="383"/>
      <c r="IO15" s="161" t="str">
        <f t="shared" si="123"/>
        <v/>
      </c>
      <c r="IP15" s="429" t="str">
        <f t="shared" si="124"/>
        <v/>
      </c>
      <c r="IQ15" s="430" t="str">
        <f t="shared" si="40"/>
        <v/>
      </c>
      <c r="IR15" s="382"/>
      <c r="IS15" s="383"/>
      <c r="IT15" s="383"/>
      <c r="IU15" s="161" t="str">
        <f t="shared" si="125"/>
        <v/>
      </c>
      <c r="IV15" s="429" t="str">
        <f t="shared" si="126"/>
        <v/>
      </c>
      <c r="IW15" s="430" t="str">
        <f t="shared" si="41"/>
        <v/>
      </c>
      <c r="IX15" s="382"/>
      <c r="IY15" s="383"/>
      <c r="IZ15" s="383"/>
      <c r="JA15" s="161" t="str">
        <f t="shared" si="127"/>
        <v/>
      </c>
      <c r="JB15" s="429" t="str">
        <f t="shared" si="128"/>
        <v/>
      </c>
      <c r="JC15" s="434" t="str">
        <f t="shared" si="42"/>
        <v/>
      </c>
      <c r="JD15" s="446" t="str">
        <f t="shared" si="129"/>
        <v/>
      </c>
      <c r="JE15" s="161" t="str">
        <f t="shared" si="130"/>
        <v/>
      </c>
      <c r="JF15" s="454" t="str">
        <f t="shared" si="131"/>
        <v/>
      </c>
      <c r="JG15" s="441" t="str">
        <f>IF(JF15="","",IF(นักเรียน!N14="ออก","---ย้าย---",VLOOKUP(JF15,gradekpisum,4)))</f>
        <v/>
      </c>
      <c r="JH15" s="432"/>
      <c r="JM15" s="449">
        <f t="shared" si="132"/>
        <v>0</v>
      </c>
      <c r="JN15" s="449">
        <f t="shared" si="133"/>
        <v>0</v>
      </c>
      <c r="JO15" s="449">
        <f t="shared" si="134"/>
        <v>0</v>
      </c>
      <c r="JP15" s="449">
        <f t="shared" si="135"/>
        <v>0</v>
      </c>
      <c r="JQ15" s="452" t="str">
        <f t="shared" si="136"/>
        <v/>
      </c>
      <c r="JR15" s="4"/>
    </row>
    <row r="16" spans="2:281" ht="15.6" customHeight="1" x14ac:dyDescent="0.5">
      <c r="B16" s="15">
        <v>10</v>
      </c>
      <c r="C16" s="161" t="str">
        <f>IF(นักเรียน!C15="","",นักเรียน!C15)</f>
        <v/>
      </c>
      <c r="D16" s="740" t="str">
        <f>IF(นักเรียน!E15="","",นักเรียน!E15)</f>
        <v/>
      </c>
      <c r="E16" s="741"/>
      <c r="F16" s="382"/>
      <c r="G16" s="383"/>
      <c r="H16" s="383"/>
      <c r="I16" s="161" t="str">
        <f t="shared" si="43"/>
        <v/>
      </c>
      <c r="J16" s="429" t="str">
        <f t="shared" si="44"/>
        <v/>
      </c>
      <c r="K16" s="430" t="str">
        <f t="shared" si="0"/>
        <v/>
      </c>
      <c r="L16" s="382"/>
      <c r="M16" s="383"/>
      <c r="N16" s="383"/>
      <c r="O16" s="161" t="str">
        <f t="shared" si="45"/>
        <v/>
      </c>
      <c r="P16" s="429" t="str">
        <f t="shared" si="46"/>
        <v/>
      </c>
      <c r="Q16" s="430" t="str">
        <f t="shared" si="1"/>
        <v/>
      </c>
      <c r="R16" s="382"/>
      <c r="S16" s="383"/>
      <c r="T16" s="383"/>
      <c r="U16" s="161" t="str">
        <f t="shared" si="47"/>
        <v/>
      </c>
      <c r="V16" s="429" t="str">
        <f t="shared" si="48"/>
        <v/>
      </c>
      <c r="W16" s="434" t="str">
        <f t="shared" si="2"/>
        <v/>
      </c>
      <c r="X16" s="382"/>
      <c r="Y16" s="383"/>
      <c r="Z16" s="383"/>
      <c r="AA16" s="161" t="str">
        <f t="shared" si="49"/>
        <v/>
      </c>
      <c r="AB16" s="429" t="str">
        <f t="shared" si="50"/>
        <v/>
      </c>
      <c r="AC16" s="430" t="str">
        <f t="shared" si="3"/>
        <v/>
      </c>
      <c r="AD16" s="382"/>
      <c r="AE16" s="383"/>
      <c r="AF16" s="383"/>
      <c r="AG16" s="161" t="str">
        <f t="shared" si="51"/>
        <v/>
      </c>
      <c r="AH16" s="429" t="str">
        <f t="shared" si="52"/>
        <v/>
      </c>
      <c r="AI16" s="430" t="str">
        <f t="shared" si="4"/>
        <v/>
      </c>
      <c r="AJ16" s="382"/>
      <c r="AK16" s="383"/>
      <c r="AL16" s="383"/>
      <c r="AM16" s="161" t="str">
        <f t="shared" si="53"/>
        <v/>
      </c>
      <c r="AN16" s="429" t="str">
        <f t="shared" si="54"/>
        <v/>
      </c>
      <c r="AO16" s="430" t="str">
        <f t="shared" si="5"/>
        <v/>
      </c>
      <c r="AP16" s="382"/>
      <c r="AQ16" s="383"/>
      <c r="AR16" s="383"/>
      <c r="AS16" s="161" t="str">
        <f t="shared" si="55"/>
        <v/>
      </c>
      <c r="AT16" s="429" t="str">
        <f t="shared" si="56"/>
        <v/>
      </c>
      <c r="AU16" s="434" t="str">
        <f t="shared" si="6"/>
        <v/>
      </c>
      <c r="AV16" s="382"/>
      <c r="AW16" s="383"/>
      <c r="AX16" s="383"/>
      <c r="AY16" s="161" t="str">
        <f t="shared" si="57"/>
        <v/>
      </c>
      <c r="AZ16" s="429" t="str">
        <f t="shared" si="58"/>
        <v/>
      </c>
      <c r="BA16" s="430" t="str">
        <f t="shared" si="7"/>
        <v/>
      </c>
      <c r="BB16" s="382"/>
      <c r="BC16" s="383"/>
      <c r="BD16" s="383"/>
      <c r="BE16" s="161" t="str">
        <f t="shared" si="59"/>
        <v/>
      </c>
      <c r="BF16" s="429" t="str">
        <f t="shared" si="60"/>
        <v/>
      </c>
      <c r="BG16" s="430" t="str">
        <f t="shared" si="8"/>
        <v/>
      </c>
      <c r="BH16" s="382"/>
      <c r="BI16" s="383"/>
      <c r="BJ16" s="383"/>
      <c r="BK16" s="161" t="str">
        <f t="shared" si="61"/>
        <v/>
      </c>
      <c r="BL16" s="429" t="str">
        <f t="shared" si="62"/>
        <v/>
      </c>
      <c r="BM16" s="430" t="str">
        <f t="shared" si="9"/>
        <v/>
      </c>
      <c r="BN16" s="382"/>
      <c r="BO16" s="383"/>
      <c r="BP16" s="383"/>
      <c r="BQ16" s="161" t="str">
        <f t="shared" si="63"/>
        <v/>
      </c>
      <c r="BR16" s="429" t="str">
        <f t="shared" si="64"/>
        <v/>
      </c>
      <c r="BS16" s="434" t="str">
        <f t="shared" si="10"/>
        <v/>
      </c>
      <c r="BT16" s="382"/>
      <c r="BU16" s="383"/>
      <c r="BV16" s="383"/>
      <c r="BW16" s="161" t="str">
        <f t="shared" si="65"/>
        <v/>
      </c>
      <c r="BX16" s="429" t="str">
        <f t="shared" si="66"/>
        <v/>
      </c>
      <c r="BY16" s="430" t="str">
        <f t="shared" si="11"/>
        <v/>
      </c>
      <c r="BZ16" s="382"/>
      <c r="CA16" s="383"/>
      <c r="CB16" s="383"/>
      <c r="CC16" s="161" t="str">
        <f t="shared" si="67"/>
        <v/>
      </c>
      <c r="CD16" s="429" t="str">
        <f t="shared" si="68"/>
        <v/>
      </c>
      <c r="CE16" s="430" t="str">
        <f t="shared" si="12"/>
        <v/>
      </c>
      <c r="CF16" s="382"/>
      <c r="CG16" s="383"/>
      <c r="CH16" s="383"/>
      <c r="CI16" s="161" t="str">
        <f t="shared" si="69"/>
        <v/>
      </c>
      <c r="CJ16" s="429" t="str">
        <f t="shared" si="70"/>
        <v/>
      </c>
      <c r="CK16" s="430" t="str">
        <f t="shared" si="13"/>
        <v/>
      </c>
      <c r="CL16" s="382"/>
      <c r="CM16" s="383"/>
      <c r="CN16" s="383"/>
      <c r="CO16" s="161" t="str">
        <f t="shared" si="71"/>
        <v/>
      </c>
      <c r="CP16" s="429" t="str">
        <f t="shared" si="72"/>
        <v/>
      </c>
      <c r="CQ16" s="434" t="str">
        <f t="shared" si="14"/>
        <v/>
      </c>
      <c r="CR16" s="382"/>
      <c r="CS16" s="383"/>
      <c r="CT16" s="383"/>
      <c r="CU16" s="161" t="str">
        <f t="shared" si="73"/>
        <v/>
      </c>
      <c r="CV16" s="429" t="str">
        <f t="shared" si="74"/>
        <v/>
      </c>
      <c r="CW16" s="430" t="str">
        <f t="shared" si="15"/>
        <v/>
      </c>
      <c r="CX16" s="382"/>
      <c r="CY16" s="383"/>
      <c r="CZ16" s="383"/>
      <c r="DA16" s="161" t="str">
        <f t="shared" si="75"/>
        <v/>
      </c>
      <c r="DB16" s="429" t="str">
        <f t="shared" si="76"/>
        <v/>
      </c>
      <c r="DC16" s="430" t="str">
        <f t="shared" si="16"/>
        <v/>
      </c>
      <c r="DD16" s="382"/>
      <c r="DE16" s="383"/>
      <c r="DF16" s="383"/>
      <c r="DG16" s="161" t="str">
        <f t="shared" si="77"/>
        <v/>
      </c>
      <c r="DH16" s="429" t="str">
        <f t="shared" si="78"/>
        <v/>
      </c>
      <c r="DI16" s="430" t="str">
        <f t="shared" si="17"/>
        <v/>
      </c>
      <c r="DJ16" s="382"/>
      <c r="DK16" s="383"/>
      <c r="DL16" s="383"/>
      <c r="DM16" s="161" t="str">
        <f t="shared" si="79"/>
        <v/>
      </c>
      <c r="DN16" s="429" t="str">
        <f t="shared" si="80"/>
        <v/>
      </c>
      <c r="DO16" s="434" t="str">
        <f t="shared" si="18"/>
        <v/>
      </c>
      <c r="DP16" s="382"/>
      <c r="DQ16" s="383"/>
      <c r="DR16" s="383"/>
      <c r="DS16" s="161" t="str">
        <f t="shared" si="81"/>
        <v/>
      </c>
      <c r="DT16" s="429" t="str">
        <f t="shared" si="82"/>
        <v/>
      </c>
      <c r="DU16" s="430" t="str">
        <f t="shared" si="19"/>
        <v/>
      </c>
      <c r="DV16" s="382"/>
      <c r="DW16" s="383"/>
      <c r="DX16" s="383"/>
      <c r="DY16" s="161" t="str">
        <f t="shared" si="83"/>
        <v/>
      </c>
      <c r="DZ16" s="429" t="str">
        <f t="shared" si="84"/>
        <v/>
      </c>
      <c r="EA16" s="430" t="str">
        <f t="shared" si="20"/>
        <v/>
      </c>
      <c r="EB16" s="382"/>
      <c r="EC16" s="383"/>
      <c r="ED16" s="383"/>
      <c r="EE16" s="161" t="str">
        <f t="shared" si="85"/>
        <v/>
      </c>
      <c r="EF16" s="429" t="str">
        <f t="shared" si="86"/>
        <v/>
      </c>
      <c r="EG16" s="430" t="str">
        <f t="shared" si="21"/>
        <v/>
      </c>
      <c r="EH16" s="382"/>
      <c r="EI16" s="383"/>
      <c r="EJ16" s="383"/>
      <c r="EK16" s="161" t="str">
        <f t="shared" si="87"/>
        <v/>
      </c>
      <c r="EL16" s="429" t="str">
        <f t="shared" si="88"/>
        <v/>
      </c>
      <c r="EM16" s="434" t="str">
        <f t="shared" si="22"/>
        <v/>
      </c>
      <c r="EN16" s="382"/>
      <c r="EO16" s="383"/>
      <c r="EP16" s="383"/>
      <c r="EQ16" s="161" t="str">
        <f t="shared" si="89"/>
        <v/>
      </c>
      <c r="ER16" s="429" t="str">
        <f t="shared" si="90"/>
        <v/>
      </c>
      <c r="ES16" s="430" t="str">
        <f t="shared" si="23"/>
        <v/>
      </c>
      <c r="ET16" s="382"/>
      <c r="EU16" s="383"/>
      <c r="EV16" s="383"/>
      <c r="EW16" s="161" t="str">
        <f t="shared" si="91"/>
        <v/>
      </c>
      <c r="EX16" s="429" t="str">
        <f t="shared" si="92"/>
        <v/>
      </c>
      <c r="EY16" s="430" t="str">
        <f t="shared" si="24"/>
        <v/>
      </c>
      <c r="EZ16" s="382"/>
      <c r="FA16" s="383"/>
      <c r="FB16" s="383"/>
      <c r="FC16" s="161" t="str">
        <f t="shared" si="93"/>
        <v/>
      </c>
      <c r="FD16" s="429" t="str">
        <f t="shared" si="94"/>
        <v/>
      </c>
      <c r="FE16" s="430" t="str">
        <f t="shared" si="25"/>
        <v/>
      </c>
      <c r="FF16" s="382"/>
      <c r="FG16" s="383"/>
      <c r="FH16" s="383"/>
      <c r="FI16" s="161" t="str">
        <f t="shared" si="95"/>
        <v/>
      </c>
      <c r="FJ16" s="429" t="str">
        <f t="shared" si="96"/>
        <v/>
      </c>
      <c r="FK16" s="434" t="str">
        <f t="shared" si="26"/>
        <v/>
      </c>
      <c r="FL16" s="382"/>
      <c r="FM16" s="383"/>
      <c r="FN16" s="383"/>
      <c r="FO16" s="161" t="str">
        <f t="shared" si="97"/>
        <v/>
      </c>
      <c r="FP16" s="429" t="str">
        <f t="shared" si="98"/>
        <v/>
      </c>
      <c r="FQ16" s="430" t="str">
        <f t="shared" si="27"/>
        <v/>
      </c>
      <c r="FR16" s="382"/>
      <c r="FS16" s="383"/>
      <c r="FT16" s="383"/>
      <c r="FU16" s="161" t="str">
        <f t="shared" si="99"/>
        <v/>
      </c>
      <c r="FV16" s="429" t="str">
        <f t="shared" si="100"/>
        <v/>
      </c>
      <c r="FW16" s="430" t="str">
        <f t="shared" si="28"/>
        <v/>
      </c>
      <c r="FX16" s="382"/>
      <c r="FY16" s="383"/>
      <c r="FZ16" s="383"/>
      <c r="GA16" s="161" t="str">
        <f t="shared" si="101"/>
        <v/>
      </c>
      <c r="GB16" s="429" t="str">
        <f t="shared" si="102"/>
        <v/>
      </c>
      <c r="GC16" s="430" t="str">
        <f t="shared" si="29"/>
        <v/>
      </c>
      <c r="GD16" s="382"/>
      <c r="GE16" s="383"/>
      <c r="GF16" s="383"/>
      <c r="GG16" s="161" t="str">
        <f t="shared" si="103"/>
        <v/>
      </c>
      <c r="GH16" s="429" t="str">
        <f t="shared" si="104"/>
        <v/>
      </c>
      <c r="GI16" s="434" t="str">
        <f t="shared" si="30"/>
        <v/>
      </c>
      <c r="GJ16" s="382"/>
      <c r="GK16" s="383"/>
      <c r="GL16" s="383"/>
      <c r="GM16" s="161" t="str">
        <f t="shared" si="105"/>
        <v/>
      </c>
      <c r="GN16" s="429" t="str">
        <f t="shared" si="106"/>
        <v/>
      </c>
      <c r="GO16" s="430" t="str">
        <f t="shared" si="31"/>
        <v/>
      </c>
      <c r="GP16" s="382"/>
      <c r="GQ16" s="383"/>
      <c r="GR16" s="383"/>
      <c r="GS16" s="161" t="str">
        <f t="shared" si="107"/>
        <v/>
      </c>
      <c r="GT16" s="429" t="str">
        <f t="shared" si="108"/>
        <v/>
      </c>
      <c r="GU16" s="430" t="str">
        <f t="shared" si="32"/>
        <v/>
      </c>
      <c r="GV16" s="382"/>
      <c r="GW16" s="383"/>
      <c r="GX16" s="383"/>
      <c r="GY16" s="161" t="str">
        <f t="shared" si="109"/>
        <v/>
      </c>
      <c r="GZ16" s="429" t="str">
        <f t="shared" si="110"/>
        <v/>
      </c>
      <c r="HA16" s="430" t="str">
        <f t="shared" si="33"/>
        <v/>
      </c>
      <c r="HB16" s="382"/>
      <c r="HC16" s="383"/>
      <c r="HD16" s="383"/>
      <c r="HE16" s="161" t="str">
        <f t="shared" si="111"/>
        <v/>
      </c>
      <c r="HF16" s="429" t="str">
        <f t="shared" si="112"/>
        <v/>
      </c>
      <c r="HG16" s="434" t="str">
        <f t="shared" si="34"/>
        <v/>
      </c>
      <c r="HH16" s="382"/>
      <c r="HI16" s="383"/>
      <c r="HJ16" s="383"/>
      <c r="HK16" s="161" t="str">
        <f t="shared" si="113"/>
        <v/>
      </c>
      <c r="HL16" s="429" t="str">
        <f t="shared" si="114"/>
        <v/>
      </c>
      <c r="HM16" s="430" t="str">
        <f t="shared" si="35"/>
        <v/>
      </c>
      <c r="HN16" s="382"/>
      <c r="HO16" s="383"/>
      <c r="HP16" s="383"/>
      <c r="HQ16" s="161" t="str">
        <f t="shared" si="115"/>
        <v/>
      </c>
      <c r="HR16" s="429" t="str">
        <f t="shared" si="116"/>
        <v/>
      </c>
      <c r="HS16" s="430" t="str">
        <f t="shared" si="36"/>
        <v/>
      </c>
      <c r="HT16" s="382"/>
      <c r="HU16" s="383"/>
      <c r="HV16" s="383"/>
      <c r="HW16" s="161" t="str">
        <f t="shared" si="117"/>
        <v/>
      </c>
      <c r="HX16" s="429" t="str">
        <f t="shared" si="118"/>
        <v/>
      </c>
      <c r="HY16" s="430" t="str">
        <f t="shared" si="37"/>
        <v/>
      </c>
      <c r="HZ16" s="382"/>
      <c r="IA16" s="383"/>
      <c r="IB16" s="383"/>
      <c r="IC16" s="161" t="str">
        <f t="shared" si="119"/>
        <v/>
      </c>
      <c r="ID16" s="429" t="str">
        <f t="shared" si="120"/>
        <v/>
      </c>
      <c r="IE16" s="434" t="str">
        <f t="shared" si="38"/>
        <v/>
      </c>
      <c r="IF16" s="382"/>
      <c r="IG16" s="383"/>
      <c r="IH16" s="383"/>
      <c r="II16" s="161" t="str">
        <f t="shared" si="121"/>
        <v/>
      </c>
      <c r="IJ16" s="429" t="str">
        <f t="shared" si="122"/>
        <v/>
      </c>
      <c r="IK16" s="430" t="str">
        <f t="shared" si="39"/>
        <v/>
      </c>
      <c r="IL16" s="382"/>
      <c r="IM16" s="383"/>
      <c r="IN16" s="383"/>
      <c r="IO16" s="161" t="str">
        <f t="shared" si="123"/>
        <v/>
      </c>
      <c r="IP16" s="429" t="str">
        <f t="shared" si="124"/>
        <v/>
      </c>
      <c r="IQ16" s="430" t="str">
        <f t="shared" si="40"/>
        <v/>
      </c>
      <c r="IR16" s="382"/>
      <c r="IS16" s="383"/>
      <c r="IT16" s="383"/>
      <c r="IU16" s="161" t="str">
        <f t="shared" si="125"/>
        <v/>
      </c>
      <c r="IV16" s="429" t="str">
        <f t="shared" si="126"/>
        <v/>
      </c>
      <c r="IW16" s="430" t="str">
        <f t="shared" si="41"/>
        <v/>
      </c>
      <c r="IX16" s="382"/>
      <c r="IY16" s="383"/>
      <c r="IZ16" s="383"/>
      <c r="JA16" s="161" t="str">
        <f t="shared" si="127"/>
        <v/>
      </c>
      <c r="JB16" s="429" t="str">
        <f t="shared" si="128"/>
        <v/>
      </c>
      <c r="JC16" s="434" t="str">
        <f t="shared" si="42"/>
        <v/>
      </c>
      <c r="JD16" s="446" t="str">
        <f t="shared" si="129"/>
        <v/>
      </c>
      <c r="JE16" s="161" t="str">
        <f t="shared" si="130"/>
        <v/>
      </c>
      <c r="JF16" s="454" t="str">
        <f t="shared" si="131"/>
        <v/>
      </c>
      <c r="JG16" s="441" t="str">
        <f>IF(JF16="","",IF(นักเรียน!N15="ออก","---ย้าย---",VLOOKUP(JF16,gradekpisum,4)))</f>
        <v/>
      </c>
      <c r="JH16" s="432"/>
      <c r="JM16" s="449">
        <f t="shared" si="132"/>
        <v>0</v>
      </c>
      <c r="JN16" s="449">
        <f t="shared" si="133"/>
        <v>0</v>
      </c>
      <c r="JO16" s="449">
        <f t="shared" si="134"/>
        <v>0</v>
      </c>
      <c r="JP16" s="449">
        <f t="shared" si="135"/>
        <v>0</v>
      </c>
      <c r="JQ16" s="452" t="str">
        <f t="shared" si="136"/>
        <v/>
      </c>
      <c r="JR16" s="4"/>
    </row>
    <row r="17" spans="2:278" ht="15.6" customHeight="1" x14ac:dyDescent="0.5">
      <c r="B17" s="15">
        <v>11</v>
      </c>
      <c r="C17" s="161" t="str">
        <f>IF(นักเรียน!C16="","",นักเรียน!C16)</f>
        <v/>
      </c>
      <c r="D17" s="740" t="str">
        <f>IF(นักเรียน!E16="","",นักเรียน!E16)</f>
        <v/>
      </c>
      <c r="E17" s="741"/>
      <c r="F17" s="382"/>
      <c r="G17" s="383"/>
      <c r="H17" s="383"/>
      <c r="I17" s="161" t="str">
        <f t="shared" si="43"/>
        <v/>
      </c>
      <c r="J17" s="429" t="str">
        <f t="shared" si="44"/>
        <v/>
      </c>
      <c r="K17" s="430" t="str">
        <f t="shared" si="0"/>
        <v/>
      </c>
      <c r="L17" s="382"/>
      <c r="M17" s="383"/>
      <c r="N17" s="383"/>
      <c r="O17" s="161" t="str">
        <f t="shared" si="45"/>
        <v/>
      </c>
      <c r="P17" s="429" t="str">
        <f t="shared" si="46"/>
        <v/>
      </c>
      <c r="Q17" s="430" t="str">
        <f t="shared" si="1"/>
        <v/>
      </c>
      <c r="R17" s="382"/>
      <c r="S17" s="383"/>
      <c r="T17" s="383"/>
      <c r="U17" s="161" t="str">
        <f t="shared" si="47"/>
        <v/>
      </c>
      <c r="V17" s="429" t="str">
        <f t="shared" si="48"/>
        <v/>
      </c>
      <c r="W17" s="434" t="str">
        <f t="shared" si="2"/>
        <v/>
      </c>
      <c r="X17" s="382"/>
      <c r="Y17" s="383"/>
      <c r="Z17" s="383"/>
      <c r="AA17" s="161" t="str">
        <f t="shared" si="49"/>
        <v/>
      </c>
      <c r="AB17" s="429" t="str">
        <f t="shared" si="50"/>
        <v/>
      </c>
      <c r="AC17" s="430" t="str">
        <f t="shared" si="3"/>
        <v/>
      </c>
      <c r="AD17" s="382"/>
      <c r="AE17" s="383"/>
      <c r="AF17" s="383"/>
      <c r="AG17" s="161" t="str">
        <f t="shared" si="51"/>
        <v/>
      </c>
      <c r="AH17" s="429" t="str">
        <f t="shared" si="52"/>
        <v/>
      </c>
      <c r="AI17" s="430" t="str">
        <f t="shared" si="4"/>
        <v/>
      </c>
      <c r="AJ17" s="382"/>
      <c r="AK17" s="383"/>
      <c r="AL17" s="383"/>
      <c r="AM17" s="161" t="str">
        <f t="shared" si="53"/>
        <v/>
      </c>
      <c r="AN17" s="429" t="str">
        <f t="shared" si="54"/>
        <v/>
      </c>
      <c r="AO17" s="430" t="str">
        <f t="shared" si="5"/>
        <v/>
      </c>
      <c r="AP17" s="382"/>
      <c r="AQ17" s="383"/>
      <c r="AR17" s="383"/>
      <c r="AS17" s="161" t="str">
        <f t="shared" si="55"/>
        <v/>
      </c>
      <c r="AT17" s="429" t="str">
        <f t="shared" si="56"/>
        <v/>
      </c>
      <c r="AU17" s="434" t="str">
        <f t="shared" si="6"/>
        <v/>
      </c>
      <c r="AV17" s="382"/>
      <c r="AW17" s="383"/>
      <c r="AX17" s="383"/>
      <c r="AY17" s="161" t="str">
        <f t="shared" si="57"/>
        <v/>
      </c>
      <c r="AZ17" s="429" t="str">
        <f t="shared" si="58"/>
        <v/>
      </c>
      <c r="BA17" s="430" t="str">
        <f t="shared" si="7"/>
        <v/>
      </c>
      <c r="BB17" s="382"/>
      <c r="BC17" s="383"/>
      <c r="BD17" s="383"/>
      <c r="BE17" s="161" t="str">
        <f t="shared" si="59"/>
        <v/>
      </c>
      <c r="BF17" s="429" t="str">
        <f t="shared" si="60"/>
        <v/>
      </c>
      <c r="BG17" s="430" t="str">
        <f t="shared" si="8"/>
        <v/>
      </c>
      <c r="BH17" s="382"/>
      <c r="BI17" s="383"/>
      <c r="BJ17" s="383"/>
      <c r="BK17" s="161" t="str">
        <f t="shared" si="61"/>
        <v/>
      </c>
      <c r="BL17" s="429" t="str">
        <f t="shared" si="62"/>
        <v/>
      </c>
      <c r="BM17" s="430" t="str">
        <f t="shared" si="9"/>
        <v/>
      </c>
      <c r="BN17" s="382"/>
      <c r="BO17" s="383"/>
      <c r="BP17" s="383"/>
      <c r="BQ17" s="161" t="str">
        <f t="shared" si="63"/>
        <v/>
      </c>
      <c r="BR17" s="429" t="str">
        <f t="shared" si="64"/>
        <v/>
      </c>
      <c r="BS17" s="434" t="str">
        <f t="shared" si="10"/>
        <v/>
      </c>
      <c r="BT17" s="382"/>
      <c r="BU17" s="383"/>
      <c r="BV17" s="383"/>
      <c r="BW17" s="161" t="str">
        <f t="shared" si="65"/>
        <v/>
      </c>
      <c r="BX17" s="429" t="str">
        <f t="shared" si="66"/>
        <v/>
      </c>
      <c r="BY17" s="430" t="str">
        <f t="shared" si="11"/>
        <v/>
      </c>
      <c r="BZ17" s="382"/>
      <c r="CA17" s="383"/>
      <c r="CB17" s="383"/>
      <c r="CC17" s="161" t="str">
        <f t="shared" si="67"/>
        <v/>
      </c>
      <c r="CD17" s="429" t="str">
        <f t="shared" si="68"/>
        <v/>
      </c>
      <c r="CE17" s="430" t="str">
        <f t="shared" si="12"/>
        <v/>
      </c>
      <c r="CF17" s="382"/>
      <c r="CG17" s="383"/>
      <c r="CH17" s="383"/>
      <c r="CI17" s="161" t="str">
        <f t="shared" si="69"/>
        <v/>
      </c>
      <c r="CJ17" s="429" t="str">
        <f t="shared" si="70"/>
        <v/>
      </c>
      <c r="CK17" s="430" t="str">
        <f t="shared" si="13"/>
        <v/>
      </c>
      <c r="CL17" s="382"/>
      <c r="CM17" s="383"/>
      <c r="CN17" s="383"/>
      <c r="CO17" s="161" t="str">
        <f t="shared" si="71"/>
        <v/>
      </c>
      <c r="CP17" s="429" t="str">
        <f t="shared" si="72"/>
        <v/>
      </c>
      <c r="CQ17" s="434" t="str">
        <f t="shared" si="14"/>
        <v/>
      </c>
      <c r="CR17" s="382"/>
      <c r="CS17" s="383"/>
      <c r="CT17" s="383"/>
      <c r="CU17" s="161" t="str">
        <f t="shared" si="73"/>
        <v/>
      </c>
      <c r="CV17" s="429" t="str">
        <f t="shared" si="74"/>
        <v/>
      </c>
      <c r="CW17" s="430" t="str">
        <f t="shared" si="15"/>
        <v/>
      </c>
      <c r="CX17" s="382"/>
      <c r="CY17" s="383"/>
      <c r="CZ17" s="383"/>
      <c r="DA17" s="161" t="str">
        <f t="shared" si="75"/>
        <v/>
      </c>
      <c r="DB17" s="429" t="str">
        <f t="shared" si="76"/>
        <v/>
      </c>
      <c r="DC17" s="430" t="str">
        <f t="shared" si="16"/>
        <v/>
      </c>
      <c r="DD17" s="382"/>
      <c r="DE17" s="383"/>
      <c r="DF17" s="383"/>
      <c r="DG17" s="161" t="str">
        <f t="shared" si="77"/>
        <v/>
      </c>
      <c r="DH17" s="429" t="str">
        <f t="shared" si="78"/>
        <v/>
      </c>
      <c r="DI17" s="430" t="str">
        <f t="shared" si="17"/>
        <v/>
      </c>
      <c r="DJ17" s="382"/>
      <c r="DK17" s="383"/>
      <c r="DL17" s="383"/>
      <c r="DM17" s="161" t="str">
        <f t="shared" si="79"/>
        <v/>
      </c>
      <c r="DN17" s="429" t="str">
        <f t="shared" si="80"/>
        <v/>
      </c>
      <c r="DO17" s="434" t="str">
        <f t="shared" si="18"/>
        <v/>
      </c>
      <c r="DP17" s="382"/>
      <c r="DQ17" s="383"/>
      <c r="DR17" s="383"/>
      <c r="DS17" s="161" t="str">
        <f t="shared" si="81"/>
        <v/>
      </c>
      <c r="DT17" s="429" t="str">
        <f t="shared" si="82"/>
        <v/>
      </c>
      <c r="DU17" s="430" t="str">
        <f t="shared" si="19"/>
        <v/>
      </c>
      <c r="DV17" s="382"/>
      <c r="DW17" s="383"/>
      <c r="DX17" s="383"/>
      <c r="DY17" s="161" t="str">
        <f t="shared" si="83"/>
        <v/>
      </c>
      <c r="DZ17" s="429" t="str">
        <f t="shared" si="84"/>
        <v/>
      </c>
      <c r="EA17" s="430" t="str">
        <f t="shared" si="20"/>
        <v/>
      </c>
      <c r="EB17" s="382"/>
      <c r="EC17" s="383"/>
      <c r="ED17" s="383"/>
      <c r="EE17" s="161" t="str">
        <f t="shared" si="85"/>
        <v/>
      </c>
      <c r="EF17" s="429" t="str">
        <f t="shared" si="86"/>
        <v/>
      </c>
      <c r="EG17" s="430" t="str">
        <f t="shared" si="21"/>
        <v/>
      </c>
      <c r="EH17" s="382"/>
      <c r="EI17" s="383"/>
      <c r="EJ17" s="383"/>
      <c r="EK17" s="161" t="str">
        <f t="shared" si="87"/>
        <v/>
      </c>
      <c r="EL17" s="429" t="str">
        <f t="shared" si="88"/>
        <v/>
      </c>
      <c r="EM17" s="434" t="str">
        <f t="shared" si="22"/>
        <v/>
      </c>
      <c r="EN17" s="382"/>
      <c r="EO17" s="383"/>
      <c r="EP17" s="383"/>
      <c r="EQ17" s="161" t="str">
        <f t="shared" si="89"/>
        <v/>
      </c>
      <c r="ER17" s="429" t="str">
        <f t="shared" si="90"/>
        <v/>
      </c>
      <c r="ES17" s="430" t="str">
        <f t="shared" si="23"/>
        <v/>
      </c>
      <c r="ET17" s="382"/>
      <c r="EU17" s="383"/>
      <c r="EV17" s="383"/>
      <c r="EW17" s="161" t="str">
        <f t="shared" si="91"/>
        <v/>
      </c>
      <c r="EX17" s="429" t="str">
        <f t="shared" si="92"/>
        <v/>
      </c>
      <c r="EY17" s="430" t="str">
        <f t="shared" si="24"/>
        <v/>
      </c>
      <c r="EZ17" s="382"/>
      <c r="FA17" s="383"/>
      <c r="FB17" s="383"/>
      <c r="FC17" s="161" t="str">
        <f t="shared" si="93"/>
        <v/>
      </c>
      <c r="FD17" s="429" t="str">
        <f t="shared" si="94"/>
        <v/>
      </c>
      <c r="FE17" s="430" t="str">
        <f t="shared" si="25"/>
        <v/>
      </c>
      <c r="FF17" s="382"/>
      <c r="FG17" s="383"/>
      <c r="FH17" s="383"/>
      <c r="FI17" s="161" t="str">
        <f t="shared" si="95"/>
        <v/>
      </c>
      <c r="FJ17" s="429" t="str">
        <f t="shared" si="96"/>
        <v/>
      </c>
      <c r="FK17" s="434" t="str">
        <f t="shared" si="26"/>
        <v/>
      </c>
      <c r="FL17" s="382"/>
      <c r="FM17" s="383"/>
      <c r="FN17" s="383"/>
      <c r="FO17" s="161" t="str">
        <f t="shared" si="97"/>
        <v/>
      </c>
      <c r="FP17" s="429" t="str">
        <f t="shared" si="98"/>
        <v/>
      </c>
      <c r="FQ17" s="430" t="str">
        <f t="shared" si="27"/>
        <v/>
      </c>
      <c r="FR17" s="382"/>
      <c r="FS17" s="383"/>
      <c r="FT17" s="383"/>
      <c r="FU17" s="161" t="str">
        <f t="shared" si="99"/>
        <v/>
      </c>
      <c r="FV17" s="429" t="str">
        <f t="shared" si="100"/>
        <v/>
      </c>
      <c r="FW17" s="430" t="str">
        <f t="shared" si="28"/>
        <v/>
      </c>
      <c r="FX17" s="382"/>
      <c r="FY17" s="383"/>
      <c r="FZ17" s="383"/>
      <c r="GA17" s="161" t="str">
        <f t="shared" si="101"/>
        <v/>
      </c>
      <c r="GB17" s="429" t="str">
        <f t="shared" si="102"/>
        <v/>
      </c>
      <c r="GC17" s="430" t="str">
        <f t="shared" si="29"/>
        <v/>
      </c>
      <c r="GD17" s="382"/>
      <c r="GE17" s="383"/>
      <c r="GF17" s="383"/>
      <c r="GG17" s="161" t="str">
        <f t="shared" si="103"/>
        <v/>
      </c>
      <c r="GH17" s="429" t="str">
        <f t="shared" si="104"/>
        <v/>
      </c>
      <c r="GI17" s="434" t="str">
        <f t="shared" si="30"/>
        <v/>
      </c>
      <c r="GJ17" s="382"/>
      <c r="GK17" s="383"/>
      <c r="GL17" s="383"/>
      <c r="GM17" s="161" t="str">
        <f t="shared" si="105"/>
        <v/>
      </c>
      <c r="GN17" s="429" t="str">
        <f t="shared" si="106"/>
        <v/>
      </c>
      <c r="GO17" s="430" t="str">
        <f t="shared" si="31"/>
        <v/>
      </c>
      <c r="GP17" s="382"/>
      <c r="GQ17" s="383"/>
      <c r="GR17" s="383"/>
      <c r="GS17" s="161" t="str">
        <f t="shared" si="107"/>
        <v/>
      </c>
      <c r="GT17" s="429" t="str">
        <f t="shared" si="108"/>
        <v/>
      </c>
      <c r="GU17" s="430" t="str">
        <f t="shared" si="32"/>
        <v/>
      </c>
      <c r="GV17" s="382"/>
      <c r="GW17" s="383"/>
      <c r="GX17" s="383"/>
      <c r="GY17" s="161" t="str">
        <f t="shared" si="109"/>
        <v/>
      </c>
      <c r="GZ17" s="429" t="str">
        <f t="shared" si="110"/>
        <v/>
      </c>
      <c r="HA17" s="430" t="str">
        <f t="shared" si="33"/>
        <v/>
      </c>
      <c r="HB17" s="382"/>
      <c r="HC17" s="383"/>
      <c r="HD17" s="383"/>
      <c r="HE17" s="161" t="str">
        <f t="shared" si="111"/>
        <v/>
      </c>
      <c r="HF17" s="429" t="str">
        <f t="shared" si="112"/>
        <v/>
      </c>
      <c r="HG17" s="434" t="str">
        <f t="shared" si="34"/>
        <v/>
      </c>
      <c r="HH17" s="382"/>
      <c r="HI17" s="383"/>
      <c r="HJ17" s="383"/>
      <c r="HK17" s="161" t="str">
        <f t="shared" si="113"/>
        <v/>
      </c>
      <c r="HL17" s="429" t="str">
        <f t="shared" si="114"/>
        <v/>
      </c>
      <c r="HM17" s="430" t="str">
        <f t="shared" si="35"/>
        <v/>
      </c>
      <c r="HN17" s="382"/>
      <c r="HO17" s="383"/>
      <c r="HP17" s="383"/>
      <c r="HQ17" s="161" t="str">
        <f t="shared" si="115"/>
        <v/>
      </c>
      <c r="HR17" s="429" t="str">
        <f t="shared" si="116"/>
        <v/>
      </c>
      <c r="HS17" s="430" t="str">
        <f t="shared" si="36"/>
        <v/>
      </c>
      <c r="HT17" s="382"/>
      <c r="HU17" s="383"/>
      <c r="HV17" s="383"/>
      <c r="HW17" s="161" t="str">
        <f t="shared" si="117"/>
        <v/>
      </c>
      <c r="HX17" s="429" t="str">
        <f t="shared" si="118"/>
        <v/>
      </c>
      <c r="HY17" s="430" t="str">
        <f t="shared" si="37"/>
        <v/>
      </c>
      <c r="HZ17" s="382"/>
      <c r="IA17" s="383"/>
      <c r="IB17" s="383"/>
      <c r="IC17" s="161" t="str">
        <f t="shared" si="119"/>
        <v/>
      </c>
      <c r="ID17" s="429" t="str">
        <f t="shared" si="120"/>
        <v/>
      </c>
      <c r="IE17" s="434" t="str">
        <f t="shared" si="38"/>
        <v/>
      </c>
      <c r="IF17" s="382"/>
      <c r="IG17" s="383"/>
      <c r="IH17" s="383"/>
      <c r="II17" s="161" t="str">
        <f t="shared" si="121"/>
        <v/>
      </c>
      <c r="IJ17" s="429" t="str">
        <f t="shared" si="122"/>
        <v/>
      </c>
      <c r="IK17" s="430" t="str">
        <f t="shared" si="39"/>
        <v/>
      </c>
      <c r="IL17" s="382"/>
      <c r="IM17" s="383"/>
      <c r="IN17" s="383"/>
      <c r="IO17" s="161" t="str">
        <f t="shared" si="123"/>
        <v/>
      </c>
      <c r="IP17" s="429" t="str">
        <f t="shared" si="124"/>
        <v/>
      </c>
      <c r="IQ17" s="430" t="str">
        <f t="shared" si="40"/>
        <v/>
      </c>
      <c r="IR17" s="382"/>
      <c r="IS17" s="383"/>
      <c r="IT17" s="383"/>
      <c r="IU17" s="161" t="str">
        <f t="shared" si="125"/>
        <v/>
      </c>
      <c r="IV17" s="429" t="str">
        <f t="shared" si="126"/>
        <v/>
      </c>
      <c r="IW17" s="430" t="str">
        <f t="shared" si="41"/>
        <v/>
      </c>
      <c r="IX17" s="382"/>
      <c r="IY17" s="383"/>
      <c r="IZ17" s="383"/>
      <c r="JA17" s="161" t="str">
        <f t="shared" si="127"/>
        <v/>
      </c>
      <c r="JB17" s="429" t="str">
        <f t="shared" si="128"/>
        <v/>
      </c>
      <c r="JC17" s="434" t="str">
        <f t="shared" si="42"/>
        <v/>
      </c>
      <c r="JD17" s="446" t="str">
        <f t="shared" si="129"/>
        <v/>
      </c>
      <c r="JE17" s="161" t="str">
        <f t="shared" si="130"/>
        <v/>
      </c>
      <c r="JF17" s="454" t="str">
        <f t="shared" si="131"/>
        <v/>
      </c>
      <c r="JG17" s="441" t="str">
        <f>IF(JF17="","",IF(นักเรียน!N16="ออก","---ย้าย---",VLOOKUP(JF17,gradekpisum,4)))</f>
        <v/>
      </c>
      <c r="JH17" s="432"/>
      <c r="JM17" s="449">
        <f t="shared" si="132"/>
        <v>0</v>
      </c>
      <c r="JN17" s="449">
        <f t="shared" si="133"/>
        <v>0</v>
      </c>
      <c r="JO17" s="449">
        <f t="shared" si="134"/>
        <v>0</v>
      </c>
      <c r="JP17" s="449">
        <f t="shared" si="135"/>
        <v>0</v>
      </c>
      <c r="JQ17" s="452" t="str">
        <f t="shared" si="136"/>
        <v/>
      </c>
      <c r="JR17" s="4"/>
    </row>
    <row r="18" spans="2:278" ht="15.6" customHeight="1" x14ac:dyDescent="0.5">
      <c r="B18" s="15">
        <v>12</v>
      </c>
      <c r="C18" s="161" t="str">
        <f>IF(นักเรียน!C17="","",นักเรียน!C17)</f>
        <v/>
      </c>
      <c r="D18" s="740" t="str">
        <f>IF(นักเรียน!E17="","",นักเรียน!E17)</f>
        <v/>
      </c>
      <c r="E18" s="741"/>
      <c r="F18" s="382"/>
      <c r="G18" s="383"/>
      <c r="H18" s="383"/>
      <c r="I18" s="161" t="str">
        <f t="shared" si="43"/>
        <v/>
      </c>
      <c r="J18" s="429" t="str">
        <f t="shared" si="44"/>
        <v/>
      </c>
      <c r="K18" s="430" t="str">
        <f t="shared" si="0"/>
        <v/>
      </c>
      <c r="L18" s="382"/>
      <c r="M18" s="383"/>
      <c r="N18" s="383"/>
      <c r="O18" s="161" t="str">
        <f t="shared" si="45"/>
        <v/>
      </c>
      <c r="P18" s="429" t="str">
        <f t="shared" si="46"/>
        <v/>
      </c>
      <c r="Q18" s="430" t="str">
        <f t="shared" si="1"/>
        <v/>
      </c>
      <c r="R18" s="382"/>
      <c r="S18" s="383"/>
      <c r="T18" s="383"/>
      <c r="U18" s="161" t="str">
        <f t="shared" si="47"/>
        <v/>
      </c>
      <c r="V18" s="429" t="str">
        <f t="shared" si="48"/>
        <v/>
      </c>
      <c r="W18" s="434" t="str">
        <f t="shared" si="2"/>
        <v/>
      </c>
      <c r="X18" s="382"/>
      <c r="Y18" s="383"/>
      <c r="Z18" s="383"/>
      <c r="AA18" s="161" t="str">
        <f t="shared" si="49"/>
        <v/>
      </c>
      <c r="AB18" s="429" t="str">
        <f t="shared" si="50"/>
        <v/>
      </c>
      <c r="AC18" s="430" t="str">
        <f t="shared" si="3"/>
        <v/>
      </c>
      <c r="AD18" s="382"/>
      <c r="AE18" s="383"/>
      <c r="AF18" s="383"/>
      <c r="AG18" s="161" t="str">
        <f t="shared" si="51"/>
        <v/>
      </c>
      <c r="AH18" s="429" t="str">
        <f t="shared" si="52"/>
        <v/>
      </c>
      <c r="AI18" s="430" t="str">
        <f t="shared" si="4"/>
        <v/>
      </c>
      <c r="AJ18" s="382"/>
      <c r="AK18" s="383"/>
      <c r="AL18" s="383"/>
      <c r="AM18" s="161" t="str">
        <f t="shared" si="53"/>
        <v/>
      </c>
      <c r="AN18" s="429" t="str">
        <f t="shared" si="54"/>
        <v/>
      </c>
      <c r="AO18" s="430" t="str">
        <f t="shared" si="5"/>
        <v/>
      </c>
      <c r="AP18" s="382"/>
      <c r="AQ18" s="383"/>
      <c r="AR18" s="383"/>
      <c r="AS18" s="161" t="str">
        <f t="shared" si="55"/>
        <v/>
      </c>
      <c r="AT18" s="429" t="str">
        <f t="shared" si="56"/>
        <v/>
      </c>
      <c r="AU18" s="434" t="str">
        <f t="shared" si="6"/>
        <v/>
      </c>
      <c r="AV18" s="382"/>
      <c r="AW18" s="383"/>
      <c r="AX18" s="383"/>
      <c r="AY18" s="161" t="str">
        <f t="shared" si="57"/>
        <v/>
      </c>
      <c r="AZ18" s="429" t="str">
        <f t="shared" si="58"/>
        <v/>
      </c>
      <c r="BA18" s="430" t="str">
        <f t="shared" si="7"/>
        <v/>
      </c>
      <c r="BB18" s="382"/>
      <c r="BC18" s="383"/>
      <c r="BD18" s="383"/>
      <c r="BE18" s="161" t="str">
        <f t="shared" si="59"/>
        <v/>
      </c>
      <c r="BF18" s="429" t="str">
        <f t="shared" si="60"/>
        <v/>
      </c>
      <c r="BG18" s="430" t="str">
        <f t="shared" si="8"/>
        <v/>
      </c>
      <c r="BH18" s="382"/>
      <c r="BI18" s="383"/>
      <c r="BJ18" s="383"/>
      <c r="BK18" s="161" t="str">
        <f t="shared" si="61"/>
        <v/>
      </c>
      <c r="BL18" s="429" t="str">
        <f t="shared" si="62"/>
        <v/>
      </c>
      <c r="BM18" s="430" t="str">
        <f t="shared" si="9"/>
        <v/>
      </c>
      <c r="BN18" s="382"/>
      <c r="BO18" s="383"/>
      <c r="BP18" s="383"/>
      <c r="BQ18" s="161" t="str">
        <f t="shared" si="63"/>
        <v/>
      </c>
      <c r="BR18" s="429" t="str">
        <f t="shared" si="64"/>
        <v/>
      </c>
      <c r="BS18" s="434" t="str">
        <f t="shared" si="10"/>
        <v/>
      </c>
      <c r="BT18" s="382"/>
      <c r="BU18" s="383"/>
      <c r="BV18" s="383"/>
      <c r="BW18" s="161" t="str">
        <f t="shared" si="65"/>
        <v/>
      </c>
      <c r="BX18" s="429" t="str">
        <f t="shared" si="66"/>
        <v/>
      </c>
      <c r="BY18" s="430" t="str">
        <f t="shared" si="11"/>
        <v/>
      </c>
      <c r="BZ18" s="382"/>
      <c r="CA18" s="383"/>
      <c r="CB18" s="383"/>
      <c r="CC18" s="161" t="str">
        <f t="shared" si="67"/>
        <v/>
      </c>
      <c r="CD18" s="429" t="str">
        <f t="shared" si="68"/>
        <v/>
      </c>
      <c r="CE18" s="430" t="str">
        <f t="shared" si="12"/>
        <v/>
      </c>
      <c r="CF18" s="382"/>
      <c r="CG18" s="383"/>
      <c r="CH18" s="383"/>
      <c r="CI18" s="161" t="str">
        <f t="shared" si="69"/>
        <v/>
      </c>
      <c r="CJ18" s="429" t="str">
        <f t="shared" si="70"/>
        <v/>
      </c>
      <c r="CK18" s="430" t="str">
        <f t="shared" si="13"/>
        <v/>
      </c>
      <c r="CL18" s="382"/>
      <c r="CM18" s="383"/>
      <c r="CN18" s="383"/>
      <c r="CO18" s="161" t="str">
        <f t="shared" si="71"/>
        <v/>
      </c>
      <c r="CP18" s="429" t="str">
        <f t="shared" si="72"/>
        <v/>
      </c>
      <c r="CQ18" s="434" t="str">
        <f t="shared" si="14"/>
        <v/>
      </c>
      <c r="CR18" s="382"/>
      <c r="CS18" s="383"/>
      <c r="CT18" s="383"/>
      <c r="CU18" s="161" t="str">
        <f t="shared" si="73"/>
        <v/>
      </c>
      <c r="CV18" s="429" t="str">
        <f t="shared" si="74"/>
        <v/>
      </c>
      <c r="CW18" s="430" t="str">
        <f t="shared" si="15"/>
        <v/>
      </c>
      <c r="CX18" s="382"/>
      <c r="CY18" s="383"/>
      <c r="CZ18" s="383"/>
      <c r="DA18" s="161" t="str">
        <f t="shared" si="75"/>
        <v/>
      </c>
      <c r="DB18" s="429" t="str">
        <f t="shared" si="76"/>
        <v/>
      </c>
      <c r="DC18" s="430" t="str">
        <f t="shared" si="16"/>
        <v/>
      </c>
      <c r="DD18" s="382"/>
      <c r="DE18" s="383"/>
      <c r="DF18" s="383"/>
      <c r="DG18" s="161" t="str">
        <f t="shared" si="77"/>
        <v/>
      </c>
      <c r="DH18" s="429" t="str">
        <f t="shared" si="78"/>
        <v/>
      </c>
      <c r="DI18" s="430" t="str">
        <f t="shared" si="17"/>
        <v/>
      </c>
      <c r="DJ18" s="382"/>
      <c r="DK18" s="383"/>
      <c r="DL18" s="383"/>
      <c r="DM18" s="161" t="str">
        <f t="shared" si="79"/>
        <v/>
      </c>
      <c r="DN18" s="429" t="str">
        <f t="shared" si="80"/>
        <v/>
      </c>
      <c r="DO18" s="434" t="str">
        <f t="shared" si="18"/>
        <v/>
      </c>
      <c r="DP18" s="382"/>
      <c r="DQ18" s="383"/>
      <c r="DR18" s="383"/>
      <c r="DS18" s="161" t="str">
        <f t="shared" si="81"/>
        <v/>
      </c>
      <c r="DT18" s="429" t="str">
        <f t="shared" si="82"/>
        <v/>
      </c>
      <c r="DU18" s="430" t="str">
        <f t="shared" si="19"/>
        <v/>
      </c>
      <c r="DV18" s="382"/>
      <c r="DW18" s="383"/>
      <c r="DX18" s="383"/>
      <c r="DY18" s="161" t="str">
        <f t="shared" si="83"/>
        <v/>
      </c>
      <c r="DZ18" s="429" t="str">
        <f t="shared" si="84"/>
        <v/>
      </c>
      <c r="EA18" s="430" t="str">
        <f t="shared" si="20"/>
        <v/>
      </c>
      <c r="EB18" s="382"/>
      <c r="EC18" s="383"/>
      <c r="ED18" s="383"/>
      <c r="EE18" s="161" t="str">
        <f t="shared" si="85"/>
        <v/>
      </c>
      <c r="EF18" s="429" t="str">
        <f t="shared" si="86"/>
        <v/>
      </c>
      <c r="EG18" s="430" t="str">
        <f t="shared" si="21"/>
        <v/>
      </c>
      <c r="EH18" s="382"/>
      <c r="EI18" s="383"/>
      <c r="EJ18" s="383"/>
      <c r="EK18" s="161" t="str">
        <f t="shared" si="87"/>
        <v/>
      </c>
      <c r="EL18" s="429" t="str">
        <f t="shared" si="88"/>
        <v/>
      </c>
      <c r="EM18" s="434" t="str">
        <f t="shared" si="22"/>
        <v/>
      </c>
      <c r="EN18" s="382"/>
      <c r="EO18" s="383"/>
      <c r="EP18" s="383"/>
      <c r="EQ18" s="161" t="str">
        <f t="shared" si="89"/>
        <v/>
      </c>
      <c r="ER18" s="429" t="str">
        <f t="shared" si="90"/>
        <v/>
      </c>
      <c r="ES18" s="430" t="str">
        <f t="shared" si="23"/>
        <v/>
      </c>
      <c r="ET18" s="382"/>
      <c r="EU18" s="383"/>
      <c r="EV18" s="383"/>
      <c r="EW18" s="161" t="str">
        <f t="shared" si="91"/>
        <v/>
      </c>
      <c r="EX18" s="429" t="str">
        <f t="shared" si="92"/>
        <v/>
      </c>
      <c r="EY18" s="430" t="str">
        <f t="shared" si="24"/>
        <v/>
      </c>
      <c r="EZ18" s="382"/>
      <c r="FA18" s="383"/>
      <c r="FB18" s="383"/>
      <c r="FC18" s="161" t="str">
        <f t="shared" si="93"/>
        <v/>
      </c>
      <c r="FD18" s="429" t="str">
        <f t="shared" si="94"/>
        <v/>
      </c>
      <c r="FE18" s="430" t="str">
        <f t="shared" si="25"/>
        <v/>
      </c>
      <c r="FF18" s="382"/>
      <c r="FG18" s="383"/>
      <c r="FH18" s="383"/>
      <c r="FI18" s="161" t="str">
        <f t="shared" si="95"/>
        <v/>
      </c>
      <c r="FJ18" s="429" t="str">
        <f t="shared" si="96"/>
        <v/>
      </c>
      <c r="FK18" s="434" t="str">
        <f t="shared" si="26"/>
        <v/>
      </c>
      <c r="FL18" s="382"/>
      <c r="FM18" s="383"/>
      <c r="FN18" s="383"/>
      <c r="FO18" s="161" t="str">
        <f t="shared" si="97"/>
        <v/>
      </c>
      <c r="FP18" s="429" t="str">
        <f t="shared" si="98"/>
        <v/>
      </c>
      <c r="FQ18" s="430" t="str">
        <f t="shared" si="27"/>
        <v/>
      </c>
      <c r="FR18" s="382"/>
      <c r="FS18" s="383"/>
      <c r="FT18" s="383"/>
      <c r="FU18" s="161" t="str">
        <f t="shared" si="99"/>
        <v/>
      </c>
      <c r="FV18" s="429" t="str">
        <f t="shared" si="100"/>
        <v/>
      </c>
      <c r="FW18" s="430" t="str">
        <f t="shared" si="28"/>
        <v/>
      </c>
      <c r="FX18" s="382"/>
      <c r="FY18" s="383"/>
      <c r="FZ18" s="383"/>
      <c r="GA18" s="161" t="str">
        <f t="shared" si="101"/>
        <v/>
      </c>
      <c r="GB18" s="429" t="str">
        <f t="shared" si="102"/>
        <v/>
      </c>
      <c r="GC18" s="430" t="str">
        <f t="shared" si="29"/>
        <v/>
      </c>
      <c r="GD18" s="382"/>
      <c r="GE18" s="383"/>
      <c r="GF18" s="383"/>
      <c r="GG18" s="161" t="str">
        <f t="shared" si="103"/>
        <v/>
      </c>
      <c r="GH18" s="429" t="str">
        <f t="shared" si="104"/>
        <v/>
      </c>
      <c r="GI18" s="434" t="str">
        <f t="shared" si="30"/>
        <v/>
      </c>
      <c r="GJ18" s="382"/>
      <c r="GK18" s="383"/>
      <c r="GL18" s="383"/>
      <c r="GM18" s="161" t="str">
        <f t="shared" si="105"/>
        <v/>
      </c>
      <c r="GN18" s="429" t="str">
        <f t="shared" si="106"/>
        <v/>
      </c>
      <c r="GO18" s="430" t="str">
        <f t="shared" si="31"/>
        <v/>
      </c>
      <c r="GP18" s="382"/>
      <c r="GQ18" s="383"/>
      <c r="GR18" s="383"/>
      <c r="GS18" s="161" t="str">
        <f t="shared" si="107"/>
        <v/>
      </c>
      <c r="GT18" s="429" t="str">
        <f t="shared" si="108"/>
        <v/>
      </c>
      <c r="GU18" s="430" t="str">
        <f t="shared" si="32"/>
        <v/>
      </c>
      <c r="GV18" s="382"/>
      <c r="GW18" s="383"/>
      <c r="GX18" s="383"/>
      <c r="GY18" s="161" t="str">
        <f t="shared" si="109"/>
        <v/>
      </c>
      <c r="GZ18" s="429" t="str">
        <f t="shared" si="110"/>
        <v/>
      </c>
      <c r="HA18" s="430" t="str">
        <f t="shared" si="33"/>
        <v/>
      </c>
      <c r="HB18" s="382"/>
      <c r="HC18" s="383"/>
      <c r="HD18" s="383"/>
      <c r="HE18" s="161" t="str">
        <f t="shared" si="111"/>
        <v/>
      </c>
      <c r="HF18" s="429" t="str">
        <f t="shared" si="112"/>
        <v/>
      </c>
      <c r="HG18" s="434" t="str">
        <f t="shared" si="34"/>
        <v/>
      </c>
      <c r="HH18" s="382"/>
      <c r="HI18" s="383"/>
      <c r="HJ18" s="383"/>
      <c r="HK18" s="161" t="str">
        <f t="shared" si="113"/>
        <v/>
      </c>
      <c r="HL18" s="429" t="str">
        <f t="shared" si="114"/>
        <v/>
      </c>
      <c r="HM18" s="430" t="str">
        <f t="shared" si="35"/>
        <v/>
      </c>
      <c r="HN18" s="382"/>
      <c r="HO18" s="383"/>
      <c r="HP18" s="383"/>
      <c r="HQ18" s="161" t="str">
        <f t="shared" si="115"/>
        <v/>
      </c>
      <c r="HR18" s="429" t="str">
        <f t="shared" si="116"/>
        <v/>
      </c>
      <c r="HS18" s="430" t="str">
        <f t="shared" si="36"/>
        <v/>
      </c>
      <c r="HT18" s="382"/>
      <c r="HU18" s="383"/>
      <c r="HV18" s="383"/>
      <c r="HW18" s="161" t="str">
        <f t="shared" si="117"/>
        <v/>
      </c>
      <c r="HX18" s="429" t="str">
        <f t="shared" si="118"/>
        <v/>
      </c>
      <c r="HY18" s="430" t="str">
        <f t="shared" si="37"/>
        <v/>
      </c>
      <c r="HZ18" s="382"/>
      <c r="IA18" s="383"/>
      <c r="IB18" s="383"/>
      <c r="IC18" s="161" t="str">
        <f t="shared" si="119"/>
        <v/>
      </c>
      <c r="ID18" s="429" t="str">
        <f t="shared" si="120"/>
        <v/>
      </c>
      <c r="IE18" s="434" t="str">
        <f t="shared" si="38"/>
        <v/>
      </c>
      <c r="IF18" s="382"/>
      <c r="IG18" s="383"/>
      <c r="IH18" s="383"/>
      <c r="II18" s="161" t="str">
        <f t="shared" si="121"/>
        <v/>
      </c>
      <c r="IJ18" s="429" t="str">
        <f t="shared" si="122"/>
        <v/>
      </c>
      <c r="IK18" s="430" t="str">
        <f t="shared" si="39"/>
        <v/>
      </c>
      <c r="IL18" s="382"/>
      <c r="IM18" s="383"/>
      <c r="IN18" s="383"/>
      <c r="IO18" s="161" t="str">
        <f t="shared" si="123"/>
        <v/>
      </c>
      <c r="IP18" s="429" t="str">
        <f t="shared" si="124"/>
        <v/>
      </c>
      <c r="IQ18" s="430" t="str">
        <f t="shared" si="40"/>
        <v/>
      </c>
      <c r="IR18" s="382"/>
      <c r="IS18" s="383"/>
      <c r="IT18" s="383"/>
      <c r="IU18" s="161" t="str">
        <f t="shared" si="125"/>
        <v/>
      </c>
      <c r="IV18" s="429" t="str">
        <f t="shared" si="126"/>
        <v/>
      </c>
      <c r="IW18" s="430" t="str">
        <f t="shared" si="41"/>
        <v/>
      </c>
      <c r="IX18" s="382"/>
      <c r="IY18" s="383"/>
      <c r="IZ18" s="383"/>
      <c r="JA18" s="161" t="str">
        <f t="shared" si="127"/>
        <v/>
      </c>
      <c r="JB18" s="429" t="str">
        <f t="shared" si="128"/>
        <v/>
      </c>
      <c r="JC18" s="434" t="str">
        <f t="shared" si="42"/>
        <v/>
      </c>
      <c r="JD18" s="446" t="str">
        <f t="shared" si="129"/>
        <v/>
      </c>
      <c r="JE18" s="161" t="str">
        <f t="shared" si="130"/>
        <v/>
      </c>
      <c r="JF18" s="454" t="str">
        <f t="shared" si="131"/>
        <v/>
      </c>
      <c r="JG18" s="441" t="str">
        <f>IF(JF18="","",IF(นักเรียน!N17="ออก","---ย้าย---",VLOOKUP(JF18,gradekpisum,4)))</f>
        <v/>
      </c>
      <c r="JH18" s="432"/>
      <c r="JM18" s="449">
        <f t="shared" si="132"/>
        <v>0</v>
      </c>
      <c r="JN18" s="449">
        <f t="shared" si="133"/>
        <v>0</v>
      </c>
      <c r="JO18" s="449">
        <f t="shared" si="134"/>
        <v>0</v>
      </c>
      <c r="JP18" s="449">
        <f t="shared" si="135"/>
        <v>0</v>
      </c>
      <c r="JQ18" s="452" t="str">
        <f t="shared" si="136"/>
        <v/>
      </c>
      <c r="JR18" s="4"/>
    </row>
    <row r="19" spans="2:278" ht="15.6" customHeight="1" x14ac:dyDescent="0.5">
      <c r="B19" s="15">
        <v>13</v>
      </c>
      <c r="C19" s="161" t="str">
        <f>IF(นักเรียน!C18="","",นักเรียน!C18)</f>
        <v/>
      </c>
      <c r="D19" s="740" t="str">
        <f>IF(นักเรียน!E18="","",นักเรียน!E18)</f>
        <v/>
      </c>
      <c r="E19" s="741"/>
      <c r="F19" s="382"/>
      <c r="G19" s="383"/>
      <c r="H19" s="383"/>
      <c r="I19" s="161" t="str">
        <f t="shared" si="43"/>
        <v/>
      </c>
      <c r="J19" s="429" t="str">
        <f t="shared" si="44"/>
        <v/>
      </c>
      <c r="K19" s="430" t="str">
        <f t="shared" si="0"/>
        <v/>
      </c>
      <c r="L19" s="382"/>
      <c r="M19" s="383"/>
      <c r="N19" s="383"/>
      <c r="O19" s="161" t="str">
        <f t="shared" si="45"/>
        <v/>
      </c>
      <c r="P19" s="429" t="str">
        <f t="shared" si="46"/>
        <v/>
      </c>
      <c r="Q19" s="430" t="str">
        <f t="shared" si="1"/>
        <v/>
      </c>
      <c r="R19" s="382"/>
      <c r="S19" s="383"/>
      <c r="T19" s="383"/>
      <c r="U19" s="161" t="str">
        <f t="shared" si="47"/>
        <v/>
      </c>
      <c r="V19" s="429" t="str">
        <f t="shared" si="48"/>
        <v/>
      </c>
      <c r="W19" s="434" t="str">
        <f t="shared" si="2"/>
        <v/>
      </c>
      <c r="X19" s="382"/>
      <c r="Y19" s="383"/>
      <c r="Z19" s="383"/>
      <c r="AA19" s="161" t="str">
        <f t="shared" si="49"/>
        <v/>
      </c>
      <c r="AB19" s="429" t="str">
        <f t="shared" si="50"/>
        <v/>
      </c>
      <c r="AC19" s="430" t="str">
        <f t="shared" si="3"/>
        <v/>
      </c>
      <c r="AD19" s="382"/>
      <c r="AE19" s="383"/>
      <c r="AF19" s="383"/>
      <c r="AG19" s="161" t="str">
        <f t="shared" si="51"/>
        <v/>
      </c>
      <c r="AH19" s="429" t="str">
        <f t="shared" si="52"/>
        <v/>
      </c>
      <c r="AI19" s="430" t="str">
        <f t="shared" si="4"/>
        <v/>
      </c>
      <c r="AJ19" s="382"/>
      <c r="AK19" s="383"/>
      <c r="AL19" s="383"/>
      <c r="AM19" s="161" t="str">
        <f t="shared" si="53"/>
        <v/>
      </c>
      <c r="AN19" s="429" t="str">
        <f t="shared" si="54"/>
        <v/>
      </c>
      <c r="AO19" s="430" t="str">
        <f t="shared" si="5"/>
        <v/>
      </c>
      <c r="AP19" s="382"/>
      <c r="AQ19" s="383"/>
      <c r="AR19" s="383"/>
      <c r="AS19" s="161" t="str">
        <f t="shared" si="55"/>
        <v/>
      </c>
      <c r="AT19" s="429" t="str">
        <f t="shared" si="56"/>
        <v/>
      </c>
      <c r="AU19" s="434" t="str">
        <f t="shared" si="6"/>
        <v/>
      </c>
      <c r="AV19" s="382"/>
      <c r="AW19" s="383"/>
      <c r="AX19" s="383"/>
      <c r="AY19" s="161" t="str">
        <f t="shared" si="57"/>
        <v/>
      </c>
      <c r="AZ19" s="429" t="str">
        <f t="shared" si="58"/>
        <v/>
      </c>
      <c r="BA19" s="430" t="str">
        <f t="shared" si="7"/>
        <v/>
      </c>
      <c r="BB19" s="382"/>
      <c r="BC19" s="383"/>
      <c r="BD19" s="383"/>
      <c r="BE19" s="161" t="str">
        <f t="shared" si="59"/>
        <v/>
      </c>
      <c r="BF19" s="429" t="str">
        <f t="shared" si="60"/>
        <v/>
      </c>
      <c r="BG19" s="430" t="str">
        <f t="shared" si="8"/>
        <v/>
      </c>
      <c r="BH19" s="382"/>
      <c r="BI19" s="383"/>
      <c r="BJ19" s="383"/>
      <c r="BK19" s="161" t="str">
        <f t="shared" si="61"/>
        <v/>
      </c>
      <c r="BL19" s="429" t="str">
        <f t="shared" si="62"/>
        <v/>
      </c>
      <c r="BM19" s="430" t="str">
        <f t="shared" si="9"/>
        <v/>
      </c>
      <c r="BN19" s="382"/>
      <c r="BO19" s="383"/>
      <c r="BP19" s="383"/>
      <c r="BQ19" s="161" t="str">
        <f t="shared" si="63"/>
        <v/>
      </c>
      <c r="BR19" s="429" t="str">
        <f t="shared" si="64"/>
        <v/>
      </c>
      <c r="BS19" s="434" t="str">
        <f t="shared" si="10"/>
        <v/>
      </c>
      <c r="BT19" s="382"/>
      <c r="BU19" s="383"/>
      <c r="BV19" s="383"/>
      <c r="BW19" s="161" t="str">
        <f t="shared" si="65"/>
        <v/>
      </c>
      <c r="BX19" s="429" t="str">
        <f t="shared" si="66"/>
        <v/>
      </c>
      <c r="BY19" s="430" t="str">
        <f t="shared" si="11"/>
        <v/>
      </c>
      <c r="BZ19" s="382"/>
      <c r="CA19" s="383"/>
      <c r="CB19" s="383"/>
      <c r="CC19" s="161" t="str">
        <f t="shared" si="67"/>
        <v/>
      </c>
      <c r="CD19" s="429" t="str">
        <f t="shared" si="68"/>
        <v/>
      </c>
      <c r="CE19" s="430" t="str">
        <f t="shared" si="12"/>
        <v/>
      </c>
      <c r="CF19" s="382"/>
      <c r="CG19" s="383"/>
      <c r="CH19" s="383"/>
      <c r="CI19" s="161" t="str">
        <f t="shared" si="69"/>
        <v/>
      </c>
      <c r="CJ19" s="429" t="str">
        <f t="shared" si="70"/>
        <v/>
      </c>
      <c r="CK19" s="430" t="str">
        <f t="shared" si="13"/>
        <v/>
      </c>
      <c r="CL19" s="382"/>
      <c r="CM19" s="383"/>
      <c r="CN19" s="383"/>
      <c r="CO19" s="161" t="str">
        <f t="shared" si="71"/>
        <v/>
      </c>
      <c r="CP19" s="429" t="str">
        <f t="shared" si="72"/>
        <v/>
      </c>
      <c r="CQ19" s="434" t="str">
        <f t="shared" si="14"/>
        <v/>
      </c>
      <c r="CR19" s="382"/>
      <c r="CS19" s="383"/>
      <c r="CT19" s="383"/>
      <c r="CU19" s="161" t="str">
        <f t="shared" si="73"/>
        <v/>
      </c>
      <c r="CV19" s="429" t="str">
        <f t="shared" si="74"/>
        <v/>
      </c>
      <c r="CW19" s="430" t="str">
        <f t="shared" si="15"/>
        <v/>
      </c>
      <c r="CX19" s="382"/>
      <c r="CY19" s="383"/>
      <c r="CZ19" s="383"/>
      <c r="DA19" s="161" t="str">
        <f t="shared" si="75"/>
        <v/>
      </c>
      <c r="DB19" s="429" t="str">
        <f t="shared" si="76"/>
        <v/>
      </c>
      <c r="DC19" s="430" t="str">
        <f t="shared" si="16"/>
        <v/>
      </c>
      <c r="DD19" s="382"/>
      <c r="DE19" s="383"/>
      <c r="DF19" s="383"/>
      <c r="DG19" s="161" t="str">
        <f t="shared" si="77"/>
        <v/>
      </c>
      <c r="DH19" s="429" t="str">
        <f t="shared" si="78"/>
        <v/>
      </c>
      <c r="DI19" s="430" t="str">
        <f t="shared" si="17"/>
        <v/>
      </c>
      <c r="DJ19" s="382"/>
      <c r="DK19" s="383"/>
      <c r="DL19" s="383"/>
      <c r="DM19" s="161" t="str">
        <f t="shared" si="79"/>
        <v/>
      </c>
      <c r="DN19" s="429" t="str">
        <f t="shared" si="80"/>
        <v/>
      </c>
      <c r="DO19" s="434" t="str">
        <f t="shared" si="18"/>
        <v/>
      </c>
      <c r="DP19" s="382"/>
      <c r="DQ19" s="383"/>
      <c r="DR19" s="383"/>
      <c r="DS19" s="161" t="str">
        <f t="shared" si="81"/>
        <v/>
      </c>
      <c r="DT19" s="429" t="str">
        <f t="shared" si="82"/>
        <v/>
      </c>
      <c r="DU19" s="430" t="str">
        <f t="shared" si="19"/>
        <v/>
      </c>
      <c r="DV19" s="382"/>
      <c r="DW19" s="383"/>
      <c r="DX19" s="383"/>
      <c r="DY19" s="161" t="str">
        <f t="shared" si="83"/>
        <v/>
      </c>
      <c r="DZ19" s="429" t="str">
        <f t="shared" si="84"/>
        <v/>
      </c>
      <c r="EA19" s="430" t="str">
        <f t="shared" si="20"/>
        <v/>
      </c>
      <c r="EB19" s="382"/>
      <c r="EC19" s="383"/>
      <c r="ED19" s="383"/>
      <c r="EE19" s="161" t="str">
        <f t="shared" si="85"/>
        <v/>
      </c>
      <c r="EF19" s="429" t="str">
        <f t="shared" si="86"/>
        <v/>
      </c>
      <c r="EG19" s="430" t="str">
        <f t="shared" si="21"/>
        <v/>
      </c>
      <c r="EH19" s="382"/>
      <c r="EI19" s="383"/>
      <c r="EJ19" s="383"/>
      <c r="EK19" s="161" t="str">
        <f t="shared" si="87"/>
        <v/>
      </c>
      <c r="EL19" s="429" t="str">
        <f t="shared" si="88"/>
        <v/>
      </c>
      <c r="EM19" s="434" t="str">
        <f t="shared" si="22"/>
        <v/>
      </c>
      <c r="EN19" s="382"/>
      <c r="EO19" s="383"/>
      <c r="EP19" s="383"/>
      <c r="EQ19" s="161" t="str">
        <f t="shared" si="89"/>
        <v/>
      </c>
      <c r="ER19" s="429" t="str">
        <f t="shared" si="90"/>
        <v/>
      </c>
      <c r="ES19" s="430" t="str">
        <f t="shared" si="23"/>
        <v/>
      </c>
      <c r="ET19" s="382"/>
      <c r="EU19" s="383"/>
      <c r="EV19" s="383"/>
      <c r="EW19" s="161" t="str">
        <f t="shared" si="91"/>
        <v/>
      </c>
      <c r="EX19" s="429" t="str">
        <f t="shared" si="92"/>
        <v/>
      </c>
      <c r="EY19" s="430" t="str">
        <f t="shared" si="24"/>
        <v/>
      </c>
      <c r="EZ19" s="382"/>
      <c r="FA19" s="383"/>
      <c r="FB19" s="383"/>
      <c r="FC19" s="161" t="str">
        <f t="shared" si="93"/>
        <v/>
      </c>
      <c r="FD19" s="429" t="str">
        <f t="shared" si="94"/>
        <v/>
      </c>
      <c r="FE19" s="430" t="str">
        <f t="shared" si="25"/>
        <v/>
      </c>
      <c r="FF19" s="382"/>
      <c r="FG19" s="383"/>
      <c r="FH19" s="383"/>
      <c r="FI19" s="161" t="str">
        <f t="shared" si="95"/>
        <v/>
      </c>
      <c r="FJ19" s="429" t="str">
        <f t="shared" si="96"/>
        <v/>
      </c>
      <c r="FK19" s="434" t="str">
        <f t="shared" si="26"/>
        <v/>
      </c>
      <c r="FL19" s="382"/>
      <c r="FM19" s="383"/>
      <c r="FN19" s="383"/>
      <c r="FO19" s="161" t="str">
        <f t="shared" si="97"/>
        <v/>
      </c>
      <c r="FP19" s="429" t="str">
        <f t="shared" si="98"/>
        <v/>
      </c>
      <c r="FQ19" s="430" t="str">
        <f t="shared" si="27"/>
        <v/>
      </c>
      <c r="FR19" s="382"/>
      <c r="FS19" s="383"/>
      <c r="FT19" s="383"/>
      <c r="FU19" s="161" t="str">
        <f t="shared" si="99"/>
        <v/>
      </c>
      <c r="FV19" s="429" t="str">
        <f t="shared" si="100"/>
        <v/>
      </c>
      <c r="FW19" s="430" t="str">
        <f t="shared" si="28"/>
        <v/>
      </c>
      <c r="FX19" s="382"/>
      <c r="FY19" s="383"/>
      <c r="FZ19" s="383"/>
      <c r="GA19" s="161" t="str">
        <f t="shared" si="101"/>
        <v/>
      </c>
      <c r="GB19" s="429" t="str">
        <f t="shared" si="102"/>
        <v/>
      </c>
      <c r="GC19" s="430" t="str">
        <f t="shared" si="29"/>
        <v/>
      </c>
      <c r="GD19" s="382"/>
      <c r="GE19" s="383"/>
      <c r="GF19" s="383"/>
      <c r="GG19" s="161" t="str">
        <f t="shared" si="103"/>
        <v/>
      </c>
      <c r="GH19" s="429" t="str">
        <f t="shared" si="104"/>
        <v/>
      </c>
      <c r="GI19" s="434" t="str">
        <f t="shared" si="30"/>
        <v/>
      </c>
      <c r="GJ19" s="382"/>
      <c r="GK19" s="383"/>
      <c r="GL19" s="383"/>
      <c r="GM19" s="161" t="str">
        <f t="shared" si="105"/>
        <v/>
      </c>
      <c r="GN19" s="429" t="str">
        <f t="shared" si="106"/>
        <v/>
      </c>
      <c r="GO19" s="430" t="str">
        <f t="shared" si="31"/>
        <v/>
      </c>
      <c r="GP19" s="382"/>
      <c r="GQ19" s="383"/>
      <c r="GR19" s="383"/>
      <c r="GS19" s="161" t="str">
        <f t="shared" si="107"/>
        <v/>
      </c>
      <c r="GT19" s="429" t="str">
        <f t="shared" si="108"/>
        <v/>
      </c>
      <c r="GU19" s="430" t="str">
        <f t="shared" si="32"/>
        <v/>
      </c>
      <c r="GV19" s="382"/>
      <c r="GW19" s="383"/>
      <c r="GX19" s="383"/>
      <c r="GY19" s="161" t="str">
        <f t="shared" si="109"/>
        <v/>
      </c>
      <c r="GZ19" s="429" t="str">
        <f t="shared" si="110"/>
        <v/>
      </c>
      <c r="HA19" s="430" t="str">
        <f t="shared" si="33"/>
        <v/>
      </c>
      <c r="HB19" s="382"/>
      <c r="HC19" s="383"/>
      <c r="HD19" s="383"/>
      <c r="HE19" s="161" t="str">
        <f t="shared" si="111"/>
        <v/>
      </c>
      <c r="HF19" s="429" t="str">
        <f t="shared" si="112"/>
        <v/>
      </c>
      <c r="HG19" s="434" t="str">
        <f t="shared" si="34"/>
        <v/>
      </c>
      <c r="HH19" s="382"/>
      <c r="HI19" s="383"/>
      <c r="HJ19" s="383"/>
      <c r="HK19" s="161" t="str">
        <f t="shared" si="113"/>
        <v/>
      </c>
      <c r="HL19" s="429" t="str">
        <f t="shared" si="114"/>
        <v/>
      </c>
      <c r="HM19" s="430" t="str">
        <f t="shared" si="35"/>
        <v/>
      </c>
      <c r="HN19" s="382"/>
      <c r="HO19" s="383"/>
      <c r="HP19" s="383"/>
      <c r="HQ19" s="161" t="str">
        <f t="shared" si="115"/>
        <v/>
      </c>
      <c r="HR19" s="429" t="str">
        <f t="shared" si="116"/>
        <v/>
      </c>
      <c r="HS19" s="430" t="str">
        <f t="shared" si="36"/>
        <v/>
      </c>
      <c r="HT19" s="382"/>
      <c r="HU19" s="383"/>
      <c r="HV19" s="383"/>
      <c r="HW19" s="161" t="str">
        <f t="shared" si="117"/>
        <v/>
      </c>
      <c r="HX19" s="429" t="str">
        <f t="shared" si="118"/>
        <v/>
      </c>
      <c r="HY19" s="430" t="str">
        <f t="shared" si="37"/>
        <v/>
      </c>
      <c r="HZ19" s="382"/>
      <c r="IA19" s="383"/>
      <c r="IB19" s="383"/>
      <c r="IC19" s="161" t="str">
        <f t="shared" si="119"/>
        <v/>
      </c>
      <c r="ID19" s="429" t="str">
        <f t="shared" si="120"/>
        <v/>
      </c>
      <c r="IE19" s="434" t="str">
        <f t="shared" si="38"/>
        <v/>
      </c>
      <c r="IF19" s="382"/>
      <c r="IG19" s="383"/>
      <c r="IH19" s="383"/>
      <c r="II19" s="161" t="str">
        <f t="shared" si="121"/>
        <v/>
      </c>
      <c r="IJ19" s="429" t="str">
        <f t="shared" si="122"/>
        <v/>
      </c>
      <c r="IK19" s="430" t="str">
        <f t="shared" si="39"/>
        <v/>
      </c>
      <c r="IL19" s="382"/>
      <c r="IM19" s="383"/>
      <c r="IN19" s="383"/>
      <c r="IO19" s="161" t="str">
        <f t="shared" si="123"/>
        <v/>
      </c>
      <c r="IP19" s="429" t="str">
        <f t="shared" si="124"/>
        <v/>
      </c>
      <c r="IQ19" s="430" t="str">
        <f t="shared" si="40"/>
        <v/>
      </c>
      <c r="IR19" s="382"/>
      <c r="IS19" s="383"/>
      <c r="IT19" s="383"/>
      <c r="IU19" s="161" t="str">
        <f t="shared" si="125"/>
        <v/>
      </c>
      <c r="IV19" s="429" t="str">
        <f t="shared" si="126"/>
        <v/>
      </c>
      <c r="IW19" s="430" t="str">
        <f t="shared" si="41"/>
        <v/>
      </c>
      <c r="IX19" s="382"/>
      <c r="IY19" s="383"/>
      <c r="IZ19" s="383"/>
      <c r="JA19" s="161" t="str">
        <f t="shared" si="127"/>
        <v/>
      </c>
      <c r="JB19" s="429" t="str">
        <f t="shared" si="128"/>
        <v/>
      </c>
      <c r="JC19" s="434" t="str">
        <f t="shared" si="42"/>
        <v/>
      </c>
      <c r="JD19" s="446" t="str">
        <f t="shared" si="129"/>
        <v/>
      </c>
      <c r="JE19" s="161" t="str">
        <f t="shared" si="130"/>
        <v/>
      </c>
      <c r="JF19" s="454" t="str">
        <f t="shared" si="131"/>
        <v/>
      </c>
      <c r="JG19" s="441" t="str">
        <f>IF(JF19="","",IF(นักเรียน!N18="ออก","---ย้าย---",VLOOKUP(JF19,gradekpisum,4)))</f>
        <v/>
      </c>
      <c r="JH19" s="432"/>
      <c r="JM19" s="449">
        <f t="shared" si="132"/>
        <v>0</v>
      </c>
      <c r="JN19" s="449">
        <f t="shared" si="133"/>
        <v>0</v>
      </c>
      <c r="JO19" s="449">
        <f t="shared" si="134"/>
        <v>0</v>
      </c>
      <c r="JP19" s="449">
        <f t="shared" si="135"/>
        <v>0</v>
      </c>
      <c r="JQ19" s="452" t="str">
        <f t="shared" si="136"/>
        <v/>
      </c>
      <c r="JR19" s="4"/>
    </row>
    <row r="20" spans="2:278" ht="15.6" customHeight="1" x14ac:dyDescent="0.5">
      <c r="B20" s="15">
        <v>14</v>
      </c>
      <c r="C20" s="161" t="str">
        <f>IF(นักเรียน!C19="","",นักเรียน!C19)</f>
        <v/>
      </c>
      <c r="D20" s="740" t="str">
        <f>IF(นักเรียน!E19="","",นักเรียน!E19)</f>
        <v/>
      </c>
      <c r="E20" s="741"/>
      <c r="F20" s="382"/>
      <c r="G20" s="383"/>
      <c r="H20" s="383"/>
      <c r="I20" s="161" t="str">
        <f t="shared" si="43"/>
        <v/>
      </c>
      <c r="J20" s="429" t="str">
        <f t="shared" si="44"/>
        <v/>
      </c>
      <c r="K20" s="430" t="str">
        <f t="shared" si="0"/>
        <v/>
      </c>
      <c r="L20" s="382"/>
      <c r="M20" s="383"/>
      <c r="N20" s="383"/>
      <c r="O20" s="161" t="str">
        <f t="shared" si="45"/>
        <v/>
      </c>
      <c r="P20" s="429" t="str">
        <f t="shared" si="46"/>
        <v/>
      </c>
      <c r="Q20" s="430" t="str">
        <f t="shared" si="1"/>
        <v/>
      </c>
      <c r="R20" s="382"/>
      <c r="S20" s="383"/>
      <c r="T20" s="383"/>
      <c r="U20" s="161" t="str">
        <f t="shared" si="47"/>
        <v/>
      </c>
      <c r="V20" s="429" t="str">
        <f t="shared" si="48"/>
        <v/>
      </c>
      <c r="W20" s="434" t="str">
        <f t="shared" si="2"/>
        <v/>
      </c>
      <c r="X20" s="382"/>
      <c r="Y20" s="383"/>
      <c r="Z20" s="383"/>
      <c r="AA20" s="161" t="str">
        <f t="shared" si="49"/>
        <v/>
      </c>
      <c r="AB20" s="429" t="str">
        <f t="shared" si="50"/>
        <v/>
      </c>
      <c r="AC20" s="430" t="str">
        <f t="shared" si="3"/>
        <v/>
      </c>
      <c r="AD20" s="382"/>
      <c r="AE20" s="383"/>
      <c r="AF20" s="383"/>
      <c r="AG20" s="161" t="str">
        <f t="shared" si="51"/>
        <v/>
      </c>
      <c r="AH20" s="429" t="str">
        <f t="shared" si="52"/>
        <v/>
      </c>
      <c r="AI20" s="430" t="str">
        <f t="shared" si="4"/>
        <v/>
      </c>
      <c r="AJ20" s="382"/>
      <c r="AK20" s="383"/>
      <c r="AL20" s="383"/>
      <c r="AM20" s="161" t="str">
        <f t="shared" si="53"/>
        <v/>
      </c>
      <c r="AN20" s="429" t="str">
        <f t="shared" si="54"/>
        <v/>
      </c>
      <c r="AO20" s="430" t="str">
        <f t="shared" si="5"/>
        <v/>
      </c>
      <c r="AP20" s="382"/>
      <c r="AQ20" s="383"/>
      <c r="AR20" s="383"/>
      <c r="AS20" s="161" t="str">
        <f t="shared" si="55"/>
        <v/>
      </c>
      <c r="AT20" s="429" t="str">
        <f t="shared" si="56"/>
        <v/>
      </c>
      <c r="AU20" s="434" t="str">
        <f t="shared" si="6"/>
        <v/>
      </c>
      <c r="AV20" s="382"/>
      <c r="AW20" s="383"/>
      <c r="AX20" s="383"/>
      <c r="AY20" s="161" t="str">
        <f t="shared" si="57"/>
        <v/>
      </c>
      <c r="AZ20" s="429" t="str">
        <f t="shared" si="58"/>
        <v/>
      </c>
      <c r="BA20" s="430" t="str">
        <f t="shared" si="7"/>
        <v/>
      </c>
      <c r="BB20" s="382"/>
      <c r="BC20" s="383"/>
      <c r="BD20" s="383"/>
      <c r="BE20" s="161" t="str">
        <f t="shared" si="59"/>
        <v/>
      </c>
      <c r="BF20" s="429" t="str">
        <f t="shared" si="60"/>
        <v/>
      </c>
      <c r="BG20" s="430" t="str">
        <f t="shared" si="8"/>
        <v/>
      </c>
      <c r="BH20" s="382"/>
      <c r="BI20" s="383"/>
      <c r="BJ20" s="383"/>
      <c r="BK20" s="161" t="str">
        <f t="shared" si="61"/>
        <v/>
      </c>
      <c r="BL20" s="429" t="str">
        <f t="shared" si="62"/>
        <v/>
      </c>
      <c r="BM20" s="430" t="str">
        <f t="shared" si="9"/>
        <v/>
      </c>
      <c r="BN20" s="382"/>
      <c r="BO20" s="383"/>
      <c r="BP20" s="383"/>
      <c r="BQ20" s="161" t="str">
        <f t="shared" si="63"/>
        <v/>
      </c>
      <c r="BR20" s="429" t="str">
        <f t="shared" si="64"/>
        <v/>
      </c>
      <c r="BS20" s="434" t="str">
        <f t="shared" si="10"/>
        <v/>
      </c>
      <c r="BT20" s="382"/>
      <c r="BU20" s="383"/>
      <c r="BV20" s="383"/>
      <c r="BW20" s="161" t="str">
        <f t="shared" si="65"/>
        <v/>
      </c>
      <c r="BX20" s="429" t="str">
        <f t="shared" si="66"/>
        <v/>
      </c>
      <c r="BY20" s="430" t="str">
        <f t="shared" si="11"/>
        <v/>
      </c>
      <c r="BZ20" s="382"/>
      <c r="CA20" s="383"/>
      <c r="CB20" s="383"/>
      <c r="CC20" s="161" t="str">
        <f t="shared" si="67"/>
        <v/>
      </c>
      <c r="CD20" s="429" t="str">
        <f t="shared" si="68"/>
        <v/>
      </c>
      <c r="CE20" s="430" t="str">
        <f t="shared" si="12"/>
        <v/>
      </c>
      <c r="CF20" s="382"/>
      <c r="CG20" s="383"/>
      <c r="CH20" s="383"/>
      <c r="CI20" s="161" t="str">
        <f t="shared" si="69"/>
        <v/>
      </c>
      <c r="CJ20" s="429" t="str">
        <f t="shared" si="70"/>
        <v/>
      </c>
      <c r="CK20" s="430" t="str">
        <f t="shared" si="13"/>
        <v/>
      </c>
      <c r="CL20" s="382"/>
      <c r="CM20" s="383"/>
      <c r="CN20" s="383"/>
      <c r="CO20" s="161" t="str">
        <f t="shared" si="71"/>
        <v/>
      </c>
      <c r="CP20" s="429" t="str">
        <f t="shared" si="72"/>
        <v/>
      </c>
      <c r="CQ20" s="434" t="str">
        <f t="shared" si="14"/>
        <v/>
      </c>
      <c r="CR20" s="382"/>
      <c r="CS20" s="383"/>
      <c r="CT20" s="383"/>
      <c r="CU20" s="161" t="str">
        <f t="shared" si="73"/>
        <v/>
      </c>
      <c r="CV20" s="429" t="str">
        <f t="shared" si="74"/>
        <v/>
      </c>
      <c r="CW20" s="430" t="str">
        <f t="shared" si="15"/>
        <v/>
      </c>
      <c r="CX20" s="382"/>
      <c r="CY20" s="383"/>
      <c r="CZ20" s="383"/>
      <c r="DA20" s="161" t="str">
        <f t="shared" si="75"/>
        <v/>
      </c>
      <c r="DB20" s="429" t="str">
        <f t="shared" si="76"/>
        <v/>
      </c>
      <c r="DC20" s="430" t="str">
        <f t="shared" si="16"/>
        <v/>
      </c>
      <c r="DD20" s="382"/>
      <c r="DE20" s="383"/>
      <c r="DF20" s="383"/>
      <c r="DG20" s="161" t="str">
        <f t="shared" si="77"/>
        <v/>
      </c>
      <c r="DH20" s="429" t="str">
        <f t="shared" si="78"/>
        <v/>
      </c>
      <c r="DI20" s="430" t="str">
        <f t="shared" si="17"/>
        <v/>
      </c>
      <c r="DJ20" s="382"/>
      <c r="DK20" s="383"/>
      <c r="DL20" s="383"/>
      <c r="DM20" s="161" t="str">
        <f t="shared" si="79"/>
        <v/>
      </c>
      <c r="DN20" s="429" t="str">
        <f t="shared" si="80"/>
        <v/>
      </c>
      <c r="DO20" s="434" t="str">
        <f t="shared" si="18"/>
        <v/>
      </c>
      <c r="DP20" s="382"/>
      <c r="DQ20" s="383"/>
      <c r="DR20" s="383"/>
      <c r="DS20" s="161" t="str">
        <f t="shared" si="81"/>
        <v/>
      </c>
      <c r="DT20" s="429" t="str">
        <f t="shared" si="82"/>
        <v/>
      </c>
      <c r="DU20" s="430" t="str">
        <f t="shared" si="19"/>
        <v/>
      </c>
      <c r="DV20" s="382"/>
      <c r="DW20" s="383"/>
      <c r="DX20" s="383"/>
      <c r="DY20" s="161" t="str">
        <f t="shared" si="83"/>
        <v/>
      </c>
      <c r="DZ20" s="429" t="str">
        <f t="shared" si="84"/>
        <v/>
      </c>
      <c r="EA20" s="430" t="str">
        <f t="shared" si="20"/>
        <v/>
      </c>
      <c r="EB20" s="382"/>
      <c r="EC20" s="383"/>
      <c r="ED20" s="383"/>
      <c r="EE20" s="161" t="str">
        <f t="shared" si="85"/>
        <v/>
      </c>
      <c r="EF20" s="429" t="str">
        <f t="shared" si="86"/>
        <v/>
      </c>
      <c r="EG20" s="430" t="str">
        <f t="shared" si="21"/>
        <v/>
      </c>
      <c r="EH20" s="382"/>
      <c r="EI20" s="383"/>
      <c r="EJ20" s="383"/>
      <c r="EK20" s="161" t="str">
        <f t="shared" si="87"/>
        <v/>
      </c>
      <c r="EL20" s="429" t="str">
        <f t="shared" si="88"/>
        <v/>
      </c>
      <c r="EM20" s="434" t="str">
        <f t="shared" si="22"/>
        <v/>
      </c>
      <c r="EN20" s="382"/>
      <c r="EO20" s="383"/>
      <c r="EP20" s="383"/>
      <c r="EQ20" s="161" t="str">
        <f t="shared" si="89"/>
        <v/>
      </c>
      <c r="ER20" s="429" t="str">
        <f t="shared" si="90"/>
        <v/>
      </c>
      <c r="ES20" s="430" t="str">
        <f t="shared" si="23"/>
        <v/>
      </c>
      <c r="ET20" s="382"/>
      <c r="EU20" s="383"/>
      <c r="EV20" s="383"/>
      <c r="EW20" s="161" t="str">
        <f t="shared" si="91"/>
        <v/>
      </c>
      <c r="EX20" s="429" t="str">
        <f t="shared" si="92"/>
        <v/>
      </c>
      <c r="EY20" s="430" t="str">
        <f t="shared" si="24"/>
        <v/>
      </c>
      <c r="EZ20" s="382"/>
      <c r="FA20" s="383"/>
      <c r="FB20" s="383"/>
      <c r="FC20" s="161" t="str">
        <f t="shared" si="93"/>
        <v/>
      </c>
      <c r="FD20" s="429" t="str">
        <f t="shared" si="94"/>
        <v/>
      </c>
      <c r="FE20" s="430" t="str">
        <f t="shared" si="25"/>
        <v/>
      </c>
      <c r="FF20" s="382"/>
      <c r="FG20" s="383"/>
      <c r="FH20" s="383"/>
      <c r="FI20" s="161" t="str">
        <f t="shared" si="95"/>
        <v/>
      </c>
      <c r="FJ20" s="429" t="str">
        <f t="shared" si="96"/>
        <v/>
      </c>
      <c r="FK20" s="434" t="str">
        <f t="shared" si="26"/>
        <v/>
      </c>
      <c r="FL20" s="382"/>
      <c r="FM20" s="383"/>
      <c r="FN20" s="383"/>
      <c r="FO20" s="161" t="str">
        <f t="shared" si="97"/>
        <v/>
      </c>
      <c r="FP20" s="429" t="str">
        <f t="shared" si="98"/>
        <v/>
      </c>
      <c r="FQ20" s="430" t="str">
        <f t="shared" si="27"/>
        <v/>
      </c>
      <c r="FR20" s="382"/>
      <c r="FS20" s="383"/>
      <c r="FT20" s="383"/>
      <c r="FU20" s="161" t="str">
        <f t="shared" si="99"/>
        <v/>
      </c>
      <c r="FV20" s="429" t="str">
        <f t="shared" si="100"/>
        <v/>
      </c>
      <c r="FW20" s="430" t="str">
        <f t="shared" si="28"/>
        <v/>
      </c>
      <c r="FX20" s="382"/>
      <c r="FY20" s="383"/>
      <c r="FZ20" s="383"/>
      <c r="GA20" s="161" t="str">
        <f t="shared" si="101"/>
        <v/>
      </c>
      <c r="GB20" s="429" t="str">
        <f t="shared" si="102"/>
        <v/>
      </c>
      <c r="GC20" s="430" t="str">
        <f t="shared" si="29"/>
        <v/>
      </c>
      <c r="GD20" s="382"/>
      <c r="GE20" s="383"/>
      <c r="GF20" s="383"/>
      <c r="GG20" s="161" t="str">
        <f t="shared" si="103"/>
        <v/>
      </c>
      <c r="GH20" s="429" t="str">
        <f t="shared" si="104"/>
        <v/>
      </c>
      <c r="GI20" s="434" t="str">
        <f t="shared" si="30"/>
        <v/>
      </c>
      <c r="GJ20" s="382"/>
      <c r="GK20" s="383"/>
      <c r="GL20" s="383"/>
      <c r="GM20" s="161" t="str">
        <f t="shared" si="105"/>
        <v/>
      </c>
      <c r="GN20" s="429" t="str">
        <f t="shared" si="106"/>
        <v/>
      </c>
      <c r="GO20" s="430" t="str">
        <f t="shared" si="31"/>
        <v/>
      </c>
      <c r="GP20" s="382"/>
      <c r="GQ20" s="383"/>
      <c r="GR20" s="383"/>
      <c r="GS20" s="161" t="str">
        <f t="shared" si="107"/>
        <v/>
      </c>
      <c r="GT20" s="429" t="str">
        <f t="shared" si="108"/>
        <v/>
      </c>
      <c r="GU20" s="430" t="str">
        <f t="shared" si="32"/>
        <v/>
      </c>
      <c r="GV20" s="382"/>
      <c r="GW20" s="383"/>
      <c r="GX20" s="383"/>
      <c r="GY20" s="161" t="str">
        <f t="shared" si="109"/>
        <v/>
      </c>
      <c r="GZ20" s="429" t="str">
        <f t="shared" si="110"/>
        <v/>
      </c>
      <c r="HA20" s="430" t="str">
        <f t="shared" si="33"/>
        <v/>
      </c>
      <c r="HB20" s="382"/>
      <c r="HC20" s="383"/>
      <c r="HD20" s="383"/>
      <c r="HE20" s="161" t="str">
        <f t="shared" si="111"/>
        <v/>
      </c>
      <c r="HF20" s="429" t="str">
        <f t="shared" si="112"/>
        <v/>
      </c>
      <c r="HG20" s="434" t="str">
        <f t="shared" si="34"/>
        <v/>
      </c>
      <c r="HH20" s="382"/>
      <c r="HI20" s="383"/>
      <c r="HJ20" s="383"/>
      <c r="HK20" s="161" t="str">
        <f t="shared" si="113"/>
        <v/>
      </c>
      <c r="HL20" s="429" t="str">
        <f t="shared" si="114"/>
        <v/>
      </c>
      <c r="HM20" s="430" t="str">
        <f t="shared" si="35"/>
        <v/>
      </c>
      <c r="HN20" s="382"/>
      <c r="HO20" s="383"/>
      <c r="HP20" s="383"/>
      <c r="HQ20" s="161" t="str">
        <f t="shared" si="115"/>
        <v/>
      </c>
      <c r="HR20" s="429" t="str">
        <f t="shared" si="116"/>
        <v/>
      </c>
      <c r="HS20" s="430" t="str">
        <f t="shared" si="36"/>
        <v/>
      </c>
      <c r="HT20" s="382"/>
      <c r="HU20" s="383"/>
      <c r="HV20" s="383"/>
      <c r="HW20" s="161" t="str">
        <f t="shared" si="117"/>
        <v/>
      </c>
      <c r="HX20" s="429" t="str">
        <f t="shared" si="118"/>
        <v/>
      </c>
      <c r="HY20" s="430" t="str">
        <f t="shared" si="37"/>
        <v/>
      </c>
      <c r="HZ20" s="382"/>
      <c r="IA20" s="383"/>
      <c r="IB20" s="383"/>
      <c r="IC20" s="161" t="str">
        <f t="shared" si="119"/>
        <v/>
      </c>
      <c r="ID20" s="429" t="str">
        <f t="shared" si="120"/>
        <v/>
      </c>
      <c r="IE20" s="434" t="str">
        <f t="shared" si="38"/>
        <v/>
      </c>
      <c r="IF20" s="382"/>
      <c r="IG20" s="383"/>
      <c r="IH20" s="383"/>
      <c r="II20" s="161" t="str">
        <f t="shared" si="121"/>
        <v/>
      </c>
      <c r="IJ20" s="429" t="str">
        <f t="shared" si="122"/>
        <v/>
      </c>
      <c r="IK20" s="430" t="str">
        <f t="shared" si="39"/>
        <v/>
      </c>
      <c r="IL20" s="382"/>
      <c r="IM20" s="383"/>
      <c r="IN20" s="383"/>
      <c r="IO20" s="161" t="str">
        <f t="shared" si="123"/>
        <v/>
      </c>
      <c r="IP20" s="429" t="str">
        <f t="shared" si="124"/>
        <v/>
      </c>
      <c r="IQ20" s="430" t="str">
        <f t="shared" si="40"/>
        <v/>
      </c>
      <c r="IR20" s="382"/>
      <c r="IS20" s="383"/>
      <c r="IT20" s="383"/>
      <c r="IU20" s="161" t="str">
        <f t="shared" si="125"/>
        <v/>
      </c>
      <c r="IV20" s="429" t="str">
        <f t="shared" si="126"/>
        <v/>
      </c>
      <c r="IW20" s="430" t="str">
        <f t="shared" si="41"/>
        <v/>
      </c>
      <c r="IX20" s="382"/>
      <c r="IY20" s="383"/>
      <c r="IZ20" s="383"/>
      <c r="JA20" s="161" t="str">
        <f t="shared" si="127"/>
        <v/>
      </c>
      <c r="JB20" s="429" t="str">
        <f t="shared" si="128"/>
        <v/>
      </c>
      <c r="JC20" s="434" t="str">
        <f t="shared" si="42"/>
        <v/>
      </c>
      <c r="JD20" s="446" t="str">
        <f t="shared" si="129"/>
        <v/>
      </c>
      <c r="JE20" s="161" t="str">
        <f t="shared" si="130"/>
        <v/>
      </c>
      <c r="JF20" s="454" t="str">
        <f t="shared" si="131"/>
        <v/>
      </c>
      <c r="JG20" s="441" t="str">
        <f>IF(JF20="","",IF(นักเรียน!N19="ออก","---ย้าย---",VLOOKUP(JF20,gradekpisum,4)))</f>
        <v/>
      </c>
      <c r="JH20" s="432"/>
      <c r="JM20" s="449">
        <f t="shared" si="132"/>
        <v>0</v>
      </c>
      <c r="JN20" s="449">
        <f t="shared" si="133"/>
        <v>0</v>
      </c>
      <c r="JO20" s="449">
        <f t="shared" si="134"/>
        <v>0</v>
      </c>
      <c r="JP20" s="449">
        <f t="shared" si="135"/>
        <v>0</v>
      </c>
      <c r="JQ20" s="452" t="str">
        <f t="shared" si="136"/>
        <v/>
      </c>
      <c r="JR20" s="4"/>
    </row>
    <row r="21" spans="2:278" ht="15.6" customHeight="1" x14ac:dyDescent="0.5">
      <c r="B21" s="15">
        <v>15</v>
      </c>
      <c r="C21" s="161" t="str">
        <f>IF(นักเรียน!C20="","",นักเรียน!C20)</f>
        <v/>
      </c>
      <c r="D21" s="740" t="str">
        <f>IF(นักเรียน!E20="","",นักเรียน!E20)</f>
        <v/>
      </c>
      <c r="E21" s="741"/>
      <c r="F21" s="382"/>
      <c r="G21" s="383"/>
      <c r="H21" s="383"/>
      <c r="I21" s="161" t="str">
        <f t="shared" si="43"/>
        <v/>
      </c>
      <c r="J21" s="429" t="str">
        <f t="shared" si="44"/>
        <v/>
      </c>
      <c r="K21" s="430" t="str">
        <f t="shared" si="0"/>
        <v/>
      </c>
      <c r="L21" s="382"/>
      <c r="M21" s="383"/>
      <c r="N21" s="383"/>
      <c r="O21" s="161" t="str">
        <f t="shared" si="45"/>
        <v/>
      </c>
      <c r="P21" s="429" t="str">
        <f t="shared" si="46"/>
        <v/>
      </c>
      <c r="Q21" s="430" t="str">
        <f t="shared" si="1"/>
        <v/>
      </c>
      <c r="R21" s="382"/>
      <c r="S21" s="383"/>
      <c r="T21" s="383"/>
      <c r="U21" s="161" t="str">
        <f t="shared" si="47"/>
        <v/>
      </c>
      <c r="V21" s="429" t="str">
        <f t="shared" si="48"/>
        <v/>
      </c>
      <c r="W21" s="434" t="str">
        <f t="shared" si="2"/>
        <v/>
      </c>
      <c r="X21" s="382"/>
      <c r="Y21" s="383"/>
      <c r="Z21" s="383"/>
      <c r="AA21" s="161" t="str">
        <f t="shared" si="49"/>
        <v/>
      </c>
      <c r="AB21" s="429" t="str">
        <f t="shared" si="50"/>
        <v/>
      </c>
      <c r="AC21" s="430" t="str">
        <f t="shared" si="3"/>
        <v/>
      </c>
      <c r="AD21" s="382"/>
      <c r="AE21" s="383"/>
      <c r="AF21" s="383"/>
      <c r="AG21" s="161" t="str">
        <f t="shared" si="51"/>
        <v/>
      </c>
      <c r="AH21" s="429" t="str">
        <f t="shared" si="52"/>
        <v/>
      </c>
      <c r="AI21" s="430" t="str">
        <f t="shared" si="4"/>
        <v/>
      </c>
      <c r="AJ21" s="382"/>
      <c r="AK21" s="383"/>
      <c r="AL21" s="383"/>
      <c r="AM21" s="161" t="str">
        <f t="shared" si="53"/>
        <v/>
      </c>
      <c r="AN21" s="429" t="str">
        <f t="shared" si="54"/>
        <v/>
      </c>
      <c r="AO21" s="430" t="str">
        <f t="shared" si="5"/>
        <v/>
      </c>
      <c r="AP21" s="382"/>
      <c r="AQ21" s="383"/>
      <c r="AR21" s="383"/>
      <c r="AS21" s="161" t="str">
        <f t="shared" si="55"/>
        <v/>
      </c>
      <c r="AT21" s="429" t="str">
        <f t="shared" si="56"/>
        <v/>
      </c>
      <c r="AU21" s="434" t="str">
        <f t="shared" si="6"/>
        <v/>
      </c>
      <c r="AV21" s="382"/>
      <c r="AW21" s="383"/>
      <c r="AX21" s="383"/>
      <c r="AY21" s="161" t="str">
        <f t="shared" si="57"/>
        <v/>
      </c>
      <c r="AZ21" s="429" t="str">
        <f t="shared" si="58"/>
        <v/>
      </c>
      <c r="BA21" s="430" t="str">
        <f t="shared" si="7"/>
        <v/>
      </c>
      <c r="BB21" s="382"/>
      <c r="BC21" s="383"/>
      <c r="BD21" s="383"/>
      <c r="BE21" s="161" t="str">
        <f t="shared" si="59"/>
        <v/>
      </c>
      <c r="BF21" s="429" t="str">
        <f t="shared" si="60"/>
        <v/>
      </c>
      <c r="BG21" s="430" t="str">
        <f t="shared" si="8"/>
        <v/>
      </c>
      <c r="BH21" s="382"/>
      <c r="BI21" s="383"/>
      <c r="BJ21" s="383"/>
      <c r="BK21" s="161" t="str">
        <f t="shared" si="61"/>
        <v/>
      </c>
      <c r="BL21" s="429" t="str">
        <f t="shared" si="62"/>
        <v/>
      </c>
      <c r="BM21" s="430" t="str">
        <f t="shared" si="9"/>
        <v/>
      </c>
      <c r="BN21" s="382"/>
      <c r="BO21" s="383"/>
      <c r="BP21" s="383"/>
      <c r="BQ21" s="161" t="str">
        <f t="shared" si="63"/>
        <v/>
      </c>
      <c r="BR21" s="429" t="str">
        <f t="shared" si="64"/>
        <v/>
      </c>
      <c r="BS21" s="434" t="str">
        <f t="shared" si="10"/>
        <v/>
      </c>
      <c r="BT21" s="382"/>
      <c r="BU21" s="383"/>
      <c r="BV21" s="383"/>
      <c r="BW21" s="161" t="str">
        <f t="shared" si="65"/>
        <v/>
      </c>
      <c r="BX21" s="429" t="str">
        <f t="shared" si="66"/>
        <v/>
      </c>
      <c r="BY21" s="430" t="str">
        <f t="shared" si="11"/>
        <v/>
      </c>
      <c r="BZ21" s="382"/>
      <c r="CA21" s="383"/>
      <c r="CB21" s="383"/>
      <c r="CC21" s="161" t="str">
        <f t="shared" si="67"/>
        <v/>
      </c>
      <c r="CD21" s="429" t="str">
        <f t="shared" si="68"/>
        <v/>
      </c>
      <c r="CE21" s="430" t="str">
        <f t="shared" si="12"/>
        <v/>
      </c>
      <c r="CF21" s="382"/>
      <c r="CG21" s="383"/>
      <c r="CH21" s="383"/>
      <c r="CI21" s="161" t="str">
        <f t="shared" si="69"/>
        <v/>
      </c>
      <c r="CJ21" s="429" t="str">
        <f t="shared" si="70"/>
        <v/>
      </c>
      <c r="CK21" s="430" t="str">
        <f t="shared" si="13"/>
        <v/>
      </c>
      <c r="CL21" s="382"/>
      <c r="CM21" s="383"/>
      <c r="CN21" s="383"/>
      <c r="CO21" s="161" t="str">
        <f t="shared" si="71"/>
        <v/>
      </c>
      <c r="CP21" s="429" t="str">
        <f t="shared" si="72"/>
        <v/>
      </c>
      <c r="CQ21" s="434" t="str">
        <f t="shared" si="14"/>
        <v/>
      </c>
      <c r="CR21" s="382"/>
      <c r="CS21" s="383"/>
      <c r="CT21" s="383"/>
      <c r="CU21" s="161" t="str">
        <f t="shared" si="73"/>
        <v/>
      </c>
      <c r="CV21" s="429" t="str">
        <f t="shared" si="74"/>
        <v/>
      </c>
      <c r="CW21" s="430" t="str">
        <f t="shared" si="15"/>
        <v/>
      </c>
      <c r="CX21" s="382"/>
      <c r="CY21" s="383"/>
      <c r="CZ21" s="383"/>
      <c r="DA21" s="161" t="str">
        <f t="shared" si="75"/>
        <v/>
      </c>
      <c r="DB21" s="429" t="str">
        <f t="shared" si="76"/>
        <v/>
      </c>
      <c r="DC21" s="430" t="str">
        <f t="shared" si="16"/>
        <v/>
      </c>
      <c r="DD21" s="382"/>
      <c r="DE21" s="383"/>
      <c r="DF21" s="383"/>
      <c r="DG21" s="161" t="str">
        <f t="shared" si="77"/>
        <v/>
      </c>
      <c r="DH21" s="429" t="str">
        <f t="shared" si="78"/>
        <v/>
      </c>
      <c r="DI21" s="430" t="str">
        <f t="shared" si="17"/>
        <v/>
      </c>
      <c r="DJ21" s="382"/>
      <c r="DK21" s="383"/>
      <c r="DL21" s="383"/>
      <c r="DM21" s="161" t="str">
        <f t="shared" si="79"/>
        <v/>
      </c>
      <c r="DN21" s="429" t="str">
        <f t="shared" si="80"/>
        <v/>
      </c>
      <c r="DO21" s="434" t="str">
        <f t="shared" si="18"/>
        <v/>
      </c>
      <c r="DP21" s="382"/>
      <c r="DQ21" s="383"/>
      <c r="DR21" s="383"/>
      <c r="DS21" s="161" t="str">
        <f t="shared" si="81"/>
        <v/>
      </c>
      <c r="DT21" s="429" t="str">
        <f t="shared" si="82"/>
        <v/>
      </c>
      <c r="DU21" s="430" t="str">
        <f t="shared" si="19"/>
        <v/>
      </c>
      <c r="DV21" s="382"/>
      <c r="DW21" s="383"/>
      <c r="DX21" s="383"/>
      <c r="DY21" s="161" t="str">
        <f t="shared" si="83"/>
        <v/>
      </c>
      <c r="DZ21" s="429" t="str">
        <f t="shared" si="84"/>
        <v/>
      </c>
      <c r="EA21" s="430" t="str">
        <f t="shared" si="20"/>
        <v/>
      </c>
      <c r="EB21" s="382"/>
      <c r="EC21" s="383"/>
      <c r="ED21" s="383"/>
      <c r="EE21" s="161" t="str">
        <f t="shared" si="85"/>
        <v/>
      </c>
      <c r="EF21" s="429" t="str">
        <f t="shared" si="86"/>
        <v/>
      </c>
      <c r="EG21" s="430" t="str">
        <f t="shared" si="21"/>
        <v/>
      </c>
      <c r="EH21" s="382"/>
      <c r="EI21" s="383"/>
      <c r="EJ21" s="383"/>
      <c r="EK21" s="161" t="str">
        <f t="shared" si="87"/>
        <v/>
      </c>
      <c r="EL21" s="429" t="str">
        <f t="shared" si="88"/>
        <v/>
      </c>
      <c r="EM21" s="434" t="str">
        <f t="shared" si="22"/>
        <v/>
      </c>
      <c r="EN21" s="382"/>
      <c r="EO21" s="383"/>
      <c r="EP21" s="383"/>
      <c r="EQ21" s="161" t="str">
        <f t="shared" si="89"/>
        <v/>
      </c>
      <c r="ER21" s="429" t="str">
        <f t="shared" si="90"/>
        <v/>
      </c>
      <c r="ES21" s="430" t="str">
        <f t="shared" si="23"/>
        <v/>
      </c>
      <c r="ET21" s="382"/>
      <c r="EU21" s="383"/>
      <c r="EV21" s="383"/>
      <c r="EW21" s="161" t="str">
        <f t="shared" si="91"/>
        <v/>
      </c>
      <c r="EX21" s="429" t="str">
        <f t="shared" si="92"/>
        <v/>
      </c>
      <c r="EY21" s="430" t="str">
        <f t="shared" si="24"/>
        <v/>
      </c>
      <c r="EZ21" s="382"/>
      <c r="FA21" s="383"/>
      <c r="FB21" s="383"/>
      <c r="FC21" s="161" t="str">
        <f t="shared" si="93"/>
        <v/>
      </c>
      <c r="FD21" s="429" t="str">
        <f t="shared" si="94"/>
        <v/>
      </c>
      <c r="FE21" s="430" t="str">
        <f t="shared" si="25"/>
        <v/>
      </c>
      <c r="FF21" s="382"/>
      <c r="FG21" s="383"/>
      <c r="FH21" s="383"/>
      <c r="FI21" s="161" t="str">
        <f t="shared" si="95"/>
        <v/>
      </c>
      <c r="FJ21" s="429" t="str">
        <f t="shared" si="96"/>
        <v/>
      </c>
      <c r="FK21" s="434" t="str">
        <f t="shared" si="26"/>
        <v/>
      </c>
      <c r="FL21" s="382"/>
      <c r="FM21" s="383"/>
      <c r="FN21" s="383"/>
      <c r="FO21" s="161" t="str">
        <f t="shared" si="97"/>
        <v/>
      </c>
      <c r="FP21" s="429" t="str">
        <f t="shared" si="98"/>
        <v/>
      </c>
      <c r="FQ21" s="430" t="str">
        <f t="shared" si="27"/>
        <v/>
      </c>
      <c r="FR21" s="382"/>
      <c r="FS21" s="383"/>
      <c r="FT21" s="383"/>
      <c r="FU21" s="161" t="str">
        <f t="shared" si="99"/>
        <v/>
      </c>
      <c r="FV21" s="429" t="str">
        <f t="shared" si="100"/>
        <v/>
      </c>
      <c r="FW21" s="430" t="str">
        <f t="shared" si="28"/>
        <v/>
      </c>
      <c r="FX21" s="382"/>
      <c r="FY21" s="383"/>
      <c r="FZ21" s="383"/>
      <c r="GA21" s="161" t="str">
        <f t="shared" si="101"/>
        <v/>
      </c>
      <c r="GB21" s="429" t="str">
        <f t="shared" si="102"/>
        <v/>
      </c>
      <c r="GC21" s="430" t="str">
        <f t="shared" si="29"/>
        <v/>
      </c>
      <c r="GD21" s="382"/>
      <c r="GE21" s="383"/>
      <c r="GF21" s="383"/>
      <c r="GG21" s="161" t="str">
        <f t="shared" si="103"/>
        <v/>
      </c>
      <c r="GH21" s="429" t="str">
        <f t="shared" si="104"/>
        <v/>
      </c>
      <c r="GI21" s="434" t="str">
        <f t="shared" si="30"/>
        <v/>
      </c>
      <c r="GJ21" s="382"/>
      <c r="GK21" s="383"/>
      <c r="GL21" s="383"/>
      <c r="GM21" s="161" t="str">
        <f t="shared" si="105"/>
        <v/>
      </c>
      <c r="GN21" s="429" t="str">
        <f t="shared" si="106"/>
        <v/>
      </c>
      <c r="GO21" s="430" t="str">
        <f t="shared" si="31"/>
        <v/>
      </c>
      <c r="GP21" s="382"/>
      <c r="GQ21" s="383"/>
      <c r="GR21" s="383"/>
      <c r="GS21" s="161" t="str">
        <f t="shared" si="107"/>
        <v/>
      </c>
      <c r="GT21" s="429" t="str">
        <f t="shared" si="108"/>
        <v/>
      </c>
      <c r="GU21" s="430" t="str">
        <f t="shared" si="32"/>
        <v/>
      </c>
      <c r="GV21" s="382"/>
      <c r="GW21" s="383"/>
      <c r="GX21" s="383"/>
      <c r="GY21" s="161" t="str">
        <f t="shared" si="109"/>
        <v/>
      </c>
      <c r="GZ21" s="429" t="str">
        <f t="shared" si="110"/>
        <v/>
      </c>
      <c r="HA21" s="430" t="str">
        <f t="shared" si="33"/>
        <v/>
      </c>
      <c r="HB21" s="382"/>
      <c r="HC21" s="383"/>
      <c r="HD21" s="383"/>
      <c r="HE21" s="161" t="str">
        <f t="shared" si="111"/>
        <v/>
      </c>
      <c r="HF21" s="429" t="str">
        <f t="shared" si="112"/>
        <v/>
      </c>
      <c r="HG21" s="434" t="str">
        <f t="shared" si="34"/>
        <v/>
      </c>
      <c r="HH21" s="382"/>
      <c r="HI21" s="383"/>
      <c r="HJ21" s="383"/>
      <c r="HK21" s="161" t="str">
        <f t="shared" si="113"/>
        <v/>
      </c>
      <c r="HL21" s="429" t="str">
        <f t="shared" si="114"/>
        <v/>
      </c>
      <c r="HM21" s="430" t="str">
        <f t="shared" si="35"/>
        <v/>
      </c>
      <c r="HN21" s="382"/>
      <c r="HO21" s="383"/>
      <c r="HP21" s="383"/>
      <c r="HQ21" s="161" t="str">
        <f t="shared" si="115"/>
        <v/>
      </c>
      <c r="HR21" s="429" t="str">
        <f t="shared" si="116"/>
        <v/>
      </c>
      <c r="HS21" s="430" t="str">
        <f t="shared" si="36"/>
        <v/>
      </c>
      <c r="HT21" s="382"/>
      <c r="HU21" s="383"/>
      <c r="HV21" s="383"/>
      <c r="HW21" s="161" t="str">
        <f t="shared" si="117"/>
        <v/>
      </c>
      <c r="HX21" s="429" t="str">
        <f t="shared" si="118"/>
        <v/>
      </c>
      <c r="HY21" s="430" t="str">
        <f t="shared" si="37"/>
        <v/>
      </c>
      <c r="HZ21" s="382"/>
      <c r="IA21" s="383"/>
      <c r="IB21" s="383"/>
      <c r="IC21" s="161" t="str">
        <f t="shared" si="119"/>
        <v/>
      </c>
      <c r="ID21" s="429" t="str">
        <f t="shared" si="120"/>
        <v/>
      </c>
      <c r="IE21" s="434" t="str">
        <f t="shared" si="38"/>
        <v/>
      </c>
      <c r="IF21" s="382"/>
      <c r="IG21" s="383"/>
      <c r="IH21" s="383"/>
      <c r="II21" s="161" t="str">
        <f t="shared" si="121"/>
        <v/>
      </c>
      <c r="IJ21" s="429" t="str">
        <f t="shared" si="122"/>
        <v/>
      </c>
      <c r="IK21" s="430" t="str">
        <f t="shared" si="39"/>
        <v/>
      </c>
      <c r="IL21" s="382"/>
      <c r="IM21" s="383"/>
      <c r="IN21" s="383"/>
      <c r="IO21" s="161" t="str">
        <f t="shared" si="123"/>
        <v/>
      </c>
      <c r="IP21" s="429" t="str">
        <f t="shared" si="124"/>
        <v/>
      </c>
      <c r="IQ21" s="430" t="str">
        <f t="shared" si="40"/>
        <v/>
      </c>
      <c r="IR21" s="382"/>
      <c r="IS21" s="383"/>
      <c r="IT21" s="383"/>
      <c r="IU21" s="161" t="str">
        <f t="shared" si="125"/>
        <v/>
      </c>
      <c r="IV21" s="429" t="str">
        <f t="shared" si="126"/>
        <v/>
      </c>
      <c r="IW21" s="430" t="str">
        <f t="shared" si="41"/>
        <v/>
      </c>
      <c r="IX21" s="382"/>
      <c r="IY21" s="383"/>
      <c r="IZ21" s="383"/>
      <c r="JA21" s="161" t="str">
        <f t="shared" si="127"/>
        <v/>
      </c>
      <c r="JB21" s="429" t="str">
        <f t="shared" si="128"/>
        <v/>
      </c>
      <c r="JC21" s="434" t="str">
        <f t="shared" si="42"/>
        <v/>
      </c>
      <c r="JD21" s="446" t="str">
        <f t="shared" si="129"/>
        <v/>
      </c>
      <c r="JE21" s="161" t="str">
        <f t="shared" si="130"/>
        <v/>
      </c>
      <c r="JF21" s="454" t="str">
        <f t="shared" si="131"/>
        <v/>
      </c>
      <c r="JG21" s="441" t="str">
        <f>IF(JF21="","",IF(นักเรียน!N20="ออก","---ย้าย---",VLOOKUP(JF21,gradekpisum,4)))</f>
        <v/>
      </c>
      <c r="JH21" s="432"/>
      <c r="JM21" s="449">
        <f t="shared" si="132"/>
        <v>0</v>
      </c>
      <c r="JN21" s="449">
        <f t="shared" si="133"/>
        <v>0</v>
      </c>
      <c r="JO21" s="449">
        <f t="shared" si="134"/>
        <v>0</v>
      </c>
      <c r="JP21" s="449">
        <f t="shared" si="135"/>
        <v>0</v>
      </c>
      <c r="JQ21" s="452" t="str">
        <f t="shared" si="136"/>
        <v/>
      </c>
      <c r="JR21" s="4"/>
    </row>
    <row r="22" spans="2:278" ht="15.6" customHeight="1" x14ac:dyDescent="0.5">
      <c r="B22" s="15">
        <v>16</v>
      </c>
      <c r="C22" s="161" t="str">
        <f>IF(นักเรียน!C21="","",นักเรียน!C21)</f>
        <v/>
      </c>
      <c r="D22" s="740" t="str">
        <f>IF(นักเรียน!E21="","",นักเรียน!E21)</f>
        <v/>
      </c>
      <c r="E22" s="741"/>
      <c r="F22" s="382"/>
      <c r="G22" s="383"/>
      <c r="H22" s="383"/>
      <c r="I22" s="161" t="str">
        <f t="shared" si="43"/>
        <v/>
      </c>
      <c r="J22" s="429" t="str">
        <f t="shared" si="44"/>
        <v/>
      </c>
      <c r="K22" s="430" t="str">
        <f t="shared" si="0"/>
        <v/>
      </c>
      <c r="L22" s="382"/>
      <c r="M22" s="383"/>
      <c r="N22" s="383"/>
      <c r="O22" s="161" t="str">
        <f t="shared" si="45"/>
        <v/>
      </c>
      <c r="P22" s="429" t="str">
        <f t="shared" si="46"/>
        <v/>
      </c>
      <c r="Q22" s="430" t="str">
        <f t="shared" si="1"/>
        <v/>
      </c>
      <c r="R22" s="382"/>
      <c r="S22" s="383"/>
      <c r="T22" s="383"/>
      <c r="U22" s="161" t="str">
        <f t="shared" si="47"/>
        <v/>
      </c>
      <c r="V22" s="429" t="str">
        <f t="shared" si="48"/>
        <v/>
      </c>
      <c r="W22" s="434" t="str">
        <f t="shared" si="2"/>
        <v/>
      </c>
      <c r="X22" s="382"/>
      <c r="Y22" s="383"/>
      <c r="Z22" s="383"/>
      <c r="AA22" s="161" t="str">
        <f t="shared" si="49"/>
        <v/>
      </c>
      <c r="AB22" s="429" t="str">
        <f t="shared" si="50"/>
        <v/>
      </c>
      <c r="AC22" s="430" t="str">
        <f t="shared" si="3"/>
        <v/>
      </c>
      <c r="AD22" s="382"/>
      <c r="AE22" s="383"/>
      <c r="AF22" s="383"/>
      <c r="AG22" s="161" t="str">
        <f t="shared" si="51"/>
        <v/>
      </c>
      <c r="AH22" s="429" t="str">
        <f t="shared" si="52"/>
        <v/>
      </c>
      <c r="AI22" s="430" t="str">
        <f t="shared" si="4"/>
        <v/>
      </c>
      <c r="AJ22" s="382"/>
      <c r="AK22" s="383"/>
      <c r="AL22" s="383"/>
      <c r="AM22" s="161" t="str">
        <f t="shared" si="53"/>
        <v/>
      </c>
      <c r="AN22" s="429" t="str">
        <f t="shared" si="54"/>
        <v/>
      </c>
      <c r="AO22" s="430" t="str">
        <f t="shared" si="5"/>
        <v/>
      </c>
      <c r="AP22" s="382"/>
      <c r="AQ22" s="383"/>
      <c r="AR22" s="383"/>
      <c r="AS22" s="161" t="str">
        <f t="shared" si="55"/>
        <v/>
      </c>
      <c r="AT22" s="429" t="str">
        <f t="shared" si="56"/>
        <v/>
      </c>
      <c r="AU22" s="434" t="str">
        <f t="shared" si="6"/>
        <v/>
      </c>
      <c r="AV22" s="382"/>
      <c r="AW22" s="383"/>
      <c r="AX22" s="383"/>
      <c r="AY22" s="161" t="str">
        <f t="shared" si="57"/>
        <v/>
      </c>
      <c r="AZ22" s="429" t="str">
        <f t="shared" si="58"/>
        <v/>
      </c>
      <c r="BA22" s="430" t="str">
        <f t="shared" si="7"/>
        <v/>
      </c>
      <c r="BB22" s="382"/>
      <c r="BC22" s="383"/>
      <c r="BD22" s="383"/>
      <c r="BE22" s="161" t="str">
        <f t="shared" si="59"/>
        <v/>
      </c>
      <c r="BF22" s="429" t="str">
        <f t="shared" si="60"/>
        <v/>
      </c>
      <c r="BG22" s="430" t="str">
        <f t="shared" si="8"/>
        <v/>
      </c>
      <c r="BH22" s="382"/>
      <c r="BI22" s="383"/>
      <c r="BJ22" s="383"/>
      <c r="BK22" s="161" t="str">
        <f t="shared" si="61"/>
        <v/>
      </c>
      <c r="BL22" s="429" t="str">
        <f t="shared" si="62"/>
        <v/>
      </c>
      <c r="BM22" s="430" t="str">
        <f t="shared" si="9"/>
        <v/>
      </c>
      <c r="BN22" s="382"/>
      <c r="BO22" s="383"/>
      <c r="BP22" s="383"/>
      <c r="BQ22" s="161" t="str">
        <f t="shared" si="63"/>
        <v/>
      </c>
      <c r="BR22" s="429" t="str">
        <f t="shared" si="64"/>
        <v/>
      </c>
      <c r="BS22" s="434" t="str">
        <f t="shared" si="10"/>
        <v/>
      </c>
      <c r="BT22" s="382"/>
      <c r="BU22" s="383"/>
      <c r="BV22" s="383"/>
      <c r="BW22" s="161" t="str">
        <f t="shared" si="65"/>
        <v/>
      </c>
      <c r="BX22" s="429" t="str">
        <f t="shared" si="66"/>
        <v/>
      </c>
      <c r="BY22" s="430" t="str">
        <f t="shared" si="11"/>
        <v/>
      </c>
      <c r="BZ22" s="382"/>
      <c r="CA22" s="383"/>
      <c r="CB22" s="383"/>
      <c r="CC22" s="161" t="str">
        <f t="shared" si="67"/>
        <v/>
      </c>
      <c r="CD22" s="429" t="str">
        <f t="shared" si="68"/>
        <v/>
      </c>
      <c r="CE22" s="430" t="str">
        <f t="shared" si="12"/>
        <v/>
      </c>
      <c r="CF22" s="382"/>
      <c r="CG22" s="383"/>
      <c r="CH22" s="383"/>
      <c r="CI22" s="161" t="str">
        <f t="shared" si="69"/>
        <v/>
      </c>
      <c r="CJ22" s="429" t="str">
        <f t="shared" si="70"/>
        <v/>
      </c>
      <c r="CK22" s="430" t="str">
        <f t="shared" si="13"/>
        <v/>
      </c>
      <c r="CL22" s="382"/>
      <c r="CM22" s="383"/>
      <c r="CN22" s="383"/>
      <c r="CO22" s="161" t="str">
        <f t="shared" si="71"/>
        <v/>
      </c>
      <c r="CP22" s="429" t="str">
        <f t="shared" si="72"/>
        <v/>
      </c>
      <c r="CQ22" s="434" t="str">
        <f t="shared" si="14"/>
        <v/>
      </c>
      <c r="CR22" s="382"/>
      <c r="CS22" s="383"/>
      <c r="CT22" s="383"/>
      <c r="CU22" s="161" t="str">
        <f t="shared" si="73"/>
        <v/>
      </c>
      <c r="CV22" s="429" t="str">
        <f t="shared" si="74"/>
        <v/>
      </c>
      <c r="CW22" s="430" t="str">
        <f t="shared" si="15"/>
        <v/>
      </c>
      <c r="CX22" s="382"/>
      <c r="CY22" s="383"/>
      <c r="CZ22" s="383"/>
      <c r="DA22" s="161" t="str">
        <f t="shared" si="75"/>
        <v/>
      </c>
      <c r="DB22" s="429" t="str">
        <f t="shared" si="76"/>
        <v/>
      </c>
      <c r="DC22" s="430" t="str">
        <f t="shared" si="16"/>
        <v/>
      </c>
      <c r="DD22" s="382"/>
      <c r="DE22" s="383"/>
      <c r="DF22" s="383"/>
      <c r="DG22" s="161" t="str">
        <f t="shared" si="77"/>
        <v/>
      </c>
      <c r="DH22" s="429" t="str">
        <f t="shared" si="78"/>
        <v/>
      </c>
      <c r="DI22" s="430" t="str">
        <f t="shared" si="17"/>
        <v/>
      </c>
      <c r="DJ22" s="382"/>
      <c r="DK22" s="383"/>
      <c r="DL22" s="383"/>
      <c r="DM22" s="161" t="str">
        <f t="shared" si="79"/>
        <v/>
      </c>
      <c r="DN22" s="429" t="str">
        <f t="shared" si="80"/>
        <v/>
      </c>
      <c r="DO22" s="434" t="str">
        <f t="shared" si="18"/>
        <v/>
      </c>
      <c r="DP22" s="382"/>
      <c r="DQ22" s="383"/>
      <c r="DR22" s="383"/>
      <c r="DS22" s="161" t="str">
        <f t="shared" si="81"/>
        <v/>
      </c>
      <c r="DT22" s="429" t="str">
        <f t="shared" si="82"/>
        <v/>
      </c>
      <c r="DU22" s="430" t="str">
        <f t="shared" si="19"/>
        <v/>
      </c>
      <c r="DV22" s="382"/>
      <c r="DW22" s="383"/>
      <c r="DX22" s="383"/>
      <c r="DY22" s="161" t="str">
        <f t="shared" si="83"/>
        <v/>
      </c>
      <c r="DZ22" s="429" t="str">
        <f t="shared" si="84"/>
        <v/>
      </c>
      <c r="EA22" s="430" t="str">
        <f t="shared" si="20"/>
        <v/>
      </c>
      <c r="EB22" s="382"/>
      <c r="EC22" s="383"/>
      <c r="ED22" s="383"/>
      <c r="EE22" s="161" t="str">
        <f t="shared" si="85"/>
        <v/>
      </c>
      <c r="EF22" s="429" t="str">
        <f t="shared" si="86"/>
        <v/>
      </c>
      <c r="EG22" s="430" t="str">
        <f t="shared" si="21"/>
        <v/>
      </c>
      <c r="EH22" s="382"/>
      <c r="EI22" s="383"/>
      <c r="EJ22" s="383"/>
      <c r="EK22" s="161" t="str">
        <f t="shared" si="87"/>
        <v/>
      </c>
      <c r="EL22" s="429" t="str">
        <f t="shared" si="88"/>
        <v/>
      </c>
      <c r="EM22" s="434" t="str">
        <f t="shared" si="22"/>
        <v/>
      </c>
      <c r="EN22" s="382"/>
      <c r="EO22" s="383"/>
      <c r="EP22" s="383"/>
      <c r="EQ22" s="161" t="str">
        <f t="shared" si="89"/>
        <v/>
      </c>
      <c r="ER22" s="429" t="str">
        <f t="shared" si="90"/>
        <v/>
      </c>
      <c r="ES22" s="430" t="str">
        <f t="shared" si="23"/>
        <v/>
      </c>
      <c r="ET22" s="382"/>
      <c r="EU22" s="383"/>
      <c r="EV22" s="383"/>
      <c r="EW22" s="161" t="str">
        <f t="shared" si="91"/>
        <v/>
      </c>
      <c r="EX22" s="429" t="str">
        <f t="shared" si="92"/>
        <v/>
      </c>
      <c r="EY22" s="430" t="str">
        <f t="shared" si="24"/>
        <v/>
      </c>
      <c r="EZ22" s="382"/>
      <c r="FA22" s="383"/>
      <c r="FB22" s="383"/>
      <c r="FC22" s="161" t="str">
        <f t="shared" si="93"/>
        <v/>
      </c>
      <c r="FD22" s="429" t="str">
        <f t="shared" si="94"/>
        <v/>
      </c>
      <c r="FE22" s="430" t="str">
        <f t="shared" si="25"/>
        <v/>
      </c>
      <c r="FF22" s="382"/>
      <c r="FG22" s="383"/>
      <c r="FH22" s="383"/>
      <c r="FI22" s="161" t="str">
        <f t="shared" si="95"/>
        <v/>
      </c>
      <c r="FJ22" s="429" t="str">
        <f t="shared" si="96"/>
        <v/>
      </c>
      <c r="FK22" s="434" t="str">
        <f t="shared" si="26"/>
        <v/>
      </c>
      <c r="FL22" s="382"/>
      <c r="FM22" s="383"/>
      <c r="FN22" s="383"/>
      <c r="FO22" s="161" t="str">
        <f t="shared" si="97"/>
        <v/>
      </c>
      <c r="FP22" s="429" t="str">
        <f t="shared" si="98"/>
        <v/>
      </c>
      <c r="FQ22" s="430" t="str">
        <f t="shared" si="27"/>
        <v/>
      </c>
      <c r="FR22" s="382"/>
      <c r="FS22" s="383"/>
      <c r="FT22" s="383"/>
      <c r="FU22" s="161" t="str">
        <f t="shared" si="99"/>
        <v/>
      </c>
      <c r="FV22" s="429" t="str">
        <f t="shared" si="100"/>
        <v/>
      </c>
      <c r="FW22" s="430" t="str">
        <f t="shared" si="28"/>
        <v/>
      </c>
      <c r="FX22" s="382"/>
      <c r="FY22" s="383"/>
      <c r="FZ22" s="383"/>
      <c r="GA22" s="161" t="str">
        <f t="shared" si="101"/>
        <v/>
      </c>
      <c r="GB22" s="429" t="str">
        <f t="shared" si="102"/>
        <v/>
      </c>
      <c r="GC22" s="430" t="str">
        <f t="shared" si="29"/>
        <v/>
      </c>
      <c r="GD22" s="382"/>
      <c r="GE22" s="383"/>
      <c r="GF22" s="383"/>
      <c r="GG22" s="161" t="str">
        <f t="shared" si="103"/>
        <v/>
      </c>
      <c r="GH22" s="429" t="str">
        <f t="shared" si="104"/>
        <v/>
      </c>
      <c r="GI22" s="434" t="str">
        <f t="shared" si="30"/>
        <v/>
      </c>
      <c r="GJ22" s="382"/>
      <c r="GK22" s="383"/>
      <c r="GL22" s="383"/>
      <c r="GM22" s="161" t="str">
        <f t="shared" si="105"/>
        <v/>
      </c>
      <c r="GN22" s="429" t="str">
        <f t="shared" si="106"/>
        <v/>
      </c>
      <c r="GO22" s="430" t="str">
        <f t="shared" si="31"/>
        <v/>
      </c>
      <c r="GP22" s="382"/>
      <c r="GQ22" s="383"/>
      <c r="GR22" s="383"/>
      <c r="GS22" s="161" t="str">
        <f t="shared" si="107"/>
        <v/>
      </c>
      <c r="GT22" s="429" t="str">
        <f t="shared" si="108"/>
        <v/>
      </c>
      <c r="GU22" s="430" t="str">
        <f t="shared" si="32"/>
        <v/>
      </c>
      <c r="GV22" s="382"/>
      <c r="GW22" s="383"/>
      <c r="GX22" s="383"/>
      <c r="GY22" s="161" t="str">
        <f t="shared" si="109"/>
        <v/>
      </c>
      <c r="GZ22" s="429" t="str">
        <f t="shared" si="110"/>
        <v/>
      </c>
      <c r="HA22" s="430" t="str">
        <f t="shared" si="33"/>
        <v/>
      </c>
      <c r="HB22" s="382"/>
      <c r="HC22" s="383"/>
      <c r="HD22" s="383"/>
      <c r="HE22" s="161" t="str">
        <f t="shared" si="111"/>
        <v/>
      </c>
      <c r="HF22" s="429" t="str">
        <f t="shared" si="112"/>
        <v/>
      </c>
      <c r="HG22" s="434" t="str">
        <f t="shared" si="34"/>
        <v/>
      </c>
      <c r="HH22" s="382"/>
      <c r="HI22" s="383"/>
      <c r="HJ22" s="383"/>
      <c r="HK22" s="161" t="str">
        <f t="shared" si="113"/>
        <v/>
      </c>
      <c r="HL22" s="429" t="str">
        <f t="shared" si="114"/>
        <v/>
      </c>
      <c r="HM22" s="430" t="str">
        <f t="shared" si="35"/>
        <v/>
      </c>
      <c r="HN22" s="382"/>
      <c r="HO22" s="383"/>
      <c r="HP22" s="383"/>
      <c r="HQ22" s="161" t="str">
        <f t="shared" si="115"/>
        <v/>
      </c>
      <c r="HR22" s="429" t="str">
        <f t="shared" si="116"/>
        <v/>
      </c>
      <c r="HS22" s="430" t="str">
        <f t="shared" si="36"/>
        <v/>
      </c>
      <c r="HT22" s="382"/>
      <c r="HU22" s="383"/>
      <c r="HV22" s="383"/>
      <c r="HW22" s="161" t="str">
        <f t="shared" si="117"/>
        <v/>
      </c>
      <c r="HX22" s="429" t="str">
        <f t="shared" si="118"/>
        <v/>
      </c>
      <c r="HY22" s="430" t="str">
        <f t="shared" si="37"/>
        <v/>
      </c>
      <c r="HZ22" s="382"/>
      <c r="IA22" s="383"/>
      <c r="IB22" s="383"/>
      <c r="IC22" s="161" t="str">
        <f t="shared" si="119"/>
        <v/>
      </c>
      <c r="ID22" s="429" t="str">
        <f t="shared" si="120"/>
        <v/>
      </c>
      <c r="IE22" s="434" t="str">
        <f t="shared" si="38"/>
        <v/>
      </c>
      <c r="IF22" s="382"/>
      <c r="IG22" s="383"/>
      <c r="IH22" s="383"/>
      <c r="II22" s="161" t="str">
        <f t="shared" si="121"/>
        <v/>
      </c>
      <c r="IJ22" s="429" t="str">
        <f t="shared" si="122"/>
        <v/>
      </c>
      <c r="IK22" s="430" t="str">
        <f t="shared" si="39"/>
        <v/>
      </c>
      <c r="IL22" s="382"/>
      <c r="IM22" s="383"/>
      <c r="IN22" s="383"/>
      <c r="IO22" s="161" t="str">
        <f t="shared" si="123"/>
        <v/>
      </c>
      <c r="IP22" s="429" t="str">
        <f t="shared" si="124"/>
        <v/>
      </c>
      <c r="IQ22" s="430" t="str">
        <f t="shared" si="40"/>
        <v/>
      </c>
      <c r="IR22" s="382"/>
      <c r="IS22" s="383"/>
      <c r="IT22" s="383"/>
      <c r="IU22" s="161" t="str">
        <f t="shared" si="125"/>
        <v/>
      </c>
      <c r="IV22" s="429" t="str">
        <f t="shared" si="126"/>
        <v/>
      </c>
      <c r="IW22" s="430" t="str">
        <f t="shared" si="41"/>
        <v/>
      </c>
      <c r="IX22" s="382"/>
      <c r="IY22" s="383"/>
      <c r="IZ22" s="383"/>
      <c r="JA22" s="161" t="str">
        <f t="shared" si="127"/>
        <v/>
      </c>
      <c r="JB22" s="429" t="str">
        <f t="shared" si="128"/>
        <v/>
      </c>
      <c r="JC22" s="434" t="str">
        <f t="shared" si="42"/>
        <v/>
      </c>
      <c r="JD22" s="446" t="str">
        <f t="shared" si="129"/>
        <v/>
      </c>
      <c r="JE22" s="161" t="str">
        <f t="shared" si="130"/>
        <v/>
      </c>
      <c r="JF22" s="454" t="str">
        <f t="shared" si="131"/>
        <v/>
      </c>
      <c r="JG22" s="441" t="str">
        <f>IF(JF22="","",IF(นักเรียน!N21="ออก","---ย้าย---",VLOOKUP(JF22,gradekpisum,4)))</f>
        <v/>
      </c>
      <c r="JH22" s="432"/>
      <c r="JM22" s="449">
        <f t="shared" si="132"/>
        <v>0</v>
      </c>
      <c r="JN22" s="449">
        <f t="shared" si="133"/>
        <v>0</v>
      </c>
      <c r="JO22" s="449">
        <f t="shared" si="134"/>
        <v>0</v>
      </c>
      <c r="JP22" s="449">
        <f t="shared" si="135"/>
        <v>0</v>
      </c>
      <c r="JQ22" s="452" t="str">
        <f t="shared" si="136"/>
        <v/>
      </c>
      <c r="JR22" s="4"/>
    </row>
    <row r="23" spans="2:278" ht="15.6" customHeight="1" x14ac:dyDescent="0.5">
      <c r="B23" s="15">
        <v>17</v>
      </c>
      <c r="C23" s="161" t="str">
        <f>IF(นักเรียน!C22="","",นักเรียน!C22)</f>
        <v/>
      </c>
      <c r="D23" s="740" t="str">
        <f>IF(นักเรียน!E22="","",นักเรียน!E22)</f>
        <v/>
      </c>
      <c r="E23" s="741"/>
      <c r="F23" s="382"/>
      <c r="G23" s="383"/>
      <c r="H23" s="383"/>
      <c r="I23" s="161" t="str">
        <f t="shared" si="43"/>
        <v/>
      </c>
      <c r="J23" s="429" t="str">
        <f t="shared" si="44"/>
        <v/>
      </c>
      <c r="K23" s="430" t="str">
        <f t="shared" si="0"/>
        <v/>
      </c>
      <c r="L23" s="382"/>
      <c r="M23" s="383"/>
      <c r="N23" s="383"/>
      <c r="O23" s="161" t="str">
        <f t="shared" si="45"/>
        <v/>
      </c>
      <c r="P23" s="429" t="str">
        <f t="shared" si="46"/>
        <v/>
      </c>
      <c r="Q23" s="430" t="str">
        <f t="shared" si="1"/>
        <v/>
      </c>
      <c r="R23" s="382"/>
      <c r="S23" s="383"/>
      <c r="T23" s="383"/>
      <c r="U23" s="161" t="str">
        <f t="shared" si="47"/>
        <v/>
      </c>
      <c r="V23" s="429" t="str">
        <f t="shared" si="48"/>
        <v/>
      </c>
      <c r="W23" s="434" t="str">
        <f t="shared" si="2"/>
        <v/>
      </c>
      <c r="X23" s="382"/>
      <c r="Y23" s="383"/>
      <c r="Z23" s="383"/>
      <c r="AA23" s="161" t="str">
        <f t="shared" si="49"/>
        <v/>
      </c>
      <c r="AB23" s="429" t="str">
        <f t="shared" si="50"/>
        <v/>
      </c>
      <c r="AC23" s="430" t="str">
        <f t="shared" si="3"/>
        <v/>
      </c>
      <c r="AD23" s="382"/>
      <c r="AE23" s="383"/>
      <c r="AF23" s="383"/>
      <c r="AG23" s="161" t="str">
        <f t="shared" si="51"/>
        <v/>
      </c>
      <c r="AH23" s="429" t="str">
        <f t="shared" si="52"/>
        <v/>
      </c>
      <c r="AI23" s="430" t="str">
        <f t="shared" si="4"/>
        <v/>
      </c>
      <c r="AJ23" s="382"/>
      <c r="AK23" s="383"/>
      <c r="AL23" s="383"/>
      <c r="AM23" s="161" t="str">
        <f t="shared" si="53"/>
        <v/>
      </c>
      <c r="AN23" s="429" t="str">
        <f t="shared" si="54"/>
        <v/>
      </c>
      <c r="AO23" s="430" t="str">
        <f t="shared" si="5"/>
        <v/>
      </c>
      <c r="AP23" s="382"/>
      <c r="AQ23" s="383"/>
      <c r="AR23" s="383"/>
      <c r="AS23" s="161" t="str">
        <f t="shared" si="55"/>
        <v/>
      </c>
      <c r="AT23" s="429" t="str">
        <f t="shared" si="56"/>
        <v/>
      </c>
      <c r="AU23" s="434" t="str">
        <f t="shared" si="6"/>
        <v/>
      </c>
      <c r="AV23" s="382"/>
      <c r="AW23" s="383"/>
      <c r="AX23" s="383"/>
      <c r="AY23" s="161" t="str">
        <f t="shared" si="57"/>
        <v/>
      </c>
      <c r="AZ23" s="429" t="str">
        <f t="shared" si="58"/>
        <v/>
      </c>
      <c r="BA23" s="430" t="str">
        <f t="shared" si="7"/>
        <v/>
      </c>
      <c r="BB23" s="382"/>
      <c r="BC23" s="383"/>
      <c r="BD23" s="383"/>
      <c r="BE23" s="161" t="str">
        <f t="shared" si="59"/>
        <v/>
      </c>
      <c r="BF23" s="429" t="str">
        <f t="shared" si="60"/>
        <v/>
      </c>
      <c r="BG23" s="430" t="str">
        <f t="shared" si="8"/>
        <v/>
      </c>
      <c r="BH23" s="382"/>
      <c r="BI23" s="383"/>
      <c r="BJ23" s="383"/>
      <c r="BK23" s="161" t="str">
        <f t="shared" si="61"/>
        <v/>
      </c>
      <c r="BL23" s="429" t="str">
        <f t="shared" si="62"/>
        <v/>
      </c>
      <c r="BM23" s="430" t="str">
        <f t="shared" si="9"/>
        <v/>
      </c>
      <c r="BN23" s="382"/>
      <c r="BO23" s="383"/>
      <c r="BP23" s="383"/>
      <c r="BQ23" s="161" t="str">
        <f t="shared" si="63"/>
        <v/>
      </c>
      <c r="BR23" s="429" t="str">
        <f t="shared" si="64"/>
        <v/>
      </c>
      <c r="BS23" s="434" t="str">
        <f t="shared" si="10"/>
        <v/>
      </c>
      <c r="BT23" s="382"/>
      <c r="BU23" s="383"/>
      <c r="BV23" s="383"/>
      <c r="BW23" s="161" t="str">
        <f t="shared" si="65"/>
        <v/>
      </c>
      <c r="BX23" s="429" t="str">
        <f t="shared" si="66"/>
        <v/>
      </c>
      <c r="BY23" s="430" t="str">
        <f t="shared" si="11"/>
        <v/>
      </c>
      <c r="BZ23" s="382"/>
      <c r="CA23" s="383"/>
      <c r="CB23" s="383"/>
      <c r="CC23" s="161" t="str">
        <f t="shared" si="67"/>
        <v/>
      </c>
      <c r="CD23" s="429" t="str">
        <f t="shared" si="68"/>
        <v/>
      </c>
      <c r="CE23" s="430" t="str">
        <f t="shared" si="12"/>
        <v/>
      </c>
      <c r="CF23" s="382"/>
      <c r="CG23" s="383"/>
      <c r="CH23" s="383"/>
      <c r="CI23" s="161" t="str">
        <f t="shared" si="69"/>
        <v/>
      </c>
      <c r="CJ23" s="429" t="str">
        <f t="shared" si="70"/>
        <v/>
      </c>
      <c r="CK23" s="430" t="str">
        <f t="shared" si="13"/>
        <v/>
      </c>
      <c r="CL23" s="382"/>
      <c r="CM23" s="383"/>
      <c r="CN23" s="383"/>
      <c r="CO23" s="161" t="str">
        <f t="shared" si="71"/>
        <v/>
      </c>
      <c r="CP23" s="429" t="str">
        <f t="shared" si="72"/>
        <v/>
      </c>
      <c r="CQ23" s="434" t="str">
        <f t="shared" si="14"/>
        <v/>
      </c>
      <c r="CR23" s="382"/>
      <c r="CS23" s="383"/>
      <c r="CT23" s="383"/>
      <c r="CU23" s="161" t="str">
        <f t="shared" si="73"/>
        <v/>
      </c>
      <c r="CV23" s="429" t="str">
        <f t="shared" si="74"/>
        <v/>
      </c>
      <c r="CW23" s="430" t="str">
        <f t="shared" si="15"/>
        <v/>
      </c>
      <c r="CX23" s="382"/>
      <c r="CY23" s="383"/>
      <c r="CZ23" s="383"/>
      <c r="DA23" s="161" t="str">
        <f t="shared" si="75"/>
        <v/>
      </c>
      <c r="DB23" s="429" t="str">
        <f t="shared" si="76"/>
        <v/>
      </c>
      <c r="DC23" s="430" t="str">
        <f t="shared" si="16"/>
        <v/>
      </c>
      <c r="DD23" s="382"/>
      <c r="DE23" s="383"/>
      <c r="DF23" s="383"/>
      <c r="DG23" s="161" t="str">
        <f t="shared" si="77"/>
        <v/>
      </c>
      <c r="DH23" s="429" t="str">
        <f t="shared" si="78"/>
        <v/>
      </c>
      <c r="DI23" s="430" t="str">
        <f t="shared" si="17"/>
        <v/>
      </c>
      <c r="DJ23" s="382"/>
      <c r="DK23" s="383"/>
      <c r="DL23" s="383"/>
      <c r="DM23" s="161" t="str">
        <f t="shared" si="79"/>
        <v/>
      </c>
      <c r="DN23" s="429" t="str">
        <f t="shared" si="80"/>
        <v/>
      </c>
      <c r="DO23" s="434" t="str">
        <f t="shared" si="18"/>
        <v/>
      </c>
      <c r="DP23" s="382"/>
      <c r="DQ23" s="383"/>
      <c r="DR23" s="383"/>
      <c r="DS23" s="161" t="str">
        <f t="shared" si="81"/>
        <v/>
      </c>
      <c r="DT23" s="429" t="str">
        <f t="shared" si="82"/>
        <v/>
      </c>
      <c r="DU23" s="430" t="str">
        <f t="shared" si="19"/>
        <v/>
      </c>
      <c r="DV23" s="382"/>
      <c r="DW23" s="383"/>
      <c r="DX23" s="383"/>
      <c r="DY23" s="161" t="str">
        <f t="shared" si="83"/>
        <v/>
      </c>
      <c r="DZ23" s="429" t="str">
        <f t="shared" si="84"/>
        <v/>
      </c>
      <c r="EA23" s="430" t="str">
        <f t="shared" si="20"/>
        <v/>
      </c>
      <c r="EB23" s="382"/>
      <c r="EC23" s="383"/>
      <c r="ED23" s="383"/>
      <c r="EE23" s="161" t="str">
        <f t="shared" si="85"/>
        <v/>
      </c>
      <c r="EF23" s="429" t="str">
        <f t="shared" si="86"/>
        <v/>
      </c>
      <c r="EG23" s="430" t="str">
        <f t="shared" si="21"/>
        <v/>
      </c>
      <c r="EH23" s="382"/>
      <c r="EI23" s="383"/>
      <c r="EJ23" s="383"/>
      <c r="EK23" s="161" t="str">
        <f t="shared" si="87"/>
        <v/>
      </c>
      <c r="EL23" s="429" t="str">
        <f t="shared" si="88"/>
        <v/>
      </c>
      <c r="EM23" s="434" t="str">
        <f t="shared" si="22"/>
        <v/>
      </c>
      <c r="EN23" s="382"/>
      <c r="EO23" s="383"/>
      <c r="EP23" s="383"/>
      <c r="EQ23" s="161" t="str">
        <f t="shared" si="89"/>
        <v/>
      </c>
      <c r="ER23" s="429" t="str">
        <f t="shared" si="90"/>
        <v/>
      </c>
      <c r="ES23" s="430" t="str">
        <f t="shared" si="23"/>
        <v/>
      </c>
      <c r="ET23" s="382"/>
      <c r="EU23" s="383"/>
      <c r="EV23" s="383"/>
      <c r="EW23" s="161" t="str">
        <f t="shared" si="91"/>
        <v/>
      </c>
      <c r="EX23" s="429" t="str">
        <f t="shared" si="92"/>
        <v/>
      </c>
      <c r="EY23" s="430" t="str">
        <f t="shared" si="24"/>
        <v/>
      </c>
      <c r="EZ23" s="382"/>
      <c r="FA23" s="383"/>
      <c r="FB23" s="383"/>
      <c r="FC23" s="161" t="str">
        <f t="shared" si="93"/>
        <v/>
      </c>
      <c r="FD23" s="429" t="str">
        <f t="shared" si="94"/>
        <v/>
      </c>
      <c r="FE23" s="430" t="str">
        <f t="shared" si="25"/>
        <v/>
      </c>
      <c r="FF23" s="382"/>
      <c r="FG23" s="383"/>
      <c r="FH23" s="383"/>
      <c r="FI23" s="161" t="str">
        <f t="shared" si="95"/>
        <v/>
      </c>
      <c r="FJ23" s="429" t="str">
        <f t="shared" si="96"/>
        <v/>
      </c>
      <c r="FK23" s="434" t="str">
        <f t="shared" si="26"/>
        <v/>
      </c>
      <c r="FL23" s="382"/>
      <c r="FM23" s="383"/>
      <c r="FN23" s="383"/>
      <c r="FO23" s="161" t="str">
        <f t="shared" si="97"/>
        <v/>
      </c>
      <c r="FP23" s="429" t="str">
        <f t="shared" si="98"/>
        <v/>
      </c>
      <c r="FQ23" s="430" t="str">
        <f t="shared" si="27"/>
        <v/>
      </c>
      <c r="FR23" s="382"/>
      <c r="FS23" s="383"/>
      <c r="FT23" s="383"/>
      <c r="FU23" s="161" t="str">
        <f t="shared" si="99"/>
        <v/>
      </c>
      <c r="FV23" s="429" t="str">
        <f t="shared" si="100"/>
        <v/>
      </c>
      <c r="FW23" s="430" t="str">
        <f t="shared" si="28"/>
        <v/>
      </c>
      <c r="FX23" s="382"/>
      <c r="FY23" s="383"/>
      <c r="FZ23" s="383"/>
      <c r="GA23" s="161" t="str">
        <f t="shared" si="101"/>
        <v/>
      </c>
      <c r="GB23" s="429" t="str">
        <f t="shared" si="102"/>
        <v/>
      </c>
      <c r="GC23" s="430" t="str">
        <f t="shared" si="29"/>
        <v/>
      </c>
      <c r="GD23" s="382"/>
      <c r="GE23" s="383"/>
      <c r="GF23" s="383"/>
      <c r="GG23" s="161" t="str">
        <f t="shared" si="103"/>
        <v/>
      </c>
      <c r="GH23" s="429" t="str">
        <f t="shared" si="104"/>
        <v/>
      </c>
      <c r="GI23" s="434" t="str">
        <f t="shared" si="30"/>
        <v/>
      </c>
      <c r="GJ23" s="382"/>
      <c r="GK23" s="383"/>
      <c r="GL23" s="383"/>
      <c r="GM23" s="161" t="str">
        <f t="shared" si="105"/>
        <v/>
      </c>
      <c r="GN23" s="429" t="str">
        <f t="shared" si="106"/>
        <v/>
      </c>
      <c r="GO23" s="430" t="str">
        <f t="shared" si="31"/>
        <v/>
      </c>
      <c r="GP23" s="382"/>
      <c r="GQ23" s="383"/>
      <c r="GR23" s="383"/>
      <c r="GS23" s="161" t="str">
        <f t="shared" si="107"/>
        <v/>
      </c>
      <c r="GT23" s="429" t="str">
        <f t="shared" si="108"/>
        <v/>
      </c>
      <c r="GU23" s="430" t="str">
        <f t="shared" si="32"/>
        <v/>
      </c>
      <c r="GV23" s="382"/>
      <c r="GW23" s="383"/>
      <c r="GX23" s="383"/>
      <c r="GY23" s="161" t="str">
        <f t="shared" si="109"/>
        <v/>
      </c>
      <c r="GZ23" s="429" t="str">
        <f t="shared" si="110"/>
        <v/>
      </c>
      <c r="HA23" s="430" t="str">
        <f t="shared" si="33"/>
        <v/>
      </c>
      <c r="HB23" s="382"/>
      <c r="HC23" s="383"/>
      <c r="HD23" s="383"/>
      <c r="HE23" s="161" t="str">
        <f t="shared" si="111"/>
        <v/>
      </c>
      <c r="HF23" s="429" t="str">
        <f t="shared" si="112"/>
        <v/>
      </c>
      <c r="HG23" s="434" t="str">
        <f t="shared" si="34"/>
        <v/>
      </c>
      <c r="HH23" s="382"/>
      <c r="HI23" s="383"/>
      <c r="HJ23" s="383"/>
      <c r="HK23" s="161" t="str">
        <f t="shared" si="113"/>
        <v/>
      </c>
      <c r="HL23" s="429" t="str">
        <f t="shared" si="114"/>
        <v/>
      </c>
      <c r="HM23" s="430" t="str">
        <f t="shared" si="35"/>
        <v/>
      </c>
      <c r="HN23" s="382"/>
      <c r="HO23" s="383"/>
      <c r="HP23" s="383"/>
      <c r="HQ23" s="161" t="str">
        <f t="shared" si="115"/>
        <v/>
      </c>
      <c r="HR23" s="429" t="str">
        <f t="shared" si="116"/>
        <v/>
      </c>
      <c r="HS23" s="430" t="str">
        <f t="shared" si="36"/>
        <v/>
      </c>
      <c r="HT23" s="382"/>
      <c r="HU23" s="383"/>
      <c r="HV23" s="383"/>
      <c r="HW23" s="161" t="str">
        <f t="shared" si="117"/>
        <v/>
      </c>
      <c r="HX23" s="429" t="str">
        <f t="shared" si="118"/>
        <v/>
      </c>
      <c r="HY23" s="430" t="str">
        <f t="shared" si="37"/>
        <v/>
      </c>
      <c r="HZ23" s="382"/>
      <c r="IA23" s="383"/>
      <c r="IB23" s="383"/>
      <c r="IC23" s="161" t="str">
        <f t="shared" si="119"/>
        <v/>
      </c>
      <c r="ID23" s="429" t="str">
        <f t="shared" si="120"/>
        <v/>
      </c>
      <c r="IE23" s="434" t="str">
        <f t="shared" si="38"/>
        <v/>
      </c>
      <c r="IF23" s="382"/>
      <c r="IG23" s="383"/>
      <c r="IH23" s="383"/>
      <c r="II23" s="161" t="str">
        <f t="shared" si="121"/>
        <v/>
      </c>
      <c r="IJ23" s="429" t="str">
        <f t="shared" si="122"/>
        <v/>
      </c>
      <c r="IK23" s="430" t="str">
        <f t="shared" si="39"/>
        <v/>
      </c>
      <c r="IL23" s="382"/>
      <c r="IM23" s="383"/>
      <c r="IN23" s="383"/>
      <c r="IO23" s="161" t="str">
        <f t="shared" si="123"/>
        <v/>
      </c>
      <c r="IP23" s="429" t="str">
        <f t="shared" si="124"/>
        <v/>
      </c>
      <c r="IQ23" s="430" t="str">
        <f t="shared" si="40"/>
        <v/>
      </c>
      <c r="IR23" s="382"/>
      <c r="IS23" s="383"/>
      <c r="IT23" s="383"/>
      <c r="IU23" s="161" t="str">
        <f t="shared" si="125"/>
        <v/>
      </c>
      <c r="IV23" s="429" t="str">
        <f t="shared" si="126"/>
        <v/>
      </c>
      <c r="IW23" s="430" t="str">
        <f t="shared" si="41"/>
        <v/>
      </c>
      <c r="IX23" s="382"/>
      <c r="IY23" s="383"/>
      <c r="IZ23" s="383"/>
      <c r="JA23" s="161" t="str">
        <f t="shared" si="127"/>
        <v/>
      </c>
      <c r="JB23" s="429" t="str">
        <f t="shared" si="128"/>
        <v/>
      </c>
      <c r="JC23" s="434" t="str">
        <f t="shared" si="42"/>
        <v/>
      </c>
      <c r="JD23" s="446" t="str">
        <f t="shared" si="129"/>
        <v/>
      </c>
      <c r="JE23" s="161" t="str">
        <f t="shared" si="130"/>
        <v/>
      </c>
      <c r="JF23" s="454" t="str">
        <f t="shared" si="131"/>
        <v/>
      </c>
      <c r="JG23" s="441" t="str">
        <f>IF(JF23="","",IF(นักเรียน!N22="ออก","---ย้าย---",VLOOKUP(JF23,gradekpisum,4)))</f>
        <v/>
      </c>
      <c r="JH23" s="432"/>
      <c r="JM23" s="449">
        <f t="shared" si="132"/>
        <v>0</v>
      </c>
      <c r="JN23" s="449">
        <f t="shared" si="133"/>
        <v>0</v>
      </c>
      <c r="JO23" s="449">
        <f t="shared" si="134"/>
        <v>0</v>
      </c>
      <c r="JP23" s="449">
        <f t="shared" si="135"/>
        <v>0</v>
      </c>
      <c r="JQ23" s="452" t="str">
        <f t="shared" si="136"/>
        <v/>
      </c>
      <c r="JR23" s="4"/>
    </row>
    <row r="24" spans="2:278" ht="15.6" customHeight="1" x14ac:dyDescent="0.5">
      <c r="B24" s="15">
        <v>18</v>
      </c>
      <c r="C24" s="161" t="str">
        <f>IF(นักเรียน!C23="","",นักเรียน!C23)</f>
        <v/>
      </c>
      <c r="D24" s="740" t="str">
        <f>IF(นักเรียน!E23="","",นักเรียน!E23)</f>
        <v/>
      </c>
      <c r="E24" s="741"/>
      <c r="F24" s="382"/>
      <c r="G24" s="383"/>
      <c r="H24" s="383"/>
      <c r="I24" s="161" t="str">
        <f t="shared" si="43"/>
        <v/>
      </c>
      <c r="J24" s="429" t="str">
        <f t="shared" si="44"/>
        <v/>
      </c>
      <c r="K24" s="430" t="str">
        <f t="shared" si="0"/>
        <v/>
      </c>
      <c r="L24" s="382"/>
      <c r="M24" s="383"/>
      <c r="N24" s="383"/>
      <c r="O24" s="161" t="str">
        <f t="shared" si="45"/>
        <v/>
      </c>
      <c r="P24" s="429" t="str">
        <f t="shared" si="46"/>
        <v/>
      </c>
      <c r="Q24" s="430" t="str">
        <f t="shared" si="1"/>
        <v/>
      </c>
      <c r="R24" s="382"/>
      <c r="S24" s="383"/>
      <c r="T24" s="383"/>
      <c r="U24" s="161" t="str">
        <f t="shared" si="47"/>
        <v/>
      </c>
      <c r="V24" s="429" t="str">
        <f t="shared" si="48"/>
        <v/>
      </c>
      <c r="W24" s="434" t="str">
        <f t="shared" si="2"/>
        <v/>
      </c>
      <c r="X24" s="382"/>
      <c r="Y24" s="383"/>
      <c r="Z24" s="383"/>
      <c r="AA24" s="161" t="str">
        <f t="shared" si="49"/>
        <v/>
      </c>
      <c r="AB24" s="429" t="str">
        <f t="shared" si="50"/>
        <v/>
      </c>
      <c r="AC24" s="430" t="str">
        <f t="shared" si="3"/>
        <v/>
      </c>
      <c r="AD24" s="382"/>
      <c r="AE24" s="383"/>
      <c r="AF24" s="383"/>
      <c r="AG24" s="161" t="str">
        <f t="shared" si="51"/>
        <v/>
      </c>
      <c r="AH24" s="429" t="str">
        <f t="shared" si="52"/>
        <v/>
      </c>
      <c r="AI24" s="430" t="str">
        <f t="shared" si="4"/>
        <v/>
      </c>
      <c r="AJ24" s="382"/>
      <c r="AK24" s="383"/>
      <c r="AL24" s="383"/>
      <c r="AM24" s="161" t="str">
        <f t="shared" si="53"/>
        <v/>
      </c>
      <c r="AN24" s="429" t="str">
        <f t="shared" si="54"/>
        <v/>
      </c>
      <c r="AO24" s="430" t="str">
        <f t="shared" si="5"/>
        <v/>
      </c>
      <c r="AP24" s="382"/>
      <c r="AQ24" s="383"/>
      <c r="AR24" s="383"/>
      <c r="AS24" s="161" t="str">
        <f t="shared" si="55"/>
        <v/>
      </c>
      <c r="AT24" s="429" t="str">
        <f t="shared" si="56"/>
        <v/>
      </c>
      <c r="AU24" s="434" t="str">
        <f t="shared" si="6"/>
        <v/>
      </c>
      <c r="AV24" s="382"/>
      <c r="AW24" s="383"/>
      <c r="AX24" s="383"/>
      <c r="AY24" s="161" t="str">
        <f t="shared" si="57"/>
        <v/>
      </c>
      <c r="AZ24" s="429" t="str">
        <f t="shared" si="58"/>
        <v/>
      </c>
      <c r="BA24" s="430" t="str">
        <f t="shared" si="7"/>
        <v/>
      </c>
      <c r="BB24" s="382"/>
      <c r="BC24" s="383"/>
      <c r="BD24" s="383"/>
      <c r="BE24" s="161" t="str">
        <f t="shared" si="59"/>
        <v/>
      </c>
      <c r="BF24" s="429" t="str">
        <f t="shared" si="60"/>
        <v/>
      </c>
      <c r="BG24" s="430" t="str">
        <f t="shared" si="8"/>
        <v/>
      </c>
      <c r="BH24" s="382"/>
      <c r="BI24" s="383"/>
      <c r="BJ24" s="383"/>
      <c r="BK24" s="161" t="str">
        <f t="shared" si="61"/>
        <v/>
      </c>
      <c r="BL24" s="429" t="str">
        <f t="shared" si="62"/>
        <v/>
      </c>
      <c r="BM24" s="430" t="str">
        <f t="shared" si="9"/>
        <v/>
      </c>
      <c r="BN24" s="382"/>
      <c r="BO24" s="383"/>
      <c r="BP24" s="383"/>
      <c r="BQ24" s="161" t="str">
        <f t="shared" si="63"/>
        <v/>
      </c>
      <c r="BR24" s="429" t="str">
        <f t="shared" si="64"/>
        <v/>
      </c>
      <c r="BS24" s="434" t="str">
        <f t="shared" si="10"/>
        <v/>
      </c>
      <c r="BT24" s="382"/>
      <c r="BU24" s="383"/>
      <c r="BV24" s="383"/>
      <c r="BW24" s="161" t="str">
        <f t="shared" si="65"/>
        <v/>
      </c>
      <c r="BX24" s="429" t="str">
        <f t="shared" si="66"/>
        <v/>
      </c>
      <c r="BY24" s="430" t="str">
        <f t="shared" si="11"/>
        <v/>
      </c>
      <c r="BZ24" s="382"/>
      <c r="CA24" s="383"/>
      <c r="CB24" s="383"/>
      <c r="CC24" s="161" t="str">
        <f t="shared" si="67"/>
        <v/>
      </c>
      <c r="CD24" s="429" t="str">
        <f t="shared" si="68"/>
        <v/>
      </c>
      <c r="CE24" s="430" t="str">
        <f t="shared" si="12"/>
        <v/>
      </c>
      <c r="CF24" s="382"/>
      <c r="CG24" s="383"/>
      <c r="CH24" s="383"/>
      <c r="CI24" s="161" t="str">
        <f t="shared" si="69"/>
        <v/>
      </c>
      <c r="CJ24" s="429" t="str">
        <f t="shared" si="70"/>
        <v/>
      </c>
      <c r="CK24" s="430" t="str">
        <f t="shared" si="13"/>
        <v/>
      </c>
      <c r="CL24" s="382"/>
      <c r="CM24" s="383"/>
      <c r="CN24" s="383"/>
      <c r="CO24" s="161" t="str">
        <f t="shared" si="71"/>
        <v/>
      </c>
      <c r="CP24" s="429" t="str">
        <f t="shared" si="72"/>
        <v/>
      </c>
      <c r="CQ24" s="434" t="str">
        <f t="shared" si="14"/>
        <v/>
      </c>
      <c r="CR24" s="382"/>
      <c r="CS24" s="383"/>
      <c r="CT24" s="383"/>
      <c r="CU24" s="161" t="str">
        <f t="shared" si="73"/>
        <v/>
      </c>
      <c r="CV24" s="429" t="str">
        <f t="shared" si="74"/>
        <v/>
      </c>
      <c r="CW24" s="430" t="str">
        <f t="shared" si="15"/>
        <v/>
      </c>
      <c r="CX24" s="382"/>
      <c r="CY24" s="383"/>
      <c r="CZ24" s="383"/>
      <c r="DA24" s="161" t="str">
        <f t="shared" si="75"/>
        <v/>
      </c>
      <c r="DB24" s="429" t="str">
        <f t="shared" si="76"/>
        <v/>
      </c>
      <c r="DC24" s="430" t="str">
        <f t="shared" si="16"/>
        <v/>
      </c>
      <c r="DD24" s="382"/>
      <c r="DE24" s="383"/>
      <c r="DF24" s="383"/>
      <c r="DG24" s="161" t="str">
        <f t="shared" si="77"/>
        <v/>
      </c>
      <c r="DH24" s="429" t="str">
        <f t="shared" si="78"/>
        <v/>
      </c>
      <c r="DI24" s="430" t="str">
        <f t="shared" si="17"/>
        <v/>
      </c>
      <c r="DJ24" s="382"/>
      <c r="DK24" s="383"/>
      <c r="DL24" s="383"/>
      <c r="DM24" s="161" t="str">
        <f t="shared" si="79"/>
        <v/>
      </c>
      <c r="DN24" s="429" t="str">
        <f t="shared" si="80"/>
        <v/>
      </c>
      <c r="DO24" s="434" t="str">
        <f t="shared" si="18"/>
        <v/>
      </c>
      <c r="DP24" s="382"/>
      <c r="DQ24" s="383"/>
      <c r="DR24" s="383"/>
      <c r="DS24" s="161" t="str">
        <f t="shared" si="81"/>
        <v/>
      </c>
      <c r="DT24" s="429" t="str">
        <f t="shared" si="82"/>
        <v/>
      </c>
      <c r="DU24" s="430" t="str">
        <f t="shared" si="19"/>
        <v/>
      </c>
      <c r="DV24" s="382"/>
      <c r="DW24" s="383"/>
      <c r="DX24" s="383"/>
      <c r="DY24" s="161" t="str">
        <f t="shared" si="83"/>
        <v/>
      </c>
      <c r="DZ24" s="429" t="str">
        <f t="shared" si="84"/>
        <v/>
      </c>
      <c r="EA24" s="430" t="str">
        <f t="shared" si="20"/>
        <v/>
      </c>
      <c r="EB24" s="382"/>
      <c r="EC24" s="383"/>
      <c r="ED24" s="383"/>
      <c r="EE24" s="161" t="str">
        <f t="shared" si="85"/>
        <v/>
      </c>
      <c r="EF24" s="429" t="str">
        <f t="shared" si="86"/>
        <v/>
      </c>
      <c r="EG24" s="430" t="str">
        <f t="shared" si="21"/>
        <v/>
      </c>
      <c r="EH24" s="382"/>
      <c r="EI24" s="383"/>
      <c r="EJ24" s="383"/>
      <c r="EK24" s="161" t="str">
        <f t="shared" si="87"/>
        <v/>
      </c>
      <c r="EL24" s="429" t="str">
        <f t="shared" si="88"/>
        <v/>
      </c>
      <c r="EM24" s="434" t="str">
        <f t="shared" si="22"/>
        <v/>
      </c>
      <c r="EN24" s="382"/>
      <c r="EO24" s="383"/>
      <c r="EP24" s="383"/>
      <c r="EQ24" s="161" t="str">
        <f t="shared" si="89"/>
        <v/>
      </c>
      <c r="ER24" s="429" t="str">
        <f t="shared" si="90"/>
        <v/>
      </c>
      <c r="ES24" s="430" t="str">
        <f t="shared" si="23"/>
        <v/>
      </c>
      <c r="ET24" s="382"/>
      <c r="EU24" s="383"/>
      <c r="EV24" s="383"/>
      <c r="EW24" s="161" t="str">
        <f t="shared" si="91"/>
        <v/>
      </c>
      <c r="EX24" s="429" t="str">
        <f t="shared" si="92"/>
        <v/>
      </c>
      <c r="EY24" s="430" t="str">
        <f t="shared" si="24"/>
        <v/>
      </c>
      <c r="EZ24" s="382"/>
      <c r="FA24" s="383"/>
      <c r="FB24" s="383"/>
      <c r="FC24" s="161" t="str">
        <f t="shared" si="93"/>
        <v/>
      </c>
      <c r="FD24" s="429" t="str">
        <f t="shared" si="94"/>
        <v/>
      </c>
      <c r="FE24" s="430" t="str">
        <f t="shared" si="25"/>
        <v/>
      </c>
      <c r="FF24" s="382"/>
      <c r="FG24" s="383"/>
      <c r="FH24" s="383"/>
      <c r="FI24" s="161" t="str">
        <f t="shared" si="95"/>
        <v/>
      </c>
      <c r="FJ24" s="429" t="str">
        <f t="shared" si="96"/>
        <v/>
      </c>
      <c r="FK24" s="434" t="str">
        <f t="shared" si="26"/>
        <v/>
      </c>
      <c r="FL24" s="382"/>
      <c r="FM24" s="383"/>
      <c r="FN24" s="383"/>
      <c r="FO24" s="161" t="str">
        <f t="shared" si="97"/>
        <v/>
      </c>
      <c r="FP24" s="429" t="str">
        <f t="shared" si="98"/>
        <v/>
      </c>
      <c r="FQ24" s="430" t="str">
        <f t="shared" si="27"/>
        <v/>
      </c>
      <c r="FR24" s="382"/>
      <c r="FS24" s="383"/>
      <c r="FT24" s="383"/>
      <c r="FU24" s="161" t="str">
        <f t="shared" si="99"/>
        <v/>
      </c>
      <c r="FV24" s="429" t="str">
        <f t="shared" si="100"/>
        <v/>
      </c>
      <c r="FW24" s="430" t="str">
        <f t="shared" si="28"/>
        <v/>
      </c>
      <c r="FX24" s="382"/>
      <c r="FY24" s="383"/>
      <c r="FZ24" s="383"/>
      <c r="GA24" s="161" t="str">
        <f t="shared" si="101"/>
        <v/>
      </c>
      <c r="GB24" s="429" t="str">
        <f t="shared" si="102"/>
        <v/>
      </c>
      <c r="GC24" s="430" t="str">
        <f t="shared" si="29"/>
        <v/>
      </c>
      <c r="GD24" s="382"/>
      <c r="GE24" s="383"/>
      <c r="GF24" s="383"/>
      <c r="GG24" s="161" t="str">
        <f t="shared" si="103"/>
        <v/>
      </c>
      <c r="GH24" s="429" t="str">
        <f t="shared" si="104"/>
        <v/>
      </c>
      <c r="GI24" s="434" t="str">
        <f t="shared" si="30"/>
        <v/>
      </c>
      <c r="GJ24" s="382"/>
      <c r="GK24" s="383"/>
      <c r="GL24" s="383"/>
      <c r="GM24" s="161" t="str">
        <f t="shared" si="105"/>
        <v/>
      </c>
      <c r="GN24" s="429" t="str">
        <f t="shared" si="106"/>
        <v/>
      </c>
      <c r="GO24" s="430" t="str">
        <f t="shared" si="31"/>
        <v/>
      </c>
      <c r="GP24" s="382"/>
      <c r="GQ24" s="383"/>
      <c r="GR24" s="383"/>
      <c r="GS24" s="161" t="str">
        <f t="shared" si="107"/>
        <v/>
      </c>
      <c r="GT24" s="429" t="str">
        <f t="shared" si="108"/>
        <v/>
      </c>
      <c r="GU24" s="430" t="str">
        <f t="shared" si="32"/>
        <v/>
      </c>
      <c r="GV24" s="382"/>
      <c r="GW24" s="383"/>
      <c r="GX24" s="383"/>
      <c r="GY24" s="161" t="str">
        <f t="shared" si="109"/>
        <v/>
      </c>
      <c r="GZ24" s="429" t="str">
        <f t="shared" si="110"/>
        <v/>
      </c>
      <c r="HA24" s="430" t="str">
        <f t="shared" si="33"/>
        <v/>
      </c>
      <c r="HB24" s="382"/>
      <c r="HC24" s="383"/>
      <c r="HD24" s="383"/>
      <c r="HE24" s="161" t="str">
        <f t="shared" si="111"/>
        <v/>
      </c>
      <c r="HF24" s="429" t="str">
        <f t="shared" si="112"/>
        <v/>
      </c>
      <c r="HG24" s="434" t="str">
        <f t="shared" si="34"/>
        <v/>
      </c>
      <c r="HH24" s="382"/>
      <c r="HI24" s="383"/>
      <c r="HJ24" s="383"/>
      <c r="HK24" s="161" t="str">
        <f t="shared" si="113"/>
        <v/>
      </c>
      <c r="HL24" s="429" t="str">
        <f t="shared" si="114"/>
        <v/>
      </c>
      <c r="HM24" s="430" t="str">
        <f t="shared" si="35"/>
        <v/>
      </c>
      <c r="HN24" s="382"/>
      <c r="HO24" s="383"/>
      <c r="HP24" s="383"/>
      <c r="HQ24" s="161" t="str">
        <f t="shared" si="115"/>
        <v/>
      </c>
      <c r="HR24" s="429" t="str">
        <f t="shared" si="116"/>
        <v/>
      </c>
      <c r="HS24" s="430" t="str">
        <f t="shared" si="36"/>
        <v/>
      </c>
      <c r="HT24" s="382"/>
      <c r="HU24" s="383"/>
      <c r="HV24" s="383"/>
      <c r="HW24" s="161" t="str">
        <f t="shared" si="117"/>
        <v/>
      </c>
      <c r="HX24" s="429" t="str">
        <f t="shared" si="118"/>
        <v/>
      </c>
      <c r="HY24" s="430" t="str">
        <f t="shared" si="37"/>
        <v/>
      </c>
      <c r="HZ24" s="382"/>
      <c r="IA24" s="383"/>
      <c r="IB24" s="383"/>
      <c r="IC24" s="161" t="str">
        <f t="shared" si="119"/>
        <v/>
      </c>
      <c r="ID24" s="429" t="str">
        <f t="shared" si="120"/>
        <v/>
      </c>
      <c r="IE24" s="434" t="str">
        <f t="shared" si="38"/>
        <v/>
      </c>
      <c r="IF24" s="382"/>
      <c r="IG24" s="383"/>
      <c r="IH24" s="383"/>
      <c r="II24" s="161" t="str">
        <f t="shared" si="121"/>
        <v/>
      </c>
      <c r="IJ24" s="429" t="str">
        <f t="shared" si="122"/>
        <v/>
      </c>
      <c r="IK24" s="430" t="str">
        <f t="shared" si="39"/>
        <v/>
      </c>
      <c r="IL24" s="382"/>
      <c r="IM24" s="383"/>
      <c r="IN24" s="383"/>
      <c r="IO24" s="161" t="str">
        <f t="shared" si="123"/>
        <v/>
      </c>
      <c r="IP24" s="429" t="str">
        <f t="shared" si="124"/>
        <v/>
      </c>
      <c r="IQ24" s="430" t="str">
        <f t="shared" si="40"/>
        <v/>
      </c>
      <c r="IR24" s="382"/>
      <c r="IS24" s="383"/>
      <c r="IT24" s="383"/>
      <c r="IU24" s="161" t="str">
        <f t="shared" si="125"/>
        <v/>
      </c>
      <c r="IV24" s="429" t="str">
        <f t="shared" si="126"/>
        <v/>
      </c>
      <c r="IW24" s="430" t="str">
        <f t="shared" si="41"/>
        <v/>
      </c>
      <c r="IX24" s="382"/>
      <c r="IY24" s="383"/>
      <c r="IZ24" s="383"/>
      <c r="JA24" s="161" t="str">
        <f t="shared" si="127"/>
        <v/>
      </c>
      <c r="JB24" s="429" t="str">
        <f t="shared" si="128"/>
        <v/>
      </c>
      <c r="JC24" s="434" t="str">
        <f t="shared" si="42"/>
        <v/>
      </c>
      <c r="JD24" s="446" t="str">
        <f t="shared" si="129"/>
        <v/>
      </c>
      <c r="JE24" s="161" t="str">
        <f t="shared" si="130"/>
        <v/>
      </c>
      <c r="JF24" s="454" t="str">
        <f t="shared" si="131"/>
        <v/>
      </c>
      <c r="JG24" s="441" t="str">
        <f>IF(JF24="","",IF(นักเรียน!N23="ออก","---ย้าย---",VLOOKUP(JF24,gradekpisum,4)))</f>
        <v/>
      </c>
      <c r="JH24" s="432"/>
      <c r="JM24" s="449">
        <f t="shared" si="132"/>
        <v>0</v>
      </c>
      <c r="JN24" s="449">
        <f t="shared" si="133"/>
        <v>0</v>
      </c>
      <c r="JO24" s="449">
        <f t="shared" si="134"/>
        <v>0</v>
      </c>
      <c r="JP24" s="449">
        <f t="shared" si="135"/>
        <v>0</v>
      </c>
      <c r="JQ24" s="452" t="str">
        <f t="shared" si="136"/>
        <v/>
      </c>
      <c r="JR24" s="4"/>
    </row>
    <row r="25" spans="2:278" ht="15.6" customHeight="1" x14ac:dyDescent="0.5">
      <c r="B25" s="15">
        <v>19</v>
      </c>
      <c r="C25" s="161" t="str">
        <f>IF(นักเรียน!C24="","",นักเรียน!C24)</f>
        <v/>
      </c>
      <c r="D25" s="740" t="str">
        <f>IF(นักเรียน!E24="","",นักเรียน!E24)</f>
        <v/>
      </c>
      <c r="E25" s="741"/>
      <c r="F25" s="382"/>
      <c r="G25" s="383"/>
      <c r="H25" s="383"/>
      <c r="I25" s="161" t="str">
        <f t="shared" si="43"/>
        <v/>
      </c>
      <c r="J25" s="429" t="str">
        <f t="shared" si="44"/>
        <v/>
      </c>
      <c r="K25" s="430" t="str">
        <f t="shared" si="0"/>
        <v/>
      </c>
      <c r="L25" s="382"/>
      <c r="M25" s="383"/>
      <c r="N25" s="383"/>
      <c r="O25" s="161" t="str">
        <f t="shared" si="45"/>
        <v/>
      </c>
      <c r="P25" s="429" t="str">
        <f t="shared" si="46"/>
        <v/>
      </c>
      <c r="Q25" s="430" t="str">
        <f t="shared" si="1"/>
        <v/>
      </c>
      <c r="R25" s="382"/>
      <c r="S25" s="383"/>
      <c r="T25" s="383"/>
      <c r="U25" s="161" t="str">
        <f t="shared" si="47"/>
        <v/>
      </c>
      <c r="V25" s="429" t="str">
        <f t="shared" si="48"/>
        <v/>
      </c>
      <c r="W25" s="434" t="str">
        <f t="shared" si="2"/>
        <v/>
      </c>
      <c r="X25" s="382"/>
      <c r="Y25" s="383"/>
      <c r="Z25" s="383"/>
      <c r="AA25" s="161" t="str">
        <f t="shared" si="49"/>
        <v/>
      </c>
      <c r="AB25" s="429" t="str">
        <f t="shared" si="50"/>
        <v/>
      </c>
      <c r="AC25" s="430" t="str">
        <f t="shared" si="3"/>
        <v/>
      </c>
      <c r="AD25" s="382"/>
      <c r="AE25" s="383"/>
      <c r="AF25" s="383"/>
      <c r="AG25" s="161" t="str">
        <f t="shared" si="51"/>
        <v/>
      </c>
      <c r="AH25" s="429" t="str">
        <f t="shared" si="52"/>
        <v/>
      </c>
      <c r="AI25" s="430" t="str">
        <f t="shared" si="4"/>
        <v/>
      </c>
      <c r="AJ25" s="382"/>
      <c r="AK25" s="383"/>
      <c r="AL25" s="383"/>
      <c r="AM25" s="161" t="str">
        <f t="shared" si="53"/>
        <v/>
      </c>
      <c r="AN25" s="429" t="str">
        <f t="shared" si="54"/>
        <v/>
      </c>
      <c r="AO25" s="430" t="str">
        <f t="shared" si="5"/>
        <v/>
      </c>
      <c r="AP25" s="382"/>
      <c r="AQ25" s="383"/>
      <c r="AR25" s="383"/>
      <c r="AS25" s="161" t="str">
        <f t="shared" si="55"/>
        <v/>
      </c>
      <c r="AT25" s="429" t="str">
        <f t="shared" si="56"/>
        <v/>
      </c>
      <c r="AU25" s="434" t="str">
        <f t="shared" si="6"/>
        <v/>
      </c>
      <c r="AV25" s="382"/>
      <c r="AW25" s="383"/>
      <c r="AX25" s="383"/>
      <c r="AY25" s="161" t="str">
        <f t="shared" si="57"/>
        <v/>
      </c>
      <c r="AZ25" s="429" t="str">
        <f t="shared" si="58"/>
        <v/>
      </c>
      <c r="BA25" s="430" t="str">
        <f t="shared" si="7"/>
        <v/>
      </c>
      <c r="BB25" s="382"/>
      <c r="BC25" s="383"/>
      <c r="BD25" s="383"/>
      <c r="BE25" s="161" t="str">
        <f t="shared" si="59"/>
        <v/>
      </c>
      <c r="BF25" s="429" t="str">
        <f t="shared" si="60"/>
        <v/>
      </c>
      <c r="BG25" s="430" t="str">
        <f t="shared" si="8"/>
        <v/>
      </c>
      <c r="BH25" s="382"/>
      <c r="BI25" s="383"/>
      <c r="BJ25" s="383"/>
      <c r="BK25" s="161" t="str">
        <f t="shared" si="61"/>
        <v/>
      </c>
      <c r="BL25" s="429" t="str">
        <f t="shared" si="62"/>
        <v/>
      </c>
      <c r="BM25" s="430" t="str">
        <f t="shared" si="9"/>
        <v/>
      </c>
      <c r="BN25" s="382"/>
      <c r="BO25" s="383"/>
      <c r="BP25" s="383"/>
      <c r="BQ25" s="161" t="str">
        <f t="shared" si="63"/>
        <v/>
      </c>
      <c r="BR25" s="429" t="str">
        <f t="shared" si="64"/>
        <v/>
      </c>
      <c r="BS25" s="434" t="str">
        <f t="shared" si="10"/>
        <v/>
      </c>
      <c r="BT25" s="382"/>
      <c r="BU25" s="383"/>
      <c r="BV25" s="383"/>
      <c r="BW25" s="161" t="str">
        <f t="shared" si="65"/>
        <v/>
      </c>
      <c r="BX25" s="429" t="str">
        <f t="shared" si="66"/>
        <v/>
      </c>
      <c r="BY25" s="430" t="str">
        <f t="shared" si="11"/>
        <v/>
      </c>
      <c r="BZ25" s="382"/>
      <c r="CA25" s="383"/>
      <c r="CB25" s="383"/>
      <c r="CC25" s="161" t="str">
        <f t="shared" si="67"/>
        <v/>
      </c>
      <c r="CD25" s="429" t="str">
        <f t="shared" si="68"/>
        <v/>
      </c>
      <c r="CE25" s="430" t="str">
        <f t="shared" si="12"/>
        <v/>
      </c>
      <c r="CF25" s="382"/>
      <c r="CG25" s="383"/>
      <c r="CH25" s="383"/>
      <c r="CI25" s="161" t="str">
        <f t="shared" si="69"/>
        <v/>
      </c>
      <c r="CJ25" s="429" t="str">
        <f t="shared" si="70"/>
        <v/>
      </c>
      <c r="CK25" s="430" t="str">
        <f t="shared" si="13"/>
        <v/>
      </c>
      <c r="CL25" s="382"/>
      <c r="CM25" s="383"/>
      <c r="CN25" s="383"/>
      <c r="CO25" s="161" t="str">
        <f t="shared" si="71"/>
        <v/>
      </c>
      <c r="CP25" s="429" t="str">
        <f t="shared" si="72"/>
        <v/>
      </c>
      <c r="CQ25" s="434" t="str">
        <f t="shared" si="14"/>
        <v/>
      </c>
      <c r="CR25" s="382"/>
      <c r="CS25" s="383"/>
      <c r="CT25" s="383"/>
      <c r="CU25" s="161" t="str">
        <f t="shared" si="73"/>
        <v/>
      </c>
      <c r="CV25" s="429" t="str">
        <f t="shared" si="74"/>
        <v/>
      </c>
      <c r="CW25" s="430" t="str">
        <f t="shared" si="15"/>
        <v/>
      </c>
      <c r="CX25" s="382"/>
      <c r="CY25" s="383"/>
      <c r="CZ25" s="383"/>
      <c r="DA25" s="161" t="str">
        <f t="shared" si="75"/>
        <v/>
      </c>
      <c r="DB25" s="429" t="str">
        <f t="shared" si="76"/>
        <v/>
      </c>
      <c r="DC25" s="430" t="str">
        <f t="shared" si="16"/>
        <v/>
      </c>
      <c r="DD25" s="382"/>
      <c r="DE25" s="383"/>
      <c r="DF25" s="383"/>
      <c r="DG25" s="161" t="str">
        <f t="shared" si="77"/>
        <v/>
      </c>
      <c r="DH25" s="429" t="str">
        <f t="shared" si="78"/>
        <v/>
      </c>
      <c r="DI25" s="430" t="str">
        <f t="shared" si="17"/>
        <v/>
      </c>
      <c r="DJ25" s="382"/>
      <c r="DK25" s="383"/>
      <c r="DL25" s="383"/>
      <c r="DM25" s="161" t="str">
        <f t="shared" si="79"/>
        <v/>
      </c>
      <c r="DN25" s="429" t="str">
        <f t="shared" si="80"/>
        <v/>
      </c>
      <c r="DO25" s="434" t="str">
        <f t="shared" si="18"/>
        <v/>
      </c>
      <c r="DP25" s="382"/>
      <c r="DQ25" s="383"/>
      <c r="DR25" s="383"/>
      <c r="DS25" s="161" t="str">
        <f t="shared" si="81"/>
        <v/>
      </c>
      <c r="DT25" s="429" t="str">
        <f t="shared" si="82"/>
        <v/>
      </c>
      <c r="DU25" s="430" t="str">
        <f t="shared" si="19"/>
        <v/>
      </c>
      <c r="DV25" s="382"/>
      <c r="DW25" s="383"/>
      <c r="DX25" s="383"/>
      <c r="DY25" s="161" t="str">
        <f t="shared" si="83"/>
        <v/>
      </c>
      <c r="DZ25" s="429" t="str">
        <f t="shared" si="84"/>
        <v/>
      </c>
      <c r="EA25" s="430" t="str">
        <f t="shared" si="20"/>
        <v/>
      </c>
      <c r="EB25" s="382"/>
      <c r="EC25" s="383"/>
      <c r="ED25" s="383"/>
      <c r="EE25" s="161" t="str">
        <f t="shared" si="85"/>
        <v/>
      </c>
      <c r="EF25" s="429" t="str">
        <f t="shared" si="86"/>
        <v/>
      </c>
      <c r="EG25" s="430" t="str">
        <f t="shared" si="21"/>
        <v/>
      </c>
      <c r="EH25" s="382"/>
      <c r="EI25" s="383"/>
      <c r="EJ25" s="383"/>
      <c r="EK25" s="161" t="str">
        <f t="shared" si="87"/>
        <v/>
      </c>
      <c r="EL25" s="429" t="str">
        <f t="shared" si="88"/>
        <v/>
      </c>
      <c r="EM25" s="434" t="str">
        <f t="shared" si="22"/>
        <v/>
      </c>
      <c r="EN25" s="382"/>
      <c r="EO25" s="383"/>
      <c r="EP25" s="383"/>
      <c r="EQ25" s="161" t="str">
        <f t="shared" si="89"/>
        <v/>
      </c>
      <c r="ER25" s="429" t="str">
        <f t="shared" si="90"/>
        <v/>
      </c>
      <c r="ES25" s="430" t="str">
        <f t="shared" si="23"/>
        <v/>
      </c>
      <c r="ET25" s="382"/>
      <c r="EU25" s="383"/>
      <c r="EV25" s="383"/>
      <c r="EW25" s="161" t="str">
        <f t="shared" si="91"/>
        <v/>
      </c>
      <c r="EX25" s="429" t="str">
        <f t="shared" si="92"/>
        <v/>
      </c>
      <c r="EY25" s="430" t="str">
        <f t="shared" si="24"/>
        <v/>
      </c>
      <c r="EZ25" s="382"/>
      <c r="FA25" s="383"/>
      <c r="FB25" s="383"/>
      <c r="FC25" s="161" t="str">
        <f t="shared" si="93"/>
        <v/>
      </c>
      <c r="FD25" s="429" t="str">
        <f t="shared" si="94"/>
        <v/>
      </c>
      <c r="FE25" s="430" t="str">
        <f t="shared" si="25"/>
        <v/>
      </c>
      <c r="FF25" s="382"/>
      <c r="FG25" s="383"/>
      <c r="FH25" s="383"/>
      <c r="FI25" s="161" t="str">
        <f t="shared" si="95"/>
        <v/>
      </c>
      <c r="FJ25" s="429" t="str">
        <f t="shared" si="96"/>
        <v/>
      </c>
      <c r="FK25" s="434" t="str">
        <f t="shared" si="26"/>
        <v/>
      </c>
      <c r="FL25" s="382"/>
      <c r="FM25" s="383"/>
      <c r="FN25" s="383"/>
      <c r="FO25" s="161" t="str">
        <f t="shared" si="97"/>
        <v/>
      </c>
      <c r="FP25" s="429" t="str">
        <f t="shared" si="98"/>
        <v/>
      </c>
      <c r="FQ25" s="430" t="str">
        <f t="shared" si="27"/>
        <v/>
      </c>
      <c r="FR25" s="382"/>
      <c r="FS25" s="383"/>
      <c r="FT25" s="383"/>
      <c r="FU25" s="161" t="str">
        <f t="shared" si="99"/>
        <v/>
      </c>
      <c r="FV25" s="429" t="str">
        <f t="shared" si="100"/>
        <v/>
      </c>
      <c r="FW25" s="430" t="str">
        <f t="shared" si="28"/>
        <v/>
      </c>
      <c r="FX25" s="382"/>
      <c r="FY25" s="383"/>
      <c r="FZ25" s="383"/>
      <c r="GA25" s="161" t="str">
        <f t="shared" si="101"/>
        <v/>
      </c>
      <c r="GB25" s="429" t="str">
        <f t="shared" si="102"/>
        <v/>
      </c>
      <c r="GC25" s="430" t="str">
        <f t="shared" si="29"/>
        <v/>
      </c>
      <c r="GD25" s="382"/>
      <c r="GE25" s="383"/>
      <c r="GF25" s="383"/>
      <c r="GG25" s="161" t="str">
        <f t="shared" si="103"/>
        <v/>
      </c>
      <c r="GH25" s="429" t="str">
        <f t="shared" si="104"/>
        <v/>
      </c>
      <c r="GI25" s="434" t="str">
        <f t="shared" si="30"/>
        <v/>
      </c>
      <c r="GJ25" s="382"/>
      <c r="GK25" s="383"/>
      <c r="GL25" s="383"/>
      <c r="GM25" s="161" t="str">
        <f t="shared" si="105"/>
        <v/>
      </c>
      <c r="GN25" s="429" t="str">
        <f t="shared" si="106"/>
        <v/>
      </c>
      <c r="GO25" s="430" t="str">
        <f t="shared" si="31"/>
        <v/>
      </c>
      <c r="GP25" s="382"/>
      <c r="GQ25" s="383"/>
      <c r="GR25" s="383"/>
      <c r="GS25" s="161" t="str">
        <f t="shared" si="107"/>
        <v/>
      </c>
      <c r="GT25" s="429" t="str">
        <f t="shared" si="108"/>
        <v/>
      </c>
      <c r="GU25" s="430" t="str">
        <f t="shared" si="32"/>
        <v/>
      </c>
      <c r="GV25" s="382"/>
      <c r="GW25" s="383"/>
      <c r="GX25" s="383"/>
      <c r="GY25" s="161" t="str">
        <f t="shared" si="109"/>
        <v/>
      </c>
      <c r="GZ25" s="429" t="str">
        <f t="shared" si="110"/>
        <v/>
      </c>
      <c r="HA25" s="430" t="str">
        <f t="shared" si="33"/>
        <v/>
      </c>
      <c r="HB25" s="382"/>
      <c r="HC25" s="383"/>
      <c r="HD25" s="383"/>
      <c r="HE25" s="161" t="str">
        <f t="shared" si="111"/>
        <v/>
      </c>
      <c r="HF25" s="429" t="str">
        <f t="shared" si="112"/>
        <v/>
      </c>
      <c r="HG25" s="434" t="str">
        <f t="shared" si="34"/>
        <v/>
      </c>
      <c r="HH25" s="382"/>
      <c r="HI25" s="383"/>
      <c r="HJ25" s="383"/>
      <c r="HK25" s="161" t="str">
        <f t="shared" si="113"/>
        <v/>
      </c>
      <c r="HL25" s="429" t="str">
        <f t="shared" si="114"/>
        <v/>
      </c>
      <c r="HM25" s="430" t="str">
        <f t="shared" si="35"/>
        <v/>
      </c>
      <c r="HN25" s="382"/>
      <c r="HO25" s="383"/>
      <c r="HP25" s="383"/>
      <c r="HQ25" s="161" t="str">
        <f t="shared" si="115"/>
        <v/>
      </c>
      <c r="HR25" s="429" t="str">
        <f t="shared" si="116"/>
        <v/>
      </c>
      <c r="HS25" s="430" t="str">
        <f t="shared" si="36"/>
        <v/>
      </c>
      <c r="HT25" s="382"/>
      <c r="HU25" s="383"/>
      <c r="HV25" s="383"/>
      <c r="HW25" s="161" t="str">
        <f t="shared" si="117"/>
        <v/>
      </c>
      <c r="HX25" s="429" t="str">
        <f t="shared" si="118"/>
        <v/>
      </c>
      <c r="HY25" s="430" t="str">
        <f t="shared" si="37"/>
        <v/>
      </c>
      <c r="HZ25" s="382"/>
      <c r="IA25" s="383"/>
      <c r="IB25" s="383"/>
      <c r="IC25" s="161" t="str">
        <f t="shared" si="119"/>
        <v/>
      </c>
      <c r="ID25" s="429" t="str">
        <f t="shared" si="120"/>
        <v/>
      </c>
      <c r="IE25" s="434" t="str">
        <f t="shared" si="38"/>
        <v/>
      </c>
      <c r="IF25" s="382"/>
      <c r="IG25" s="383"/>
      <c r="IH25" s="383"/>
      <c r="II25" s="161" t="str">
        <f t="shared" si="121"/>
        <v/>
      </c>
      <c r="IJ25" s="429" t="str">
        <f t="shared" si="122"/>
        <v/>
      </c>
      <c r="IK25" s="430" t="str">
        <f t="shared" si="39"/>
        <v/>
      </c>
      <c r="IL25" s="382"/>
      <c r="IM25" s="383"/>
      <c r="IN25" s="383"/>
      <c r="IO25" s="161" t="str">
        <f t="shared" si="123"/>
        <v/>
      </c>
      <c r="IP25" s="429" t="str">
        <f t="shared" si="124"/>
        <v/>
      </c>
      <c r="IQ25" s="430" t="str">
        <f t="shared" si="40"/>
        <v/>
      </c>
      <c r="IR25" s="382"/>
      <c r="IS25" s="383"/>
      <c r="IT25" s="383"/>
      <c r="IU25" s="161" t="str">
        <f t="shared" si="125"/>
        <v/>
      </c>
      <c r="IV25" s="429" t="str">
        <f t="shared" si="126"/>
        <v/>
      </c>
      <c r="IW25" s="430" t="str">
        <f t="shared" si="41"/>
        <v/>
      </c>
      <c r="IX25" s="382"/>
      <c r="IY25" s="383"/>
      <c r="IZ25" s="383"/>
      <c r="JA25" s="161" t="str">
        <f t="shared" si="127"/>
        <v/>
      </c>
      <c r="JB25" s="429" t="str">
        <f t="shared" si="128"/>
        <v/>
      </c>
      <c r="JC25" s="434" t="str">
        <f t="shared" si="42"/>
        <v/>
      </c>
      <c r="JD25" s="446" t="str">
        <f t="shared" si="129"/>
        <v/>
      </c>
      <c r="JE25" s="161" t="str">
        <f t="shared" si="130"/>
        <v/>
      </c>
      <c r="JF25" s="454" t="str">
        <f t="shared" si="131"/>
        <v/>
      </c>
      <c r="JG25" s="441" t="str">
        <f>IF(JF25="","",IF(นักเรียน!N24="ออก","---ย้าย---",VLOOKUP(JF25,gradekpisum,4)))</f>
        <v/>
      </c>
      <c r="JH25" s="432"/>
      <c r="JM25" s="449">
        <f t="shared" si="132"/>
        <v>0</v>
      </c>
      <c r="JN25" s="449">
        <f t="shared" si="133"/>
        <v>0</v>
      </c>
      <c r="JO25" s="449">
        <f t="shared" si="134"/>
        <v>0</v>
      </c>
      <c r="JP25" s="449">
        <f t="shared" si="135"/>
        <v>0</v>
      </c>
      <c r="JQ25" s="452" t="str">
        <f t="shared" si="136"/>
        <v/>
      </c>
      <c r="JR25" s="4"/>
    </row>
    <row r="26" spans="2:278" ht="15.6" customHeight="1" x14ac:dyDescent="0.5">
      <c r="B26" s="15">
        <v>20</v>
      </c>
      <c r="C26" s="161" t="str">
        <f>IF(นักเรียน!C25="","",นักเรียน!C25)</f>
        <v/>
      </c>
      <c r="D26" s="740" t="str">
        <f>IF(นักเรียน!E25="","",นักเรียน!E25)</f>
        <v/>
      </c>
      <c r="E26" s="741"/>
      <c r="F26" s="382"/>
      <c r="G26" s="383"/>
      <c r="H26" s="383"/>
      <c r="I26" s="161" t="str">
        <f t="shared" si="43"/>
        <v/>
      </c>
      <c r="J26" s="429" t="str">
        <f t="shared" si="44"/>
        <v/>
      </c>
      <c r="K26" s="430" t="str">
        <f t="shared" si="0"/>
        <v/>
      </c>
      <c r="L26" s="382"/>
      <c r="M26" s="383"/>
      <c r="N26" s="383"/>
      <c r="O26" s="161" t="str">
        <f t="shared" si="45"/>
        <v/>
      </c>
      <c r="P26" s="429" t="str">
        <f t="shared" si="46"/>
        <v/>
      </c>
      <c r="Q26" s="430" t="str">
        <f t="shared" si="1"/>
        <v/>
      </c>
      <c r="R26" s="382"/>
      <c r="S26" s="383"/>
      <c r="T26" s="383"/>
      <c r="U26" s="161" t="str">
        <f t="shared" si="47"/>
        <v/>
      </c>
      <c r="V26" s="429" t="str">
        <f t="shared" si="48"/>
        <v/>
      </c>
      <c r="W26" s="434" t="str">
        <f t="shared" si="2"/>
        <v/>
      </c>
      <c r="X26" s="382"/>
      <c r="Y26" s="383"/>
      <c r="Z26" s="383"/>
      <c r="AA26" s="161" t="str">
        <f t="shared" si="49"/>
        <v/>
      </c>
      <c r="AB26" s="429" t="str">
        <f t="shared" si="50"/>
        <v/>
      </c>
      <c r="AC26" s="430" t="str">
        <f t="shared" si="3"/>
        <v/>
      </c>
      <c r="AD26" s="382"/>
      <c r="AE26" s="383"/>
      <c r="AF26" s="383"/>
      <c r="AG26" s="161" t="str">
        <f t="shared" si="51"/>
        <v/>
      </c>
      <c r="AH26" s="429" t="str">
        <f t="shared" si="52"/>
        <v/>
      </c>
      <c r="AI26" s="430" t="str">
        <f t="shared" si="4"/>
        <v/>
      </c>
      <c r="AJ26" s="382"/>
      <c r="AK26" s="383"/>
      <c r="AL26" s="383"/>
      <c r="AM26" s="161" t="str">
        <f t="shared" si="53"/>
        <v/>
      </c>
      <c r="AN26" s="429" t="str">
        <f t="shared" si="54"/>
        <v/>
      </c>
      <c r="AO26" s="430" t="str">
        <f t="shared" si="5"/>
        <v/>
      </c>
      <c r="AP26" s="382"/>
      <c r="AQ26" s="383"/>
      <c r="AR26" s="383"/>
      <c r="AS26" s="161" t="str">
        <f t="shared" si="55"/>
        <v/>
      </c>
      <c r="AT26" s="429" t="str">
        <f t="shared" si="56"/>
        <v/>
      </c>
      <c r="AU26" s="434" t="str">
        <f t="shared" si="6"/>
        <v/>
      </c>
      <c r="AV26" s="382"/>
      <c r="AW26" s="383"/>
      <c r="AX26" s="383"/>
      <c r="AY26" s="161" t="str">
        <f t="shared" si="57"/>
        <v/>
      </c>
      <c r="AZ26" s="429" t="str">
        <f t="shared" si="58"/>
        <v/>
      </c>
      <c r="BA26" s="430" t="str">
        <f t="shared" si="7"/>
        <v/>
      </c>
      <c r="BB26" s="382"/>
      <c r="BC26" s="383"/>
      <c r="BD26" s="383"/>
      <c r="BE26" s="161" t="str">
        <f t="shared" si="59"/>
        <v/>
      </c>
      <c r="BF26" s="429" t="str">
        <f t="shared" si="60"/>
        <v/>
      </c>
      <c r="BG26" s="430" t="str">
        <f t="shared" si="8"/>
        <v/>
      </c>
      <c r="BH26" s="382"/>
      <c r="BI26" s="383"/>
      <c r="BJ26" s="383"/>
      <c r="BK26" s="161" t="str">
        <f t="shared" si="61"/>
        <v/>
      </c>
      <c r="BL26" s="429" t="str">
        <f t="shared" si="62"/>
        <v/>
      </c>
      <c r="BM26" s="430" t="str">
        <f t="shared" si="9"/>
        <v/>
      </c>
      <c r="BN26" s="382"/>
      <c r="BO26" s="383"/>
      <c r="BP26" s="383"/>
      <c r="BQ26" s="161" t="str">
        <f t="shared" si="63"/>
        <v/>
      </c>
      <c r="BR26" s="429" t="str">
        <f t="shared" si="64"/>
        <v/>
      </c>
      <c r="BS26" s="434" t="str">
        <f t="shared" si="10"/>
        <v/>
      </c>
      <c r="BT26" s="382"/>
      <c r="BU26" s="383"/>
      <c r="BV26" s="383"/>
      <c r="BW26" s="161" t="str">
        <f t="shared" si="65"/>
        <v/>
      </c>
      <c r="BX26" s="429" t="str">
        <f t="shared" si="66"/>
        <v/>
      </c>
      <c r="BY26" s="430" t="str">
        <f t="shared" si="11"/>
        <v/>
      </c>
      <c r="BZ26" s="382"/>
      <c r="CA26" s="383"/>
      <c r="CB26" s="383"/>
      <c r="CC26" s="161" t="str">
        <f t="shared" si="67"/>
        <v/>
      </c>
      <c r="CD26" s="429" t="str">
        <f t="shared" si="68"/>
        <v/>
      </c>
      <c r="CE26" s="430" t="str">
        <f t="shared" si="12"/>
        <v/>
      </c>
      <c r="CF26" s="382"/>
      <c r="CG26" s="383"/>
      <c r="CH26" s="383"/>
      <c r="CI26" s="161" t="str">
        <f t="shared" si="69"/>
        <v/>
      </c>
      <c r="CJ26" s="429" t="str">
        <f t="shared" si="70"/>
        <v/>
      </c>
      <c r="CK26" s="430" t="str">
        <f t="shared" si="13"/>
        <v/>
      </c>
      <c r="CL26" s="382"/>
      <c r="CM26" s="383"/>
      <c r="CN26" s="383"/>
      <c r="CO26" s="161" t="str">
        <f t="shared" si="71"/>
        <v/>
      </c>
      <c r="CP26" s="429" t="str">
        <f t="shared" si="72"/>
        <v/>
      </c>
      <c r="CQ26" s="434" t="str">
        <f t="shared" si="14"/>
        <v/>
      </c>
      <c r="CR26" s="382"/>
      <c r="CS26" s="383"/>
      <c r="CT26" s="383"/>
      <c r="CU26" s="161" t="str">
        <f t="shared" si="73"/>
        <v/>
      </c>
      <c r="CV26" s="429" t="str">
        <f t="shared" si="74"/>
        <v/>
      </c>
      <c r="CW26" s="430" t="str">
        <f t="shared" si="15"/>
        <v/>
      </c>
      <c r="CX26" s="382"/>
      <c r="CY26" s="383"/>
      <c r="CZ26" s="383"/>
      <c r="DA26" s="161" t="str">
        <f t="shared" si="75"/>
        <v/>
      </c>
      <c r="DB26" s="429" t="str">
        <f t="shared" si="76"/>
        <v/>
      </c>
      <c r="DC26" s="430" t="str">
        <f t="shared" si="16"/>
        <v/>
      </c>
      <c r="DD26" s="382"/>
      <c r="DE26" s="383"/>
      <c r="DF26" s="383"/>
      <c r="DG26" s="161" t="str">
        <f t="shared" si="77"/>
        <v/>
      </c>
      <c r="DH26" s="429" t="str">
        <f t="shared" si="78"/>
        <v/>
      </c>
      <c r="DI26" s="430" t="str">
        <f t="shared" si="17"/>
        <v/>
      </c>
      <c r="DJ26" s="382"/>
      <c r="DK26" s="383"/>
      <c r="DL26" s="383"/>
      <c r="DM26" s="161" t="str">
        <f t="shared" si="79"/>
        <v/>
      </c>
      <c r="DN26" s="429" t="str">
        <f t="shared" si="80"/>
        <v/>
      </c>
      <c r="DO26" s="434" t="str">
        <f t="shared" si="18"/>
        <v/>
      </c>
      <c r="DP26" s="382"/>
      <c r="DQ26" s="383"/>
      <c r="DR26" s="383"/>
      <c r="DS26" s="161" t="str">
        <f t="shared" si="81"/>
        <v/>
      </c>
      <c r="DT26" s="429" t="str">
        <f t="shared" si="82"/>
        <v/>
      </c>
      <c r="DU26" s="430" t="str">
        <f t="shared" si="19"/>
        <v/>
      </c>
      <c r="DV26" s="382"/>
      <c r="DW26" s="383"/>
      <c r="DX26" s="383"/>
      <c r="DY26" s="161" t="str">
        <f t="shared" si="83"/>
        <v/>
      </c>
      <c r="DZ26" s="429" t="str">
        <f t="shared" si="84"/>
        <v/>
      </c>
      <c r="EA26" s="430" t="str">
        <f t="shared" si="20"/>
        <v/>
      </c>
      <c r="EB26" s="382"/>
      <c r="EC26" s="383"/>
      <c r="ED26" s="383"/>
      <c r="EE26" s="161" t="str">
        <f t="shared" si="85"/>
        <v/>
      </c>
      <c r="EF26" s="429" t="str">
        <f t="shared" si="86"/>
        <v/>
      </c>
      <c r="EG26" s="430" t="str">
        <f t="shared" si="21"/>
        <v/>
      </c>
      <c r="EH26" s="382"/>
      <c r="EI26" s="383"/>
      <c r="EJ26" s="383"/>
      <c r="EK26" s="161" t="str">
        <f t="shared" si="87"/>
        <v/>
      </c>
      <c r="EL26" s="429" t="str">
        <f t="shared" si="88"/>
        <v/>
      </c>
      <c r="EM26" s="434" t="str">
        <f t="shared" si="22"/>
        <v/>
      </c>
      <c r="EN26" s="382"/>
      <c r="EO26" s="383"/>
      <c r="EP26" s="383"/>
      <c r="EQ26" s="161" t="str">
        <f t="shared" si="89"/>
        <v/>
      </c>
      <c r="ER26" s="429" t="str">
        <f t="shared" si="90"/>
        <v/>
      </c>
      <c r="ES26" s="430" t="str">
        <f t="shared" si="23"/>
        <v/>
      </c>
      <c r="ET26" s="382"/>
      <c r="EU26" s="383"/>
      <c r="EV26" s="383"/>
      <c r="EW26" s="161" t="str">
        <f t="shared" si="91"/>
        <v/>
      </c>
      <c r="EX26" s="429" t="str">
        <f t="shared" si="92"/>
        <v/>
      </c>
      <c r="EY26" s="430" t="str">
        <f t="shared" si="24"/>
        <v/>
      </c>
      <c r="EZ26" s="382"/>
      <c r="FA26" s="383"/>
      <c r="FB26" s="383"/>
      <c r="FC26" s="161" t="str">
        <f t="shared" si="93"/>
        <v/>
      </c>
      <c r="FD26" s="429" t="str">
        <f t="shared" si="94"/>
        <v/>
      </c>
      <c r="FE26" s="430" t="str">
        <f t="shared" si="25"/>
        <v/>
      </c>
      <c r="FF26" s="382"/>
      <c r="FG26" s="383"/>
      <c r="FH26" s="383"/>
      <c r="FI26" s="161" t="str">
        <f t="shared" si="95"/>
        <v/>
      </c>
      <c r="FJ26" s="429" t="str">
        <f t="shared" si="96"/>
        <v/>
      </c>
      <c r="FK26" s="434" t="str">
        <f t="shared" si="26"/>
        <v/>
      </c>
      <c r="FL26" s="382"/>
      <c r="FM26" s="383"/>
      <c r="FN26" s="383"/>
      <c r="FO26" s="161" t="str">
        <f t="shared" si="97"/>
        <v/>
      </c>
      <c r="FP26" s="429" t="str">
        <f t="shared" si="98"/>
        <v/>
      </c>
      <c r="FQ26" s="430" t="str">
        <f t="shared" si="27"/>
        <v/>
      </c>
      <c r="FR26" s="382"/>
      <c r="FS26" s="383"/>
      <c r="FT26" s="383"/>
      <c r="FU26" s="161" t="str">
        <f t="shared" si="99"/>
        <v/>
      </c>
      <c r="FV26" s="429" t="str">
        <f t="shared" si="100"/>
        <v/>
      </c>
      <c r="FW26" s="430" t="str">
        <f t="shared" si="28"/>
        <v/>
      </c>
      <c r="FX26" s="382"/>
      <c r="FY26" s="383"/>
      <c r="FZ26" s="383"/>
      <c r="GA26" s="161" t="str">
        <f t="shared" si="101"/>
        <v/>
      </c>
      <c r="GB26" s="429" t="str">
        <f t="shared" si="102"/>
        <v/>
      </c>
      <c r="GC26" s="430" t="str">
        <f t="shared" si="29"/>
        <v/>
      </c>
      <c r="GD26" s="382"/>
      <c r="GE26" s="383"/>
      <c r="GF26" s="383"/>
      <c r="GG26" s="161" t="str">
        <f t="shared" si="103"/>
        <v/>
      </c>
      <c r="GH26" s="429" t="str">
        <f t="shared" si="104"/>
        <v/>
      </c>
      <c r="GI26" s="434" t="str">
        <f t="shared" si="30"/>
        <v/>
      </c>
      <c r="GJ26" s="382"/>
      <c r="GK26" s="383"/>
      <c r="GL26" s="383"/>
      <c r="GM26" s="161" t="str">
        <f t="shared" si="105"/>
        <v/>
      </c>
      <c r="GN26" s="429" t="str">
        <f t="shared" si="106"/>
        <v/>
      </c>
      <c r="GO26" s="430" t="str">
        <f t="shared" si="31"/>
        <v/>
      </c>
      <c r="GP26" s="382"/>
      <c r="GQ26" s="383"/>
      <c r="GR26" s="383"/>
      <c r="GS26" s="161" t="str">
        <f t="shared" si="107"/>
        <v/>
      </c>
      <c r="GT26" s="429" t="str">
        <f t="shared" si="108"/>
        <v/>
      </c>
      <c r="GU26" s="430" t="str">
        <f t="shared" si="32"/>
        <v/>
      </c>
      <c r="GV26" s="382"/>
      <c r="GW26" s="383"/>
      <c r="GX26" s="383"/>
      <c r="GY26" s="161" t="str">
        <f t="shared" si="109"/>
        <v/>
      </c>
      <c r="GZ26" s="429" t="str">
        <f t="shared" si="110"/>
        <v/>
      </c>
      <c r="HA26" s="430" t="str">
        <f t="shared" si="33"/>
        <v/>
      </c>
      <c r="HB26" s="382"/>
      <c r="HC26" s="383"/>
      <c r="HD26" s="383"/>
      <c r="HE26" s="161" t="str">
        <f t="shared" si="111"/>
        <v/>
      </c>
      <c r="HF26" s="429" t="str">
        <f t="shared" si="112"/>
        <v/>
      </c>
      <c r="HG26" s="434" t="str">
        <f t="shared" si="34"/>
        <v/>
      </c>
      <c r="HH26" s="382"/>
      <c r="HI26" s="383"/>
      <c r="HJ26" s="383"/>
      <c r="HK26" s="161" t="str">
        <f t="shared" si="113"/>
        <v/>
      </c>
      <c r="HL26" s="429" t="str">
        <f t="shared" si="114"/>
        <v/>
      </c>
      <c r="HM26" s="430" t="str">
        <f t="shared" si="35"/>
        <v/>
      </c>
      <c r="HN26" s="382"/>
      <c r="HO26" s="383"/>
      <c r="HP26" s="383"/>
      <c r="HQ26" s="161" t="str">
        <f t="shared" si="115"/>
        <v/>
      </c>
      <c r="HR26" s="429" t="str">
        <f t="shared" si="116"/>
        <v/>
      </c>
      <c r="HS26" s="430" t="str">
        <f t="shared" si="36"/>
        <v/>
      </c>
      <c r="HT26" s="382"/>
      <c r="HU26" s="383"/>
      <c r="HV26" s="383"/>
      <c r="HW26" s="161" t="str">
        <f t="shared" si="117"/>
        <v/>
      </c>
      <c r="HX26" s="429" t="str">
        <f t="shared" si="118"/>
        <v/>
      </c>
      <c r="HY26" s="430" t="str">
        <f t="shared" si="37"/>
        <v/>
      </c>
      <c r="HZ26" s="382"/>
      <c r="IA26" s="383"/>
      <c r="IB26" s="383"/>
      <c r="IC26" s="161" t="str">
        <f t="shared" si="119"/>
        <v/>
      </c>
      <c r="ID26" s="429" t="str">
        <f t="shared" si="120"/>
        <v/>
      </c>
      <c r="IE26" s="434" t="str">
        <f t="shared" si="38"/>
        <v/>
      </c>
      <c r="IF26" s="382"/>
      <c r="IG26" s="383"/>
      <c r="IH26" s="383"/>
      <c r="II26" s="161" t="str">
        <f t="shared" si="121"/>
        <v/>
      </c>
      <c r="IJ26" s="429" t="str">
        <f t="shared" si="122"/>
        <v/>
      </c>
      <c r="IK26" s="430" t="str">
        <f t="shared" si="39"/>
        <v/>
      </c>
      <c r="IL26" s="382"/>
      <c r="IM26" s="383"/>
      <c r="IN26" s="383"/>
      <c r="IO26" s="161" t="str">
        <f t="shared" si="123"/>
        <v/>
      </c>
      <c r="IP26" s="429" t="str">
        <f t="shared" si="124"/>
        <v/>
      </c>
      <c r="IQ26" s="430" t="str">
        <f t="shared" si="40"/>
        <v/>
      </c>
      <c r="IR26" s="382"/>
      <c r="IS26" s="383"/>
      <c r="IT26" s="383"/>
      <c r="IU26" s="161" t="str">
        <f t="shared" si="125"/>
        <v/>
      </c>
      <c r="IV26" s="429" t="str">
        <f t="shared" si="126"/>
        <v/>
      </c>
      <c r="IW26" s="430" t="str">
        <f t="shared" si="41"/>
        <v/>
      </c>
      <c r="IX26" s="382"/>
      <c r="IY26" s="383"/>
      <c r="IZ26" s="383"/>
      <c r="JA26" s="161" t="str">
        <f t="shared" si="127"/>
        <v/>
      </c>
      <c r="JB26" s="429" t="str">
        <f t="shared" si="128"/>
        <v/>
      </c>
      <c r="JC26" s="434" t="str">
        <f t="shared" si="42"/>
        <v/>
      </c>
      <c r="JD26" s="446" t="str">
        <f t="shared" si="129"/>
        <v/>
      </c>
      <c r="JE26" s="161" t="str">
        <f t="shared" si="130"/>
        <v/>
      </c>
      <c r="JF26" s="454" t="str">
        <f t="shared" si="131"/>
        <v/>
      </c>
      <c r="JG26" s="441" t="str">
        <f>IF(JF26="","",IF(นักเรียน!N25="ออก","---ย้าย---",VLOOKUP(JF26,gradekpisum,4)))</f>
        <v/>
      </c>
      <c r="JH26" s="432"/>
      <c r="JM26" s="449">
        <f t="shared" si="132"/>
        <v>0</v>
      </c>
      <c r="JN26" s="449">
        <f t="shared" si="133"/>
        <v>0</v>
      </c>
      <c r="JO26" s="449">
        <f t="shared" si="134"/>
        <v>0</v>
      </c>
      <c r="JP26" s="449">
        <f t="shared" si="135"/>
        <v>0</v>
      </c>
      <c r="JQ26" s="452" t="str">
        <f t="shared" si="136"/>
        <v/>
      </c>
      <c r="JR26" s="4"/>
    </row>
    <row r="27" spans="2:278" ht="15.6" customHeight="1" x14ac:dyDescent="0.5">
      <c r="B27" s="15">
        <v>21</v>
      </c>
      <c r="C27" s="161" t="str">
        <f>IF(นักเรียน!C26="","",นักเรียน!C26)</f>
        <v/>
      </c>
      <c r="D27" s="740" t="str">
        <f>IF(นักเรียน!E26="","",นักเรียน!E26)</f>
        <v/>
      </c>
      <c r="E27" s="741"/>
      <c r="F27" s="382"/>
      <c r="G27" s="383"/>
      <c r="H27" s="383"/>
      <c r="I27" s="161" t="str">
        <f t="shared" si="43"/>
        <v/>
      </c>
      <c r="J27" s="429" t="str">
        <f t="shared" si="44"/>
        <v/>
      </c>
      <c r="K27" s="430" t="str">
        <f t="shared" si="0"/>
        <v/>
      </c>
      <c r="L27" s="382"/>
      <c r="M27" s="383"/>
      <c r="N27" s="383"/>
      <c r="O27" s="161" t="str">
        <f t="shared" si="45"/>
        <v/>
      </c>
      <c r="P27" s="429" t="str">
        <f t="shared" si="46"/>
        <v/>
      </c>
      <c r="Q27" s="430" t="str">
        <f t="shared" si="1"/>
        <v/>
      </c>
      <c r="R27" s="382"/>
      <c r="S27" s="383"/>
      <c r="T27" s="383"/>
      <c r="U27" s="161" t="str">
        <f t="shared" si="47"/>
        <v/>
      </c>
      <c r="V27" s="429" t="str">
        <f t="shared" si="48"/>
        <v/>
      </c>
      <c r="W27" s="434" t="str">
        <f t="shared" si="2"/>
        <v/>
      </c>
      <c r="X27" s="382"/>
      <c r="Y27" s="383"/>
      <c r="Z27" s="383"/>
      <c r="AA27" s="161" t="str">
        <f t="shared" si="49"/>
        <v/>
      </c>
      <c r="AB27" s="429" t="str">
        <f t="shared" si="50"/>
        <v/>
      </c>
      <c r="AC27" s="430" t="str">
        <f t="shared" si="3"/>
        <v/>
      </c>
      <c r="AD27" s="382"/>
      <c r="AE27" s="383"/>
      <c r="AF27" s="383"/>
      <c r="AG27" s="161" t="str">
        <f t="shared" si="51"/>
        <v/>
      </c>
      <c r="AH27" s="429" t="str">
        <f t="shared" si="52"/>
        <v/>
      </c>
      <c r="AI27" s="430" t="str">
        <f t="shared" si="4"/>
        <v/>
      </c>
      <c r="AJ27" s="382"/>
      <c r="AK27" s="383"/>
      <c r="AL27" s="383"/>
      <c r="AM27" s="161" t="str">
        <f t="shared" si="53"/>
        <v/>
      </c>
      <c r="AN27" s="429" t="str">
        <f t="shared" si="54"/>
        <v/>
      </c>
      <c r="AO27" s="430" t="str">
        <f t="shared" si="5"/>
        <v/>
      </c>
      <c r="AP27" s="382"/>
      <c r="AQ27" s="383"/>
      <c r="AR27" s="383"/>
      <c r="AS27" s="161" t="str">
        <f t="shared" si="55"/>
        <v/>
      </c>
      <c r="AT27" s="429" t="str">
        <f t="shared" si="56"/>
        <v/>
      </c>
      <c r="AU27" s="434" t="str">
        <f t="shared" si="6"/>
        <v/>
      </c>
      <c r="AV27" s="382"/>
      <c r="AW27" s="383"/>
      <c r="AX27" s="383"/>
      <c r="AY27" s="161" t="str">
        <f t="shared" si="57"/>
        <v/>
      </c>
      <c r="AZ27" s="429" t="str">
        <f t="shared" si="58"/>
        <v/>
      </c>
      <c r="BA27" s="430" t="str">
        <f t="shared" si="7"/>
        <v/>
      </c>
      <c r="BB27" s="382"/>
      <c r="BC27" s="383"/>
      <c r="BD27" s="383"/>
      <c r="BE27" s="161" t="str">
        <f t="shared" si="59"/>
        <v/>
      </c>
      <c r="BF27" s="429" t="str">
        <f t="shared" si="60"/>
        <v/>
      </c>
      <c r="BG27" s="430" t="str">
        <f t="shared" si="8"/>
        <v/>
      </c>
      <c r="BH27" s="382"/>
      <c r="BI27" s="383"/>
      <c r="BJ27" s="383"/>
      <c r="BK27" s="161" t="str">
        <f t="shared" si="61"/>
        <v/>
      </c>
      <c r="BL27" s="429" t="str">
        <f t="shared" si="62"/>
        <v/>
      </c>
      <c r="BM27" s="430" t="str">
        <f t="shared" si="9"/>
        <v/>
      </c>
      <c r="BN27" s="382"/>
      <c r="BO27" s="383"/>
      <c r="BP27" s="383"/>
      <c r="BQ27" s="161" t="str">
        <f t="shared" si="63"/>
        <v/>
      </c>
      <c r="BR27" s="429" t="str">
        <f t="shared" si="64"/>
        <v/>
      </c>
      <c r="BS27" s="434" t="str">
        <f t="shared" si="10"/>
        <v/>
      </c>
      <c r="BT27" s="382"/>
      <c r="BU27" s="383"/>
      <c r="BV27" s="383"/>
      <c r="BW27" s="161" t="str">
        <f t="shared" si="65"/>
        <v/>
      </c>
      <c r="BX27" s="429" t="str">
        <f t="shared" si="66"/>
        <v/>
      </c>
      <c r="BY27" s="430" t="str">
        <f t="shared" si="11"/>
        <v/>
      </c>
      <c r="BZ27" s="382"/>
      <c r="CA27" s="383"/>
      <c r="CB27" s="383"/>
      <c r="CC27" s="161" t="str">
        <f t="shared" si="67"/>
        <v/>
      </c>
      <c r="CD27" s="429" t="str">
        <f t="shared" si="68"/>
        <v/>
      </c>
      <c r="CE27" s="430" t="str">
        <f t="shared" si="12"/>
        <v/>
      </c>
      <c r="CF27" s="382"/>
      <c r="CG27" s="383"/>
      <c r="CH27" s="383"/>
      <c r="CI27" s="161" t="str">
        <f t="shared" si="69"/>
        <v/>
      </c>
      <c r="CJ27" s="429" t="str">
        <f t="shared" si="70"/>
        <v/>
      </c>
      <c r="CK27" s="430" t="str">
        <f t="shared" si="13"/>
        <v/>
      </c>
      <c r="CL27" s="382"/>
      <c r="CM27" s="383"/>
      <c r="CN27" s="383"/>
      <c r="CO27" s="161" t="str">
        <f t="shared" si="71"/>
        <v/>
      </c>
      <c r="CP27" s="429" t="str">
        <f t="shared" si="72"/>
        <v/>
      </c>
      <c r="CQ27" s="434" t="str">
        <f t="shared" si="14"/>
        <v/>
      </c>
      <c r="CR27" s="382"/>
      <c r="CS27" s="383"/>
      <c r="CT27" s="383"/>
      <c r="CU27" s="161" t="str">
        <f t="shared" si="73"/>
        <v/>
      </c>
      <c r="CV27" s="429" t="str">
        <f t="shared" si="74"/>
        <v/>
      </c>
      <c r="CW27" s="430" t="str">
        <f t="shared" si="15"/>
        <v/>
      </c>
      <c r="CX27" s="382"/>
      <c r="CY27" s="383"/>
      <c r="CZ27" s="383"/>
      <c r="DA27" s="161" t="str">
        <f t="shared" si="75"/>
        <v/>
      </c>
      <c r="DB27" s="429" t="str">
        <f t="shared" si="76"/>
        <v/>
      </c>
      <c r="DC27" s="430" t="str">
        <f t="shared" si="16"/>
        <v/>
      </c>
      <c r="DD27" s="382"/>
      <c r="DE27" s="383"/>
      <c r="DF27" s="383"/>
      <c r="DG27" s="161" t="str">
        <f t="shared" si="77"/>
        <v/>
      </c>
      <c r="DH27" s="429" t="str">
        <f t="shared" si="78"/>
        <v/>
      </c>
      <c r="DI27" s="430" t="str">
        <f t="shared" si="17"/>
        <v/>
      </c>
      <c r="DJ27" s="382"/>
      <c r="DK27" s="383"/>
      <c r="DL27" s="383"/>
      <c r="DM27" s="161" t="str">
        <f t="shared" si="79"/>
        <v/>
      </c>
      <c r="DN27" s="429" t="str">
        <f t="shared" si="80"/>
        <v/>
      </c>
      <c r="DO27" s="434" t="str">
        <f t="shared" si="18"/>
        <v/>
      </c>
      <c r="DP27" s="382"/>
      <c r="DQ27" s="383"/>
      <c r="DR27" s="383"/>
      <c r="DS27" s="161" t="str">
        <f t="shared" si="81"/>
        <v/>
      </c>
      <c r="DT27" s="429" t="str">
        <f t="shared" si="82"/>
        <v/>
      </c>
      <c r="DU27" s="430" t="str">
        <f t="shared" si="19"/>
        <v/>
      </c>
      <c r="DV27" s="382"/>
      <c r="DW27" s="383"/>
      <c r="DX27" s="383"/>
      <c r="DY27" s="161" t="str">
        <f t="shared" si="83"/>
        <v/>
      </c>
      <c r="DZ27" s="429" t="str">
        <f t="shared" si="84"/>
        <v/>
      </c>
      <c r="EA27" s="430" t="str">
        <f t="shared" si="20"/>
        <v/>
      </c>
      <c r="EB27" s="382"/>
      <c r="EC27" s="383"/>
      <c r="ED27" s="383"/>
      <c r="EE27" s="161" t="str">
        <f t="shared" si="85"/>
        <v/>
      </c>
      <c r="EF27" s="429" t="str">
        <f t="shared" si="86"/>
        <v/>
      </c>
      <c r="EG27" s="430" t="str">
        <f t="shared" si="21"/>
        <v/>
      </c>
      <c r="EH27" s="382"/>
      <c r="EI27" s="383"/>
      <c r="EJ27" s="383"/>
      <c r="EK27" s="161" t="str">
        <f t="shared" si="87"/>
        <v/>
      </c>
      <c r="EL27" s="429" t="str">
        <f t="shared" si="88"/>
        <v/>
      </c>
      <c r="EM27" s="434" t="str">
        <f t="shared" si="22"/>
        <v/>
      </c>
      <c r="EN27" s="382"/>
      <c r="EO27" s="383"/>
      <c r="EP27" s="383"/>
      <c r="EQ27" s="161" t="str">
        <f t="shared" si="89"/>
        <v/>
      </c>
      <c r="ER27" s="429" t="str">
        <f t="shared" si="90"/>
        <v/>
      </c>
      <c r="ES27" s="430" t="str">
        <f t="shared" si="23"/>
        <v/>
      </c>
      <c r="ET27" s="382"/>
      <c r="EU27" s="383"/>
      <c r="EV27" s="383"/>
      <c r="EW27" s="161" t="str">
        <f t="shared" si="91"/>
        <v/>
      </c>
      <c r="EX27" s="429" t="str">
        <f t="shared" si="92"/>
        <v/>
      </c>
      <c r="EY27" s="430" t="str">
        <f t="shared" si="24"/>
        <v/>
      </c>
      <c r="EZ27" s="382"/>
      <c r="FA27" s="383"/>
      <c r="FB27" s="383"/>
      <c r="FC27" s="161" t="str">
        <f t="shared" si="93"/>
        <v/>
      </c>
      <c r="FD27" s="429" t="str">
        <f t="shared" si="94"/>
        <v/>
      </c>
      <c r="FE27" s="430" t="str">
        <f t="shared" si="25"/>
        <v/>
      </c>
      <c r="FF27" s="382"/>
      <c r="FG27" s="383"/>
      <c r="FH27" s="383"/>
      <c r="FI27" s="161" t="str">
        <f t="shared" si="95"/>
        <v/>
      </c>
      <c r="FJ27" s="429" t="str">
        <f t="shared" si="96"/>
        <v/>
      </c>
      <c r="FK27" s="434" t="str">
        <f t="shared" si="26"/>
        <v/>
      </c>
      <c r="FL27" s="382"/>
      <c r="FM27" s="383"/>
      <c r="FN27" s="383"/>
      <c r="FO27" s="161" t="str">
        <f t="shared" si="97"/>
        <v/>
      </c>
      <c r="FP27" s="429" t="str">
        <f t="shared" si="98"/>
        <v/>
      </c>
      <c r="FQ27" s="430" t="str">
        <f t="shared" si="27"/>
        <v/>
      </c>
      <c r="FR27" s="382"/>
      <c r="FS27" s="383"/>
      <c r="FT27" s="383"/>
      <c r="FU27" s="161" t="str">
        <f t="shared" si="99"/>
        <v/>
      </c>
      <c r="FV27" s="429" t="str">
        <f t="shared" si="100"/>
        <v/>
      </c>
      <c r="FW27" s="430" t="str">
        <f t="shared" si="28"/>
        <v/>
      </c>
      <c r="FX27" s="382"/>
      <c r="FY27" s="383"/>
      <c r="FZ27" s="383"/>
      <c r="GA27" s="161" t="str">
        <f t="shared" si="101"/>
        <v/>
      </c>
      <c r="GB27" s="429" t="str">
        <f t="shared" si="102"/>
        <v/>
      </c>
      <c r="GC27" s="430" t="str">
        <f t="shared" si="29"/>
        <v/>
      </c>
      <c r="GD27" s="382"/>
      <c r="GE27" s="383"/>
      <c r="GF27" s="383"/>
      <c r="GG27" s="161" t="str">
        <f t="shared" si="103"/>
        <v/>
      </c>
      <c r="GH27" s="429" t="str">
        <f t="shared" si="104"/>
        <v/>
      </c>
      <c r="GI27" s="434" t="str">
        <f t="shared" si="30"/>
        <v/>
      </c>
      <c r="GJ27" s="382"/>
      <c r="GK27" s="383"/>
      <c r="GL27" s="383"/>
      <c r="GM27" s="161" t="str">
        <f t="shared" si="105"/>
        <v/>
      </c>
      <c r="GN27" s="429" t="str">
        <f t="shared" si="106"/>
        <v/>
      </c>
      <c r="GO27" s="430" t="str">
        <f t="shared" si="31"/>
        <v/>
      </c>
      <c r="GP27" s="382"/>
      <c r="GQ27" s="383"/>
      <c r="GR27" s="383"/>
      <c r="GS27" s="161" t="str">
        <f t="shared" si="107"/>
        <v/>
      </c>
      <c r="GT27" s="429" t="str">
        <f t="shared" si="108"/>
        <v/>
      </c>
      <c r="GU27" s="430" t="str">
        <f t="shared" si="32"/>
        <v/>
      </c>
      <c r="GV27" s="382"/>
      <c r="GW27" s="383"/>
      <c r="GX27" s="383"/>
      <c r="GY27" s="161" t="str">
        <f t="shared" si="109"/>
        <v/>
      </c>
      <c r="GZ27" s="429" t="str">
        <f t="shared" si="110"/>
        <v/>
      </c>
      <c r="HA27" s="430" t="str">
        <f t="shared" si="33"/>
        <v/>
      </c>
      <c r="HB27" s="382"/>
      <c r="HC27" s="383"/>
      <c r="HD27" s="383"/>
      <c r="HE27" s="161" t="str">
        <f t="shared" si="111"/>
        <v/>
      </c>
      <c r="HF27" s="429" t="str">
        <f t="shared" si="112"/>
        <v/>
      </c>
      <c r="HG27" s="434" t="str">
        <f t="shared" si="34"/>
        <v/>
      </c>
      <c r="HH27" s="382"/>
      <c r="HI27" s="383"/>
      <c r="HJ27" s="383"/>
      <c r="HK27" s="161" t="str">
        <f t="shared" si="113"/>
        <v/>
      </c>
      <c r="HL27" s="429" t="str">
        <f t="shared" si="114"/>
        <v/>
      </c>
      <c r="HM27" s="430" t="str">
        <f t="shared" si="35"/>
        <v/>
      </c>
      <c r="HN27" s="382"/>
      <c r="HO27" s="383"/>
      <c r="HP27" s="383"/>
      <c r="HQ27" s="161" t="str">
        <f t="shared" si="115"/>
        <v/>
      </c>
      <c r="HR27" s="429" t="str">
        <f t="shared" si="116"/>
        <v/>
      </c>
      <c r="HS27" s="430" t="str">
        <f t="shared" si="36"/>
        <v/>
      </c>
      <c r="HT27" s="382"/>
      <c r="HU27" s="383"/>
      <c r="HV27" s="383"/>
      <c r="HW27" s="161" t="str">
        <f t="shared" si="117"/>
        <v/>
      </c>
      <c r="HX27" s="429" t="str">
        <f t="shared" si="118"/>
        <v/>
      </c>
      <c r="HY27" s="430" t="str">
        <f t="shared" si="37"/>
        <v/>
      </c>
      <c r="HZ27" s="382"/>
      <c r="IA27" s="383"/>
      <c r="IB27" s="383"/>
      <c r="IC27" s="161" t="str">
        <f t="shared" si="119"/>
        <v/>
      </c>
      <c r="ID27" s="429" t="str">
        <f t="shared" si="120"/>
        <v/>
      </c>
      <c r="IE27" s="434" t="str">
        <f t="shared" si="38"/>
        <v/>
      </c>
      <c r="IF27" s="382"/>
      <c r="IG27" s="383"/>
      <c r="IH27" s="383"/>
      <c r="II27" s="161" t="str">
        <f t="shared" si="121"/>
        <v/>
      </c>
      <c r="IJ27" s="429" t="str">
        <f t="shared" si="122"/>
        <v/>
      </c>
      <c r="IK27" s="430" t="str">
        <f t="shared" si="39"/>
        <v/>
      </c>
      <c r="IL27" s="382"/>
      <c r="IM27" s="383"/>
      <c r="IN27" s="383"/>
      <c r="IO27" s="161" t="str">
        <f t="shared" si="123"/>
        <v/>
      </c>
      <c r="IP27" s="429" t="str">
        <f t="shared" si="124"/>
        <v/>
      </c>
      <c r="IQ27" s="430" t="str">
        <f t="shared" si="40"/>
        <v/>
      </c>
      <c r="IR27" s="382"/>
      <c r="IS27" s="383"/>
      <c r="IT27" s="383"/>
      <c r="IU27" s="161" t="str">
        <f t="shared" si="125"/>
        <v/>
      </c>
      <c r="IV27" s="429" t="str">
        <f t="shared" si="126"/>
        <v/>
      </c>
      <c r="IW27" s="430" t="str">
        <f t="shared" si="41"/>
        <v/>
      </c>
      <c r="IX27" s="382"/>
      <c r="IY27" s="383"/>
      <c r="IZ27" s="383"/>
      <c r="JA27" s="161" t="str">
        <f t="shared" si="127"/>
        <v/>
      </c>
      <c r="JB27" s="429" t="str">
        <f t="shared" si="128"/>
        <v/>
      </c>
      <c r="JC27" s="434" t="str">
        <f t="shared" si="42"/>
        <v/>
      </c>
      <c r="JD27" s="446" t="str">
        <f t="shared" si="129"/>
        <v/>
      </c>
      <c r="JE27" s="161" t="str">
        <f t="shared" si="130"/>
        <v/>
      </c>
      <c r="JF27" s="454" t="str">
        <f t="shared" si="131"/>
        <v/>
      </c>
      <c r="JG27" s="441" t="str">
        <f>IF(JF27="","",IF(นักเรียน!N26="ออก","---ย้าย---",VLOOKUP(JF27,gradekpisum,4)))</f>
        <v/>
      </c>
      <c r="JH27" s="432"/>
      <c r="JM27" s="449">
        <f t="shared" si="132"/>
        <v>0</v>
      </c>
      <c r="JN27" s="449">
        <f t="shared" si="133"/>
        <v>0</v>
      </c>
      <c r="JO27" s="449">
        <f t="shared" si="134"/>
        <v>0</v>
      </c>
      <c r="JP27" s="449">
        <f t="shared" si="135"/>
        <v>0</v>
      </c>
      <c r="JQ27" s="452" t="str">
        <f t="shared" si="136"/>
        <v/>
      </c>
      <c r="JR27" s="4"/>
    </row>
    <row r="28" spans="2:278" ht="15.6" customHeight="1" x14ac:dyDescent="0.5">
      <c r="B28" s="15">
        <v>22</v>
      </c>
      <c r="C28" s="161" t="str">
        <f>IF(นักเรียน!C27="","",นักเรียน!C27)</f>
        <v/>
      </c>
      <c r="D28" s="740" t="str">
        <f>IF(นักเรียน!E27="","",นักเรียน!E27)</f>
        <v/>
      </c>
      <c r="E28" s="741"/>
      <c r="F28" s="382"/>
      <c r="G28" s="383"/>
      <c r="H28" s="383"/>
      <c r="I28" s="161" t="str">
        <f t="shared" si="43"/>
        <v/>
      </c>
      <c r="J28" s="429" t="str">
        <f t="shared" si="44"/>
        <v/>
      </c>
      <c r="K28" s="430" t="str">
        <f t="shared" si="0"/>
        <v/>
      </c>
      <c r="L28" s="382"/>
      <c r="M28" s="383"/>
      <c r="N28" s="383"/>
      <c r="O28" s="161" t="str">
        <f t="shared" si="45"/>
        <v/>
      </c>
      <c r="P28" s="429" t="str">
        <f t="shared" si="46"/>
        <v/>
      </c>
      <c r="Q28" s="430" t="str">
        <f t="shared" si="1"/>
        <v/>
      </c>
      <c r="R28" s="382"/>
      <c r="S28" s="383"/>
      <c r="T28" s="383"/>
      <c r="U28" s="161" t="str">
        <f t="shared" si="47"/>
        <v/>
      </c>
      <c r="V28" s="429" t="str">
        <f t="shared" si="48"/>
        <v/>
      </c>
      <c r="W28" s="434" t="str">
        <f t="shared" si="2"/>
        <v/>
      </c>
      <c r="X28" s="382"/>
      <c r="Y28" s="383"/>
      <c r="Z28" s="383"/>
      <c r="AA28" s="161" t="str">
        <f t="shared" si="49"/>
        <v/>
      </c>
      <c r="AB28" s="429" t="str">
        <f t="shared" si="50"/>
        <v/>
      </c>
      <c r="AC28" s="430" t="str">
        <f t="shared" si="3"/>
        <v/>
      </c>
      <c r="AD28" s="382"/>
      <c r="AE28" s="383"/>
      <c r="AF28" s="383"/>
      <c r="AG28" s="161" t="str">
        <f t="shared" si="51"/>
        <v/>
      </c>
      <c r="AH28" s="429" t="str">
        <f t="shared" si="52"/>
        <v/>
      </c>
      <c r="AI28" s="430" t="str">
        <f t="shared" si="4"/>
        <v/>
      </c>
      <c r="AJ28" s="382"/>
      <c r="AK28" s="383"/>
      <c r="AL28" s="383"/>
      <c r="AM28" s="161" t="str">
        <f t="shared" si="53"/>
        <v/>
      </c>
      <c r="AN28" s="429" t="str">
        <f t="shared" si="54"/>
        <v/>
      </c>
      <c r="AO28" s="430" t="str">
        <f t="shared" si="5"/>
        <v/>
      </c>
      <c r="AP28" s="382"/>
      <c r="AQ28" s="383"/>
      <c r="AR28" s="383"/>
      <c r="AS28" s="161" t="str">
        <f t="shared" si="55"/>
        <v/>
      </c>
      <c r="AT28" s="429" t="str">
        <f t="shared" si="56"/>
        <v/>
      </c>
      <c r="AU28" s="434" t="str">
        <f t="shared" si="6"/>
        <v/>
      </c>
      <c r="AV28" s="382"/>
      <c r="AW28" s="383"/>
      <c r="AX28" s="383"/>
      <c r="AY28" s="161" t="str">
        <f t="shared" si="57"/>
        <v/>
      </c>
      <c r="AZ28" s="429" t="str">
        <f t="shared" si="58"/>
        <v/>
      </c>
      <c r="BA28" s="430" t="str">
        <f t="shared" si="7"/>
        <v/>
      </c>
      <c r="BB28" s="382"/>
      <c r="BC28" s="383"/>
      <c r="BD28" s="383"/>
      <c r="BE28" s="161" t="str">
        <f t="shared" si="59"/>
        <v/>
      </c>
      <c r="BF28" s="429" t="str">
        <f t="shared" si="60"/>
        <v/>
      </c>
      <c r="BG28" s="430" t="str">
        <f t="shared" si="8"/>
        <v/>
      </c>
      <c r="BH28" s="382"/>
      <c r="BI28" s="383"/>
      <c r="BJ28" s="383"/>
      <c r="BK28" s="161" t="str">
        <f t="shared" si="61"/>
        <v/>
      </c>
      <c r="BL28" s="429" t="str">
        <f t="shared" si="62"/>
        <v/>
      </c>
      <c r="BM28" s="430" t="str">
        <f t="shared" si="9"/>
        <v/>
      </c>
      <c r="BN28" s="382"/>
      <c r="BO28" s="383"/>
      <c r="BP28" s="383"/>
      <c r="BQ28" s="161" t="str">
        <f t="shared" si="63"/>
        <v/>
      </c>
      <c r="BR28" s="429" t="str">
        <f t="shared" si="64"/>
        <v/>
      </c>
      <c r="BS28" s="434" t="str">
        <f t="shared" si="10"/>
        <v/>
      </c>
      <c r="BT28" s="382"/>
      <c r="BU28" s="383"/>
      <c r="BV28" s="383"/>
      <c r="BW28" s="161" t="str">
        <f t="shared" si="65"/>
        <v/>
      </c>
      <c r="BX28" s="429" t="str">
        <f t="shared" si="66"/>
        <v/>
      </c>
      <c r="BY28" s="430" t="str">
        <f t="shared" si="11"/>
        <v/>
      </c>
      <c r="BZ28" s="382"/>
      <c r="CA28" s="383"/>
      <c r="CB28" s="383"/>
      <c r="CC28" s="161" t="str">
        <f t="shared" si="67"/>
        <v/>
      </c>
      <c r="CD28" s="429" t="str">
        <f t="shared" si="68"/>
        <v/>
      </c>
      <c r="CE28" s="430" t="str">
        <f t="shared" si="12"/>
        <v/>
      </c>
      <c r="CF28" s="382"/>
      <c r="CG28" s="383"/>
      <c r="CH28" s="383"/>
      <c r="CI28" s="161" t="str">
        <f t="shared" si="69"/>
        <v/>
      </c>
      <c r="CJ28" s="429" t="str">
        <f t="shared" si="70"/>
        <v/>
      </c>
      <c r="CK28" s="430" t="str">
        <f t="shared" si="13"/>
        <v/>
      </c>
      <c r="CL28" s="382"/>
      <c r="CM28" s="383"/>
      <c r="CN28" s="383"/>
      <c r="CO28" s="161" t="str">
        <f t="shared" si="71"/>
        <v/>
      </c>
      <c r="CP28" s="429" t="str">
        <f t="shared" si="72"/>
        <v/>
      </c>
      <c r="CQ28" s="434" t="str">
        <f t="shared" si="14"/>
        <v/>
      </c>
      <c r="CR28" s="382"/>
      <c r="CS28" s="383"/>
      <c r="CT28" s="383"/>
      <c r="CU28" s="161" t="str">
        <f t="shared" si="73"/>
        <v/>
      </c>
      <c r="CV28" s="429" t="str">
        <f t="shared" si="74"/>
        <v/>
      </c>
      <c r="CW28" s="430" t="str">
        <f t="shared" si="15"/>
        <v/>
      </c>
      <c r="CX28" s="382"/>
      <c r="CY28" s="383"/>
      <c r="CZ28" s="383"/>
      <c r="DA28" s="161" t="str">
        <f t="shared" si="75"/>
        <v/>
      </c>
      <c r="DB28" s="429" t="str">
        <f t="shared" si="76"/>
        <v/>
      </c>
      <c r="DC28" s="430" t="str">
        <f t="shared" si="16"/>
        <v/>
      </c>
      <c r="DD28" s="382"/>
      <c r="DE28" s="383"/>
      <c r="DF28" s="383"/>
      <c r="DG28" s="161" t="str">
        <f t="shared" si="77"/>
        <v/>
      </c>
      <c r="DH28" s="429" t="str">
        <f t="shared" si="78"/>
        <v/>
      </c>
      <c r="DI28" s="430" t="str">
        <f t="shared" si="17"/>
        <v/>
      </c>
      <c r="DJ28" s="382"/>
      <c r="DK28" s="383"/>
      <c r="DL28" s="383"/>
      <c r="DM28" s="161" t="str">
        <f t="shared" si="79"/>
        <v/>
      </c>
      <c r="DN28" s="429" t="str">
        <f t="shared" si="80"/>
        <v/>
      </c>
      <c r="DO28" s="434" t="str">
        <f t="shared" si="18"/>
        <v/>
      </c>
      <c r="DP28" s="382"/>
      <c r="DQ28" s="383"/>
      <c r="DR28" s="383"/>
      <c r="DS28" s="161" t="str">
        <f t="shared" si="81"/>
        <v/>
      </c>
      <c r="DT28" s="429" t="str">
        <f t="shared" si="82"/>
        <v/>
      </c>
      <c r="DU28" s="430" t="str">
        <f t="shared" si="19"/>
        <v/>
      </c>
      <c r="DV28" s="382"/>
      <c r="DW28" s="383"/>
      <c r="DX28" s="383"/>
      <c r="DY28" s="161" t="str">
        <f t="shared" si="83"/>
        <v/>
      </c>
      <c r="DZ28" s="429" t="str">
        <f t="shared" si="84"/>
        <v/>
      </c>
      <c r="EA28" s="430" t="str">
        <f t="shared" si="20"/>
        <v/>
      </c>
      <c r="EB28" s="382"/>
      <c r="EC28" s="383"/>
      <c r="ED28" s="383"/>
      <c r="EE28" s="161" t="str">
        <f t="shared" si="85"/>
        <v/>
      </c>
      <c r="EF28" s="429" t="str">
        <f t="shared" si="86"/>
        <v/>
      </c>
      <c r="EG28" s="430" t="str">
        <f t="shared" si="21"/>
        <v/>
      </c>
      <c r="EH28" s="382"/>
      <c r="EI28" s="383"/>
      <c r="EJ28" s="383"/>
      <c r="EK28" s="161" t="str">
        <f t="shared" si="87"/>
        <v/>
      </c>
      <c r="EL28" s="429" t="str">
        <f t="shared" si="88"/>
        <v/>
      </c>
      <c r="EM28" s="434" t="str">
        <f t="shared" si="22"/>
        <v/>
      </c>
      <c r="EN28" s="382"/>
      <c r="EO28" s="383"/>
      <c r="EP28" s="383"/>
      <c r="EQ28" s="161" t="str">
        <f t="shared" si="89"/>
        <v/>
      </c>
      <c r="ER28" s="429" t="str">
        <f t="shared" si="90"/>
        <v/>
      </c>
      <c r="ES28" s="430" t="str">
        <f t="shared" si="23"/>
        <v/>
      </c>
      <c r="ET28" s="382"/>
      <c r="EU28" s="383"/>
      <c r="EV28" s="383"/>
      <c r="EW28" s="161" t="str">
        <f t="shared" si="91"/>
        <v/>
      </c>
      <c r="EX28" s="429" t="str">
        <f t="shared" si="92"/>
        <v/>
      </c>
      <c r="EY28" s="430" t="str">
        <f t="shared" si="24"/>
        <v/>
      </c>
      <c r="EZ28" s="382"/>
      <c r="FA28" s="383"/>
      <c r="FB28" s="383"/>
      <c r="FC28" s="161" t="str">
        <f t="shared" si="93"/>
        <v/>
      </c>
      <c r="FD28" s="429" t="str">
        <f t="shared" si="94"/>
        <v/>
      </c>
      <c r="FE28" s="430" t="str">
        <f t="shared" si="25"/>
        <v/>
      </c>
      <c r="FF28" s="382"/>
      <c r="FG28" s="383"/>
      <c r="FH28" s="383"/>
      <c r="FI28" s="161" t="str">
        <f t="shared" si="95"/>
        <v/>
      </c>
      <c r="FJ28" s="429" t="str">
        <f t="shared" si="96"/>
        <v/>
      </c>
      <c r="FK28" s="434" t="str">
        <f t="shared" si="26"/>
        <v/>
      </c>
      <c r="FL28" s="382"/>
      <c r="FM28" s="383"/>
      <c r="FN28" s="383"/>
      <c r="FO28" s="161" t="str">
        <f t="shared" si="97"/>
        <v/>
      </c>
      <c r="FP28" s="429" t="str">
        <f t="shared" si="98"/>
        <v/>
      </c>
      <c r="FQ28" s="430" t="str">
        <f t="shared" si="27"/>
        <v/>
      </c>
      <c r="FR28" s="382"/>
      <c r="FS28" s="383"/>
      <c r="FT28" s="383"/>
      <c r="FU28" s="161" t="str">
        <f t="shared" si="99"/>
        <v/>
      </c>
      <c r="FV28" s="429" t="str">
        <f t="shared" si="100"/>
        <v/>
      </c>
      <c r="FW28" s="430" t="str">
        <f t="shared" si="28"/>
        <v/>
      </c>
      <c r="FX28" s="382"/>
      <c r="FY28" s="383"/>
      <c r="FZ28" s="383"/>
      <c r="GA28" s="161" t="str">
        <f t="shared" si="101"/>
        <v/>
      </c>
      <c r="GB28" s="429" t="str">
        <f t="shared" si="102"/>
        <v/>
      </c>
      <c r="GC28" s="430" t="str">
        <f t="shared" si="29"/>
        <v/>
      </c>
      <c r="GD28" s="382"/>
      <c r="GE28" s="383"/>
      <c r="GF28" s="383"/>
      <c r="GG28" s="161" t="str">
        <f t="shared" si="103"/>
        <v/>
      </c>
      <c r="GH28" s="429" t="str">
        <f t="shared" si="104"/>
        <v/>
      </c>
      <c r="GI28" s="434" t="str">
        <f t="shared" si="30"/>
        <v/>
      </c>
      <c r="GJ28" s="382"/>
      <c r="GK28" s="383"/>
      <c r="GL28" s="383"/>
      <c r="GM28" s="161" t="str">
        <f t="shared" si="105"/>
        <v/>
      </c>
      <c r="GN28" s="429" t="str">
        <f t="shared" si="106"/>
        <v/>
      </c>
      <c r="GO28" s="430" t="str">
        <f t="shared" si="31"/>
        <v/>
      </c>
      <c r="GP28" s="382"/>
      <c r="GQ28" s="383"/>
      <c r="GR28" s="383"/>
      <c r="GS28" s="161" t="str">
        <f t="shared" si="107"/>
        <v/>
      </c>
      <c r="GT28" s="429" t="str">
        <f t="shared" si="108"/>
        <v/>
      </c>
      <c r="GU28" s="430" t="str">
        <f t="shared" si="32"/>
        <v/>
      </c>
      <c r="GV28" s="382"/>
      <c r="GW28" s="383"/>
      <c r="GX28" s="383"/>
      <c r="GY28" s="161" t="str">
        <f t="shared" si="109"/>
        <v/>
      </c>
      <c r="GZ28" s="429" t="str">
        <f t="shared" si="110"/>
        <v/>
      </c>
      <c r="HA28" s="430" t="str">
        <f t="shared" si="33"/>
        <v/>
      </c>
      <c r="HB28" s="382"/>
      <c r="HC28" s="383"/>
      <c r="HD28" s="383"/>
      <c r="HE28" s="161" t="str">
        <f t="shared" si="111"/>
        <v/>
      </c>
      <c r="HF28" s="429" t="str">
        <f t="shared" si="112"/>
        <v/>
      </c>
      <c r="HG28" s="434" t="str">
        <f t="shared" si="34"/>
        <v/>
      </c>
      <c r="HH28" s="382"/>
      <c r="HI28" s="383"/>
      <c r="HJ28" s="383"/>
      <c r="HK28" s="161" t="str">
        <f t="shared" si="113"/>
        <v/>
      </c>
      <c r="HL28" s="429" t="str">
        <f t="shared" si="114"/>
        <v/>
      </c>
      <c r="HM28" s="430" t="str">
        <f t="shared" si="35"/>
        <v/>
      </c>
      <c r="HN28" s="382"/>
      <c r="HO28" s="383"/>
      <c r="HP28" s="383"/>
      <c r="HQ28" s="161" t="str">
        <f t="shared" si="115"/>
        <v/>
      </c>
      <c r="HR28" s="429" t="str">
        <f t="shared" si="116"/>
        <v/>
      </c>
      <c r="HS28" s="430" t="str">
        <f t="shared" si="36"/>
        <v/>
      </c>
      <c r="HT28" s="382"/>
      <c r="HU28" s="383"/>
      <c r="HV28" s="383"/>
      <c r="HW28" s="161" t="str">
        <f t="shared" si="117"/>
        <v/>
      </c>
      <c r="HX28" s="429" t="str">
        <f t="shared" si="118"/>
        <v/>
      </c>
      <c r="HY28" s="430" t="str">
        <f t="shared" si="37"/>
        <v/>
      </c>
      <c r="HZ28" s="382"/>
      <c r="IA28" s="383"/>
      <c r="IB28" s="383"/>
      <c r="IC28" s="161" t="str">
        <f t="shared" si="119"/>
        <v/>
      </c>
      <c r="ID28" s="429" t="str">
        <f t="shared" si="120"/>
        <v/>
      </c>
      <c r="IE28" s="434" t="str">
        <f t="shared" si="38"/>
        <v/>
      </c>
      <c r="IF28" s="382"/>
      <c r="IG28" s="383"/>
      <c r="IH28" s="383"/>
      <c r="II28" s="161" t="str">
        <f t="shared" si="121"/>
        <v/>
      </c>
      <c r="IJ28" s="429" t="str">
        <f t="shared" si="122"/>
        <v/>
      </c>
      <c r="IK28" s="430" t="str">
        <f t="shared" si="39"/>
        <v/>
      </c>
      <c r="IL28" s="382"/>
      <c r="IM28" s="383"/>
      <c r="IN28" s="383"/>
      <c r="IO28" s="161" t="str">
        <f t="shared" si="123"/>
        <v/>
      </c>
      <c r="IP28" s="429" t="str">
        <f t="shared" si="124"/>
        <v/>
      </c>
      <c r="IQ28" s="430" t="str">
        <f t="shared" si="40"/>
        <v/>
      </c>
      <c r="IR28" s="382"/>
      <c r="IS28" s="383"/>
      <c r="IT28" s="383"/>
      <c r="IU28" s="161" t="str">
        <f t="shared" si="125"/>
        <v/>
      </c>
      <c r="IV28" s="429" t="str">
        <f t="shared" si="126"/>
        <v/>
      </c>
      <c r="IW28" s="430" t="str">
        <f t="shared" si="41"/>
        <v/>
      </c>
      <c r="IX28" s="382"/>
      <c r="IY28" s="383"/>
      <c r="IZ28" s="383"/>
      <c r="JA28" s="161" t="str">
        <f t="shared" si="127"/>
        <v/>
      </c>
      <c r="JB28" s="429" t="str">
        <f t="shared" si="128"/>
        <v/>
      </c>
      <c r="JC28" s="434" t="str">
        <f t="shared" si="42"/>
        <v/>
      </c>
      <c r="JD28" s="446" t="str">
        <f t="shared" si="129"/>
        <v/>
      </c>
      <c r="JE28" s="161" t="str">
        <f t="shared" si="130"/>
        <v/>
      </c>
      <c r="JF28" s="454" t="str">
        <f t="shared" si="131"/>
        <v/>
      </c>
      <c r="JG28" s="441" t="str">
        <f>IF(JF28="","",IF(นักเรียน!N27="ออก","---ย้าย---",VLOOKUP(JF28,gradekpisum,4)))</f>
        <v/>
      </c>
      <c r="JH28" s="432"/>
      <c r="JM28" s="449">
        <f t="shared" si="132"/>
        <v>0</v>
      </c>
      <c r="JN28" s="449">
        <f t="shared" si="133"/>
        <v>0</v>
      </c>
      <c r="JO28" s="449">
        <f t="shared" si="134"/>
        <v>0</v>
      </c>
      <c r="JP28" s="449">
        <f t="shared" si="135"/>
        <v>0</v>
      </c>
      <c r="JQ28" s="452" t="str">
        <f t="shared" si="136"/>
        <v/>
      </c>
      <c r="JR28" s="4"/>
    </row>
    <row r="29" spans="2:278" ht="15.6" customHeight="1" x14ac:dyDescent="0.5">
      <c r="B29" s="15">
        <v>23</v>
      </c>
      <c r="C29" s="161" t="str">
        <f>IF(นักเรียน!C28="","",นักเรียน!C28)</f>
        <v/>
      </c>
      <c r="D29" s="740" t="str">
        <f>IF(นักเรียน!E28="","",นักเรียน!E28)</f>
        <v/>
      </c>
      <c r="E29" s="741"/>
      <c r="F29" s="382"/>
      <c r="G29" s="383"/>
      <c r="H29" s="383"/>
      <c r="I29" s="161" t="str">
        <f t="shared" si="43"/>
        <v/>
      </c>
      <c r="J29" s="429" t="str">
        <f t="shared" si="44"/>
        <v/>
      </c>
      <c r="K29" s="430" t="str">
        <f t="shared" si="0"/>
        <v/>
      </c>
      <c r="L29" s="382"/>
      <c r="M29" s="383"/>
      <c r="N29" s="383"/>
      <c r="O29" s="161" t="str">
        <f t="shared" si="45"/>
        <v/>
      </c>
      <c r="P29" s="429" t="str">
        <f t="shared" si="46"/>
        <v/>
      </c>
      <c r="Q29" s="430" t="str">
        <f t="shared" si="1"/>
        <v/>
      </c>
      <c r="R29" s="382"/>
      <c r="S29" s="383"/>
      <c r="T29" s="383"/>
      <c r="U29" s="161" t="str">
        <f t="shared" si="47"/>
        <v/>
      </c>
      <c r="V29" s="429" t="str">
        <f t="shared" si="48"/>
        <v/>
      </c>
      <c r="W29" s="434" t="str">
        <f t="shared" si="2"/>
        <v/>
      </c>
      <c r="X29" s="382"/>
      <c r="Y29" s="383"/>
      <c r="Z29" s="383"/>
      <c r="AA29" s="161" t="str">
        <f t="shared" si="49"/>
        <v/>
      </c>
      <c r="AB29" s="429" t="str">
        <f t="shared" si="50"/>
        <v/>
      </c>
      <c r="AC29" s="430" t="str">
        <f t="shared" si="3"/>
        <v/>
      </c>
      <c r="AD29" s="382"/>
      <c r="AE29" s="383"/>
      <c r="AF29" s="383"/>
      <c r="AG29" s="161" t="str">
        <f t="shared" si="51"/>
        <v/>
      </c>
      <c r="AH29" s="429" t="str">
        <f t="shared" si="52"/>
        <v/>
      </c>
      <c r="AI29" s="430" t="str">
        <f t="shared" si="4"/>
        <v/>
      </c>
      <c r="AJ29" s="382"/>
      <c r="AK29" s="383"/>
      <c r="AL29" s="383"/>
      <c r="AM29" s="161" t="str">
        <f t="shared" si="53"/>
        <v/>
      </c>
      <c r="AN29" s="429" t="str">
        <f t="shared" si="54"/>
        <v/>
      </c>
      <c r="AO29" s="430" t="str">
        <f t="shared" si="5"/>
        <v/>
      </c>
      <c r="AP29" s="382"/>
      <c r="AQ29" s="383"/>
      <c r="AR29" s="383"/>
      <c r="AS29" s="161" t="str">
        <f t="shared" si="55"/>
        <v/>
      </c>
      <c r="AT29" s="429" t="str">
        <f t="shared" si="56"/>
        <v/>
      </c>
      <c r="AU29" s="434" t="str">
        <f t="shared" si="6"/>
        <v/>
      </c>
      <c r="AV29" s="382"/>
      <c r="AW29" s="383"/>
      <c r="AX29" s="383"/>
      <c r="AY29" s="161" t="str">
        <f t="shared" si="57"/>
        <v/>
      </c>
      <c r="AZ29" s="429" t="str">
        <f t="shared" si="58"/>
        <v/>
      </c>
      <c r="BA29" s="430" t="str">
        <f t="shared" si="7"/>
        <v/>
      </c>
      <c r="BB29" s="382"/>
      <c r="BC29" s="383"/>
      <c r="BD29" s="383"/>
      <c r="BE29" s="161" t="str">
        <f t="shared" si="59"/>
        <v/>
      </c>
      <c r="BF29" s="429" t="str">
        <f t="shared" si="60"/>
        <v/>
      </c>
      <c r="BG29" s="430" t="str">
        <f t="shared" si="8"/>
        <v/>
      </c>
      <c r="BH29" s="382"/>
      <c r="BI29" s="383"/>
      <c r="BJ29" s="383"/>
      <c r="BK29" s="161" t="str">
        <f t="shared" si="61"/>
        <v/>
      </c>
      <c r="BL29" s="429" t="str">
        <f t="shared" si="62"/>
        <v/>
      </c>
      <c r="BM29" s="430" t="str">
        <f t="shared" si="9"/>
        <v/>
      </c>
      <c r="BN29" s="382"/>
      <c r="BO29" s="383"/>
      <c r="BP29" s="383"/>
      <c r="BQ29" s="161" t="str">
        <f t="shared" si="63"/>
        <v/>
      </c>
      <c r="BR29" s="429" t="str">
        <f t="shared" si="64"/>
        <v/>
      </c>
      <c r="BS29" s="434" t="str">
        <f t="shared" si="10"/>
        <v/>
      </c>
      <c r="BT29" s="382"/>
      <c r="BU29" s="383"/>
      <c r="BV29" s="383"/>
      <c r="BW29" s="161" t="str">
        <f t="shared" si="65"/>
        <v/>
      </c>
      <c r="BX29" s="429" t="str">
        <f t="shared" si="66"/>
        <v/>
      </c>
      <c r="BY29" s="430" t="str">
        <f t="shared" si="11"/>
        <v/>
      </c>
      <c r="BZ29" s="382"/>
      <c r="CA29" s="383"/>
      <c r="CB29" s="383"/>
      <c r="CC29" s="161" t="str">
        <f t="shared" si="67"/>
        <v/>
      </c>
      <c r="CD29" s="429" t="str">
        <f t="shared" si="68"/>
        <v/>
      </c>
      <c r="CE29" s="430" t="str">
        <f t="shared" si="12"/>
        <v/>
      </c>
      <c r="CF29" s="382"/>
      <c r="CG29" s="383"/>
      <c r="CH29" s="383"/>
      <c r="CI29" s="161" t="str">
        <f t="shared" si="69"/>
        <v/>
      </c>
      <c r="CJ29" s="429" t="str">
        <f t="shared" si="70"/>
        <v/>
      </c>
      <c r="CK29" s="430" t="str">
        <f t="shared" si="13"/>
        <v/>
      </c>
      <c r="CL29" s="382"/>
      <c r="CM29" s="383"/>
      <c r="CN29" s="383"/>
      <c r="CO29" s="161" t="str">
        <f t="shared" si="71"/>
        <v/>
      </c>
      <c r="CP29" s="429" t="str">
        <f t="shared" si="72"/>
        <v/>
      </c>
      <c r="CQ29" s="434" t="str">
        <f t="shared" si="14"/>
        <v/>
      </c>
      <c r="CR29" s="382"/>
      <c r="CS29" s="383"/>
      <c r="CT29" s="383"/>
      <c r="CU29" s="161" t="str">
        <f t="shared" si="73"/>
        <v/>
      </c>
      <c r="CV29" s="429" t="str">
        <f t="shared" si="74"/>
        <v/>
      </c>
      <c r="CW29" s="430" t="str">
        <f t="shared" si="15"/>
        <v/>
      </c>
      <c r="CX29" s="382"/>
      <c r="CY29" s="383"/>
      <c r="CZ29" s="383"/>
      <c r="DA29" s="161" t="str">
        <f t="shared" si="75"/>
        <v/>
      </c>
      <c r="DB29" s="429" t="str">
        <f t="shared" si="76"/>
        <v/>
      </c>
      <c r="DC29" s="430" t="str">
        <f t="shared" si="16"/>
        <v/>
      </c>
      <c r="DD29" s="382"/>
      <c r="DE29" s="383"/>
      <c r="DF29" s="383"/>
      <c r="DG29" s="161" t="str">
        <f t="shared" si="77"/>
        <v/>
      </c>
      <c r="DH29" s="429" t="str">
        <f t="shared" si="78"/>
        <v/>
      </c>
      <c r="DI29" s="430" t="str">
        <f t="shared" si="17"/>
        <v/>
      </c>
      <c r="DJ29" s="382"/>
      <c r="DK29" s="383"/>
      <c r="DL29" s="383"/>
      <c r="DM29" s="161" t="str">
        <f t="shared" si="79"/>
        <v/>
      </c>
      <c r="DN29" s="429" t="str">
        <f t="shared" si="80"/>
        <v/>
      </c>
      <c r="DO29" s="434" t="str">
        <f t="shared" si="18"/>
        <v/>
      </c>
      <c r="DP29" s="382"/>
      <c r="DQ29" s="383"/>
      <c r="DR29" s="383"/>
      <c r="DS29" s="161" t="str">
        <f t="shared" si="81"/>
        <v/>
      </c>
      <c r="DT29" s="429" t="str">
        <f t="shared" si="82"/>
        <v/>
      </c>
      <c r="DU29" s="430" t="str">
        <f t="shared" si="19"/>
        <v/>
      </c>
      <c r="DV29" s="382"/>
      <c r="DW29" s="383"/>
      <c r="DX29" s="383"/>
      <c r="DY29" s="161" t="str">
        <f t="shared" si="83"/>
        <v/>
      </c>
      <c r="DZ29" s="429" t="str">
        <f t="shared" si="84"/>
        <v/>
      </c>
      <c r="EA29" s="430" t="str">
        <f t="shared" si="20"/>
        <v/>
      </c>
      <c r="EB29" s="382"/>
      <c r="EC29" s="383"/>
      <c r="ED29" s="383"/>
      <c r="EE29" s="161" t="str">
        <f t="shared" si="85"/>
        <v/>
      </c>
      <c r="EF29" s="429" t="str">
        <f t="shared" si="86"/>
        <v/>
      </c>
      <c r="EG29" s="430" t="str">
        <f t="shared" si="21"/>
        <v/>
      </c>
      <c r="EH29" s="382"/>
      <c r="EI29" s="383"/>
      <c r="EJ29" s="383"/>
      <c r="EK29" s="161" t="str">
        <f t="shared" si="87"/>
        <v/>
      </c>
      <c r="EL29" s="429" t="str">
        <f t="shared" si="88"/>
        <v/>
      </c>
      <c r="EM29" s="434" t="str">
        <f t="shared" si="22"/>
        <v/>
      </c>
      <c r="EN29" s="382"/>
      <c r="EO29" s="383"/>
      <c r="EP29" s="383"/>
      <c r="EQ29" s="161" t="str">
        <f t="shared" si="89"/>
        <v/>
      </c>
      <c r="ER29" s="429" t="str">
        <f t="shared" si="90"/>
        <v/>
      </c>
      <c r="ES29" s="430" t="str">
        <f t="shared" si="23"/>
        <v/>
      </c>
      <c r="ET29" s="382"/>
      <c r="EU29" s="383"/>
      <c r="EV29" s="383"/>
      <c r="EW29" s="161" t="str">
        <f t="shared" si="91"/>
        <v/>
      </c>
      <c r="EX29" s="429" t="str">
        <f t="shared" si="92"/>
        <v/>
      </c>
      <c r="EY29" s="430" t="str">
        <f t="shared" si="24"/>
        <v/>
      </c>
      <c r="EZ29" s="382"/>
      <c r="FA29" s="383"/>
      <c r="FB29" s="383"/>
      <c r="FC29" s="161" t="str">
        <f t="shared" si="93"/>
        <v/>
      </c>
      <c r="FD29" s="429" t="str">
        <f t="shared" si="94"/>
        <v/>
      </c>
      <c r="FE29" s="430" t="str">
        <f t="shared" si="25"/>
        <v/>
      </c>
      <c r="FF29" s="382"/>
      <c r="FG29" s="383"/>
      <c r="FH29" s="383"/>
      <c r="FI29" s="161" t="str">
        <f t="shared" si="95"/>
        <v/>
      </c>
      <c r="FJ29" s="429" t="str">
        <f t="shared" si="96"/>
        <v/>
      </c>
      <c r="FK29" s="434" t="str">
        <f t="shared" si="26"/>
        <v/>
      </c>
      <c r="FL29" s="382"/>
      <c r="FM29" s="383"/>
      <c r="FN29" s="383"/>
      <c r="FO29" s="161" t="str">
        <f t="shared" si="97"/>
        <v/>
      </c>
      <c r="FP29" s="429" t="str">
        <f t="shared" si="98"/>
        <v/>
      </c>
      <c r="FQ29" s="430" t="str">
        <f t="shared" si="27"/>
        <v/>
      </c>
      <c r="FR29" s="382"/>
      <c r="FS29" s="383"/>
      <c r="FT29" s="383"/>
      <c r="FU29" s="161" t="str">
        <f t="shared" si="99"/>
        <v/>
      </c>
      <c r="FV29" s="429" t="str">
        <f t="shared" si="100"/>
        <v/>
      </c>
      <c r="FW29" s="430" t="str">
        <f t="shared" si="28"/>
        <v/>
      </c>
      <c r="FX29" s="382"/>
      <c r="FY29" s="383"/>
      <c r="FZ29" s="383"/>
      <c r="GA29" s="161" t="str">
        <f t="shared" si="101"/>
        <v/>
      </c>
      <c r="GB29" s="429" t="str">
        <f t="shared" si="102"/>
        <v/>
      </c>
      <c r="GC29" s="430" t="str">
        <f t="shared" si="29"/>
        <v/>
      </c>
      <c r="GD29" s="382"/>
      <c r="GE29" s="383"/>
      <c r="GF29" s="383"/>
      <c r="GG29" s="161" t="str">
        <f t="shared" si="103"/>
        <v/>
      </c>
      <c r="GH29" s="429" t="str">
        <f t="shared" si="104"/>
        <v/>
      </c>
      <c r="GI29" s="434" t="str">
        <f t="shared" si="30"/>
        <v/>
      </c>
      <c r="GJ29" s="382"/>
      <c r="GK29" s="383"/>
      <c r="GL29" s="383"/>
      <c r="GM29" s="161" t="str">
        <f t="shared" si="105"/>
        <v/>
      </c>
      <c r="GN29" s="429" t="str">
        <f t="shared" si="106"/>
        <v/>
      </c>
      <c r="GO29" s="430" t="str">
        <f t="shared" si="31"/>
        <v/>
      </c>
      <c r="GP29" s="382"/>
      <c r="GQ29" s="383"/>
      <c r="GR29" s="383"/>
      <c r="GS29" s="161" t="str">
        <f t="shared" si="107"/>
        <v/>
      </c>
      <c r="GT29" s="429" t="str">
        <f t="shared" si="108"/>
        <v/>
      </c>
      <c r="GU29" s="430" t="str">
        <f t="shared" si="32"/>
        <v/>
      </c>
      <c r="GV29" s="382"/>
      <c r="GW29" s="383"/>
      <c r="GX29" s="383"/>
      <c r="GY29" s="161" t="str">
        <f t="shared" si="109"/>
        <v/>
      </c>
      <c r="GZ29" s="429" t="str">
        <f t="shared" si="110"/>
        <v/>
      </c>
      <c r="HA29" s="430" t="str">
        <f t="shared" si="33"/>
        <v/>
      </c>
      <c r="HB29" s="382"/>
      <c r="HC29" s="383"/>
      <c r="HD29" s="383"/>
      <c r="HE29" s="161" t="str">
        <f t="shared" si="111"/>
        <v/>
      </c>
      <c r="HF29" s="429" t="str">
        <f t="shared" si="112"/>
        <v/>
      </c>
      <c r="HG29" s="434" t="str">
        <f t="shared" si="34"/>
        <v/>
      </c>
      <c r="HH29" s="382"/>
      <c r="HI29" s="383"/>
      <c r="HJ29" s="383"/>
      <c r="HK29" s="161" t="str">
        <f t="shared" si="113"/>
        <v/>
      </c>
      <c r="HL29" s="429" t="str">
        <f t="shared" si="114"/>
        <v/>
      </c>
      <c r="HM29" s="430" t="str">
        <f t="shared" si="35"/>
        <v/>
      </c>
      <c r="HN29" s="382"/>
      <c r="HO29" s="383"/>
      <c r="HP29" s="383"/>
      <c r="HQ29" s="161" t="str">
        <f t="shared" si="115"/>
        <v/>
      </c>
      <c r="HR29" s="429" t="str">
        <f t="shared" si="116"/>
        <v/>
      </c>
      <c r="HS29" s="430" t="str">
        <f t="shared" si="36"/>
        <v/>
      </c>
      <c r="HT29" s="382"/>
      <c r="HU29" s="383"/>
      <c r="HV29" s="383"/>
      <c r="HW29" s="161" t="str">
        <f t="shared" si="117"/>
        <v/>
      </c>
      <c r="HX29" s="429" t="str">
        <f t="shared" si="118"/>
        <v/>
      </c>
      <c r="HY29" s="430" t="str">
        <f t="shared" si="37"/>
        <v/>
      </c>
      <c r="HZ29" s="382"/>
      <c r="IA29" s="383"/>
      <c r="IB29" s="383"/>
      <c r="IC29" s="161" t="str">
        <f t="shared" si="119"/>
        <v/>
      </c>
      <c r="ID29" s="429" t="str">
        <f t="shared" si="120"/>
        <v/>
      </c>
      <c r="IE29" s="434" t="str">
        <f t="shared" si="38"/>
        <v/>
      </c>
      <c r="IF29" s="382"/>
      <c r="IG29" s="383"/>
      <c r="IH29" s="383"/>
      <c r="II29" s="161" t="str">
        <f t="shared" si="121"/>
        <v/>
      </c>
      <c r="IJ29" s="429" t="str">
        <f t="shared" si="122"/>
        <v/>
      </c>
      <c r="IK29" s="430" t="str">
        <f t="shared" si="39"/>
        <v/>
      </c>
      <c r="IL29" s="382"/>
      <c r="IM29" s="383"/>
      <c r="IN29" s="383"/>
      <c r="IO29" s="161" t="str">
        <f t="shared" si="123"/>
        <v/>
      </c>
      <c r="IP29" s="429" t="str">
        <f t="shared" si="124"/>
        <v/>
      </c>
      <c r="IQ29" s="430" t="str">
        <f t="shared" si="40"/>
        <v/>
      </c>
      <c r="IR29" s="382"/>
      <c r="IS29" s="383"/>
      <c r="IT29" s="383"/>
      <c r="IU29" s="161" t="str">
        <f t="shared" si="125"/>
        <v/>
      </c>
      <c r="IV29" s="429" t="str">
        <f t="shared" si="126"/>
        <v/>
      </c>
      <c r="IW29" s="430" t="str">
        <f t="shared" si="41"/>
        <v/>
      </c>
      <c r="IX29" s="382"/>
      <c r="IY29" s="383"/>
      <c r="IZ29" s="383"/>
      <c r="JA29" s="161" t="str">
        <f t="shared" si="127"/>
        <v/>
      </c>
      <c r="JB29" s="429" t="str">
        <f t="shared" si="128"/>
        <v/>
      </c>
      <c r="JC29" s="434" t="str">
        <f t="shared" si="42"/>
        <v/>
      </c>
      <c r="JD29" s="446" t="str">
        <f t="shared" si="129"/>
        <v/>
      </c>
      <c r="JE29" s="161" t="str">
        <f t="shared" si="130"/>
        <v/>
      </c>
      <c r="JF29" s="454" t="str">
        <f t="shared" si="131"/>
        <v/>
      </c>
      <c r="JG29" s="441" t="str">
        <f>IF(JF29="","",IF(นักเรียน!N28="ออก","---ย้าย---",VLOOKUP(JF29,gradekpisum,4)))</f>
        <v/>
      </c>
      <c r="JH29" s="432"/>
      <c r="JM29" s="449">
        <f t="shared" si="132"/>
        <v>0</v>
      </c>
      <c r="JN29" s="449">
        <f t="shared" si="133"/>
        <v>0</v>
      </c>
      <c r="JO29" s="449">
        <f t="shared" si="134"/>
        <v>0</v>
      </c>
      <c r="JP29" s="449">
        <f t="shared" si="135"/>
        <v>0</v>
      </c>
      <c r="JQ29" s="452" t="str">
        <f t="shared" si="136"/>
        <v/>
      </c>
      <c r="JR29" s="4"/>
    </row>
    <row r="30" spans="2:278" ht="15.6" customHeight="1" x14ac:dyDescent="0.5">
      <c r="B30" s="15">
        <v>24</v>
      </c>
      <c r="C30" s="161" t="str">
        <f>IF(นักเรียน!C29="","",นักเรียน!C29)</f>
        <v/>
      </c>
      <c r="D30" s="740" t="str">
        <f>IF(นักเรียน!E29="","",นักเรียน!E29)</f>
        <v/>
      </c>
      <c r="E30" s="741"/>
      <c r="F30" s="382"/>
      <c r="G30" s="383"/>
      <c r="H30" s="383"/>
      <c r="I30" s="161" t="str">
        <f t="shared" si="43"/>
        <v/>
      </c>
      <c r="J30" s="429" t="str">
        <f t="shared" si="44"/>
        <v/>
      </c>
      <c r="K30" s="430" t="str">
        <f t="shared" si="0"/>
        <v/>
      </c>
      <c r="L30" s="382"/>
      <c r="M30" s="383"/>
      <c r="N30" s="383"/>
      <c r="O30" s="161" t="str">
        <f t="shared" si="45"/>
        <v/>
      </c>
      <c r="P30" s="429" t="str">
        <f t="shared" si="46"/>
        <v/>
      </c>
      <c r="Q30" s="430" t="str">
        <f t="shared" si="1"/>
        <v/>
      </c>
      <c r="R30" s="382"/>
      <c r="S30" s="383"/>
      <c r="T30" s="383"/>
      <c r="U30" s="161" t="str">
        <f t="shared" si="47"/>
        <v/>
      </c>
      <c r="V30" s="429" t="str">
        <f t="shared" si="48"/>
        <v/>
      </c>
      <c r="W30" s="434" t="str">
        <f t="shared" si="2"/>
        <v/>
      </c>
      <c r="X30" s="382"/>
      <c r="Y30" s="383"/>
      <c r="Z30" s="383"/>
      <c r="AA30" s="161" t="str">
        <f t="shared" si="49"/>
        <v/>
      </c>
      <c r="AB30" s="429" t="str">
        <f t="shared" si="50"/>
        <v/>
      </c>
      <c r="AC30" s="430" t="str">
        <f t="shared" si="3"/>
        <v/>
      </c>
      <c r="AD30" s="382"/>
      <c r="AE30" s="383"/>
      <c r="AF30" s="383"/>
      <c r="AG30" s="161" t="str">
        <f t="shared" si="51"/>
        <v/>
      </c>
      <c r="AH30" s="429" t="str">
        <f t="shared" si="52"/>
        <v/>
      </c>
      <c r="AI30" s="430" t="str">
        <f t="shared" si="4"/>
        <v/>
      </c>
      <c r="AJ30" s="382"/>
      <c r="AK30" s="383"/>
      <c r="AL30" s="383"/>
      <c r="AM30" s="161" t="str">
        <f t="shared" si="53"/>
        <v/>
      </c>
      <c r="AN30" s="429" t="str">
        <f t="shared" si="54"/>
        <v/>
      </c>
      <c r="AO30" s="430" t="str">
        <f t="shared" si="5"/>
        <v/>
      </c>
      <c r="AP30" s="382"/>
      <c r="AQ30" s="383"/>
      <c r="AR30" s="383"/>
      <c r="AS30" s="161" t="str">
        <f t="shared" si="55"/>
        <v/>
      </c>
      <c r="AT30" s="429" t="str">
        <f t="shared" si="56"/>
        <v/>
      </c>
      <c r="AU30" s="434" t="str">
        <f t="shared" si="6"/>
        <v/>
      </c>
      <c r="AV30" s="382"/>
      <c r="AW30" s="383"/>
      <c r="AX30" s="383"/>
      <c r="AY30" s="161" t="str">
        <f t="shared" si="57"/>
        <v/>
      </c>
      <c r="AZ30" s="429" t="str">
        <f t="shared" si="58"/>
        <v/>
      </c>
      <c r="BA30" s="430" t="str">
        <f t="shared" si="7"/>
        <v/>
      </c>
      <c r="BB30" s="382"/>
      <c r="BC30" s="383"/>
      <c r="BD30" s="383"/>
      <c r="BE30" s="161" t="str">
        <f t="shared" si="59"/>
        <v/>
      </c>
      <c r="BF30" s="429" t="str">
        <f t="shared" si="60"/>
        <v/>
      </c>
      <c r="BG30" s="430" t="str">
        <f t="shared" si="8"/>
        <v/>
      </c>
      <c r="BH30" s="382"/>
      <c r="BI30" s="383"/>
      <c r="BJ30" s="383"/>
      <c r="BK30" s="161" t="str">
        <f t="shared" si="61"/>
        <v/>
      </c>
      <c r="BL30" s="429" t="str">
        <f t="shared" si="62"/>
        <v/>
      </c>
      <c r="BM30" s="430" t="str">
        <f t="shared" si="9"/>
        <v/>
      </c>
      <c r="BN30" s="382"/>
      <c r="BO30" s="383"/>
      <c r="BP30" s="383"/>
      <c r="BQ30" s="161" t="str">
        <f t="shared" si="63"/>
        <v/>
      </c>
      <c r="BR30" s="429" t="str">
        <f t="shared" si="64"/>
        <v/>
      </c>
      <c r="BS30" s="434" t="str">
        <f t="shared" si="10"/>
        <v/>
      </c>
      <c r="BT30" s="382"/>
      <c r="BU30" s="383"/>
      <c r="BV30" s="383"/>
      <c r="BW30" s="161" t="str">
        <f t="shared" si="65"/>
        <v/>
      </c>
      <c r="BX30" s="429" t="str">
        <f t="shared" si="66"/>
        <v/>
      </c>
      <c r="BY30" s="430" t="str">
        <f t="shared" si="11"/>
        <v/>
      </c>
      <c r="BZ30" s="382"/>
      <c r="CA30" s="383"/>
      <c r="CB30" s="383"/>
      <c r="CC30" s="161" t="str">
        <f t="shared" si="67"/>
        <v/>
      </c>
      <c r="CD30" s="429" t="str">
        <f t="shared" si="68"/>
        <v/>
      </c>
      <c r="CE30" s="430" t="str">
        <f t="shared" si="12"/>
        <v/>
      </c>
      <c r="CF30" s="382"/>
      <c r="CG30" s="383"/>
      <c r="CH30" s="383"/>
      <c r="CI30" s="161" t="str">
        <f t="shared" si="69"/>
        <v/>
      </c>
      <c r="CJ30" s="429" t="str">
        <f t="shared" si="70"/>
        <v/>
      </c>
      <c r="CK30" s="430" t="str">
        <f t="shared" si="13"/>
        <v/>
      </c>
      <c r="CL30" s="382"/>
      <c r="CM30" s="383"/>
      <c r="CN30" s="383"/>
      <c r="CO30" s="161" t="str">
        <f t="shared" si="71"/>
        <v/>
      </c>
      <c r="CP30" s="429" t="str">
        <f t="shared" si="72"/>
        <v/>
      </c>
      <c r="CQ30" s="434" t="str">
        <f t="shared" si="14"/>
        <v/>
      </c>
      <c r="CR30" s="382"/>
      <c r="CS30" s="383"/>
      <c r="CT30" s="383"/>
      <c r="CU30" s="161" t="str">
        <f t="shared" si="73"/>
        <v/>
      </c>
      <c r="CV30" s="429" t="str">
        <f t="shared" si="74"/>
        <v/>
      </c>
      <c r="CW30" s="430" t="str">
        <f t="shared" si="15"/>
        <v/>
      </c>
      <c r="CX30" s="382"/>
      <c r="CY30" s="383"/>
      <c r="CZ30" s="383"/>
      <c r="DA30" s="161" t="str">
        <f t="shared" si="75"/>
        <v/>
      </c>
      <c r="DB30" s="429" t="str">
        <f t="shared" si="76"/>
        <v/>
      </c>
      <c r="DC30" s="430" t="str">
        <f t="shared" si="16"/>
        <v/>
      </c>
      <c r="DD30" s="382"/>
      <c r="DE30" s="383"/>
      <c r="DF30" s="383"/>
      <c r="DG30" s="161" t="str">
        <f t="shared" si="77"/>
        <v/>
      </c>
      <c r="DH30" s="429" t="str">
        <f t="shared" si="78"/>
        <v/>
      </c>
      <c r="DI30" s="430" t="str">
        <f t="shared" si="17"/>
        <v/>
      </c>
      <c r="DJ30" s="382"/>
      <c r="DK30" s="383"/>
      <c r="DL30" s="383"/>
      <c r="DM30" s="161" t="str">
        <f t="shared" si="79"/>
        <v/>
      </c>
      <c r="DN30" s="429" t="str">
        <f t="shared" si="80"/>
        <v/>
      </c>
      <c r="DO30" s="434" t="str">
        <f t="shared" si="18"/>
        <v/>
      </c>
      <c r="DP30" s="382"/>
      <c r="DQ30" s="383"/>
      <c r="DR30" s="383"/>
      <c r="DS30" s="161" t="str">
        <f t="shared" si="81"/>
        <v/>
      </c>
      <c r="DT30" s="429" t="str">
        <f t="shared" si="82"/>
        <v/>
      </c>
      <c r="DU30" s="430" t="str">
        <f t="shared" si="19"/>
        <v/>
      </c>
      <c r="DV30" s="382"/>
      <c r="DW30" s="383"/>
      <c r="DX30" s="383"/>
      <c r="DY30" s="161" t="str">
        <f t="shared" si="83"/>
        <v/>
      </c>
      <c r="DZ30" s="429" t="str">
        <f t="shared" si="84"/>
        <v/>
      </c>
      <c r="EA30" s="430" t="str">
        <f t="shared" si="20"/>
        <v/>
      </c>
      <c r="EB30" s="382"/>
      <c r="EC30" s="383"/>
      <c r="ED30" s="383"/>
      <c r="EE30" s="161" t="str">
        <f t="shared" si="85"/>
        <v/>
      </c>
      <c r="EF30" s="429" t="str">
        <f t="shared" si="86"/>
        <v/>
      </c>
      <c r="EG30" s="430" t="str">
        <f t="shared" si="21"/>
        <v/>
      </c>
      <c r="EH30" s="382"/>
      <c r="EI30" s="383"/>
      <c r="EJ30" s="383"/>
      <c r="EK30" s="161" t="str">
        <f t="shared" si="87"/>
        <v/>
      </c>
      <c r="EL30" s="429" t="str">
        <f t="shared" si="88"/>
        <v/>
      </c>
      <c r="EM30" s="434" t="str">
        <f t="shared" si="22"/>
        <v/>
      </c>
      <c r="EN30" s="382"/>
      <c r="EO30" s="383"/>
      <c r="EP30" s="383"/>
      <c r="EQ30" s="161" t="str">
        <f t="shared" si="89"/>
        <v/>
      </c>
      <c r="ER30" s="429" t="str">
        <f t="shared" si="90"/>
        <v/>
      </c>
      <c r="ES30" s="430" t="str">
        <f t="shared" si="23"/>
        <v/>
      </c>
      <c r="ET30" s="382"/>
      <c r="EU30" s="383"/>
      <c r="EV30" s="383"/>
      <c r="EW30" s="161" t="str">
        <f t="shared" si="91"/>
        <v/>
      </c>
      <c r="EX30" s="429" t="str">
        <f t="shared" si="92"/>
        <v/>
      </c>
      <c r="EY30" s="430" t="str">
        <f t="shared" si="24"/>
        <v/>
      </c>
      <c r="EZ30" s="382"/>
      <c r="FA30" s="383"/>
      <c r="FB30" s="383"/>
      <c r="FC30" s="161" t="str">
        <f t="shared" si="93"/>
        <v/>
      </c>
      <c r="FD30" s="429" t="str">
        <f t="shared" si="94"/>
        <v/>
      </c>
      <c r="FE30" s="430" t="str">
        <f t="shared" si="25"/>
        <v/>
      </c>
      <c r="FF30" s="382"/>
      <c r="FG30" s="383"/>
      <c r="FH30" s="383"/>
      <c r="FI30" s="161" t="str">
        <f t="shared" si="95"/>
        <v/>
      </c>
      <c r="FJ30" s="429" t="str">
        <f t="shared" si="96"/>
        <v/>
      </c>
      <c r="FK30" s="434" t="str">
        <f t="shared" si="26"/>
        <v/>
      </c>
      <c r="FL30" s="382"/>
      <c r="FM30" s="383"/>
      <c r="FN30" s="383"/>
      <c r="FO30" s="161" t="str">
        <f t="shared" si="97"/>
        <v/>
      </c>
      <c r="FP30" s="429" t="str">
        <f t="shared" si="98"/>
        <v/>
      </c>
      <c r="FQ30" s="430" t="str">
        <f t="shared" si="27"/>
        <v/>
      </c>
      <c r="FR30" s="382"/>
      <c r="FS30" s="383"/>
      <c r="FT30" s="383"/>
      <c r="FU30" s="161" t="str">
        <f t="shared" si="99"/>
        <v/>
      </c>
      <c r="FV30" s="429" t="str">
        <f t="shared" si="100"/>
        <v/>
      </c>
      <c r="FW30" s="430" t="str">
        <f t="shared" si="28"/>
        <v/>
      </c>
      <c r="FX30" s="382"/>
      <c r="FY30" s="383"/>
      <c r="FZ30" s="383"/>
      <c r="GA30" s="161" t="str">
        <f t="shared" si="101"/>
        <v/>
      </c>
      <c r="GB30" s="429" t="str">
        <f t="shared" si="102"/>
        <v/>
      </c>
      <c r="GC30" s="430" t="str">
        <f t="shared" si="29"/>
        <v/>
      </c>
      <c r="GD30" s="382"/>
      <c r="GE30" s="383"/>
      <c r="GF30" s="383"/>
      <c r="GG30" s="161" t="str">
        <f t="shared" si="103"/>
        <v/>
      </c>
      <c r="GH30" s="429" t="str">
        <f t="shared" si="104"/>
        <v/>
      </c>
      <c r="GI30" s="434" t="str">
        <f t="shared" si="30"/>
        <v/>
      </c>
      <c r="GJ30" s="382"/>
      <c r="GK30" s="383"/>
      <c r="GL30" s="383"/>
      <c r="GM30" s="161" t="str">
        <f t="shared" si="105"/>
        <v/>
      </c>
      <c r="GN30" s="429" t="str">
        <f t="shared" si="106"/>
        <v/>
      </c>
      <c r="GO30" s="430" t="str">
        <f t="shared" si="31"/>
        <v/>
      </c>
      <c r="GP30" s="382"/>
      <c r="GQ30" s="383"/>
      <c r="GR30" s="383"/>
      <c r="GS30" s="161" t="str">
        <f t="shared" si="107"/>
        <v/>
      </c>
      <c r="GT30" s="429" t="str">
        <f t="shared" si="108"/>
        <v/>
      </c>
      <c r="GU30" s="430" t="str">
        <f t="shared" si="32"/>
        <v/>
      </c>
      <c r="GV30" s="382"/>
      <c r="GW30" s="383"/>
      <c r="GX30" s="383"/>
      <c r="GY30" s="161" t="str">
        <f t="shared" si="109"/>
        <v/>
      </c>
      <c r="GZ30" s="429" t="str">
        <f t="shared" si="110"/>
        <v/>
      </c>
      <c r="HA30" s="430" t="str">
        <f t="shared" si="33"/>
        <v/>
      </c>
      <c r="HB30" s="382"/>
      <c r="HC30" s="383"/>
      <c r="HD30" s="383"/>
      <c r="HE30" s="161" t="str">
        <f t="shared" si="111"/>
        <v/>
      </c>
      <c r="HF30" s="429" t="str">
        <f t="shared" si="112"/>
        <v/>
      </c>
      <c r="HG30" s="434" t="str">
        <f t="shared" si="34"/>
        <v/>
      </c>
      <c r="HH30" s="382"/>
      <c r="HI30" s="383"/>
      <c r="HJ30" s="383"/>
      <c r="HK30" s="161" t="str">
        <f t="shared" si="113"/>
        <v/>
      </c>
      <c r="HL30" s="429" t="str">
        <f t="shared" si="114"/>
        <v/>
      </c>
      <c r="HM30" s="430" t="str">
        <f t="shared" si="35"/>
        <v/>
      </c>
      <c r="HN30" s="382"/>
      <c r="HO30" s="383"/>
      <c r="HP30" s="383"/>
      <c r="HQ30" s="161" t="str">
        <f t="shared" si="115"/>
        <v/>
      </c>
      <c r="HR30" s="429" t="str">
        <f t="shared" si="116"/>
        <v/>
      </c>
      <c r="HS30" s="430" t="str">
        <f t="shared" si="36"/>
        <v/>
      </c>
      <c r="HT30" s="382"/>
      <c r="HU30" s="383"/>
      <c r="HV30" s="383"/>
      <c r="HW30" s="161" t="str">
        <f t="shared" si="117"/>
        <v/>
      </c>
      <c r="HX30" s="429" t="str">
        <f t="shared" si="118"/>
        <v/>
      </c>
      <c r="HY30" s="430" t="str">
        <f t="shared" si="37"/>
        <v/>
      </c>
      <c r="HZ30" s="382"/>
      <c r="IA30" s="383"/>
      <c r="IB30" s="383"/>
      <c r="IC30" s="161" t="str">
        <f t="shared" si="119"/>
        <v/>
      </c>
      <c r="ID30" s="429" t="str">
        <f t="shared" si="120"/>
        <v/>
      </c>
      <c r="IE30" s="434" t="str">
        <f t="shared" si="38"/>
        <v/>
      </c>
      <c r="IF30" s="382"/>
      <c r="IG30" s="383"/>
      <c r="IH30" s="383"/>
      <c r="II30" s="161" t="str">
        <f t="shared" si="121"/>
        <v/>
      </c>
      <c r="IJ30" s="429" t="str">
        <f t="shared" si="122"/>
        <v/>
      </c>
      <c r="IK30" s="430" t="str">
        <f t="shared" si="39"/>
        <v/>
      </c>
      <c r="IL30" s="382"/>
      <c r="IM30" s="383"/>
      <c r="IN30" s="383"/>
      <c r="IO30" s="161" t="str">
        <f t="shared" si="123"/>
        <v/>
      </c>
      <c r="IP30" s="429" t="str">
        <f t="shared" si="124"/>
        <v/>
      </c>
      <c r="IQ30" s="430" t="str">
        <f t="shared" si="40"/>
        <v/>
      </c>
      <c r="IR30" s="382"/>
      <c r="IS30" s="383"/>
      <c r="IT30" s="383"/>
      <c r="IU30" s="161" t="str">
        <f t="shared" si="125"/>
        <v/>
      </c>
      <c r="IV30" s="429" t="str">
        <f t="shared" si="126"/>
        <v/>
      </c>
      <c r="IW30" s="430" t="str">
        <f t="shared" si="41"/>
        <v/>
      </c>
      <c r="IX30" s="382"/>
      <c r="IY30" s="383"/>
      <c r="IZ30" s="383"/>
      <c r="JA30" s="161" t="str">
        <f t="shared" si="127"/>
        <v/>
      </c>
      <c r="JB30" s="429" t="str">
        <f t="shared" si="128"/>
        <v/>
      </c>
      <c r="JC30" s="434" t="str">
        <f t="shared" si="42"/>
        <v/>
      </c>
      <c r="JD30" s="446" t="str">
        <f t="shared" si="129"/>
        <v/>
      </c>
      <c r="JE30" s="161" t="str">
        <f t="shared" si="130"/>
        <v/>
      </c>
      <c r="JF30" s="454" t="str">
        <f t="shared" si="131"/>
        <v/>
      </c>
      <c r="JG30" s="441" t="str">
        <f>IF(JF30="","",IF(นักเรียน!N29="ออก","---ย้าย---",VLOOKUP(JF30,gradekpisum,4)))</f>
        <v/>
      </c>
      <c r="JH30" s="432"/>
      <c r="JM30" s="449">
        <f t="shared" si="132"/>
        <v>0</v>
      </c>
      <c r="JN30" s="449">
        <f t="shared" si="133"/>
        <v>0</v>
      </c>
      <c r="JO30" s="449">
        <f t="shared" si="134"/>
        <v>0</v>
      </c>
      <c r="JP30" s="449">
        <f t="shared" si="135"/>
        <v>0</v>
      </c>
      <c r="JQ30" s="452" t="str">
        <f t="shared" si="136"/>
        <v/>
      </c>
      <c r="JR30" s="4"/>
    </row>
    <row r="31" spans="2:278" ht="15.6" customHeight="1" x14ac:dyDescent="0.5">
      <c r="B31" s="15">
        <v>25</v>
      </c>
      <c r="C31" s="161" t="str">
        <f>IF(นักเรียน!C30="","",นักเรียน!C30)</f>
        <v/>
      </c>
      <c r="D31" s="740" t="str">
        <f>IF(นักเรียน!E30="","",นักเรียน!E30)</f>
        <v/>
      </c>
      <c r="E31" s="741"/>
      <c r="F31" s="382"/>
      <c r="G31" s="383"/>
      <c r="H31" s="383"/>
      <c r="I31" s="161" t="str">
        <f t="shared" si="43"/>
        <v/>
      </c>
      <c r="J31" s="429" t="str">
        <f t="shared" si="44"/>
        <v/>
      </c>
      <c r="K31" s="430" t="str">
        <f t="shared" si="0"/>
        <v/>
      </c>
      <c r="L31" s="382"/>
      <c r="M31" s="383"/>
      <c r="N31" s="383"/>
      <c r="O31" s="161" t="str">
        <f t="shared" si="45"/>
        <v/>
      </c>
      <c r="P31" s="429" t="str">
        <f t="shared" si="46"/>
        <v/>
      </c>
      <c r="Q31" s="430" t="str">
        <f t="shared" si="1"/>
        <v/>
      </c>
      <c r="R31" s="382"/>
      <c r="S31" s="383"/>
      <c r="T31" s="383"/>
      <c r="U31" s="161" t="str">
        <f t="shared" si="47"/>
        <v/>
      </c>
      <c r="V31" s="429" t="str">
        <f t="shared" si="48"/>
        <v/>
      </c>
      <c r="W31" s="434" t="str">
        <f t="shared" si="2"/>
        <v/>
      </c>
      <c r="X31" s="382"/>
      <c r="Y31" s="383"/>
      <c r="Z31" s="383"/>
      <c r="AA31" s="161" t="str">
        <f t="shared" si="49"/>
        <v/>
      </c>
      <c r="AB31" s="429" t="str">
        <f t="shared" si="50"/>
        <v/>
      </c>
      <c r="AC31" s="430" t="str">
        <f t="shared" si="3"/>
        <v/>
      </c>
      <c r="AD31" s="382"/>
      <c r="AE31" s="383"/>
      <c r="AF31" s="383"/>
      <c r="AG31" s="161" t="str">
        <f t="shared" si="51"/>
        <v/>
      </c>
      <c r="AH31" s="429" t="str">
        <f t="shared" si="52"/>
        <v/>
      </c>
      <c r="AI31" s="430" t="str">
        <f t="shared" si="4"/>
        <v/>
      </c>
      <c r="AJ31" s="382"/>
      <c r="AK31" s="383"/>
      <c r="AL31" s="383"/>
      <c r="AM31" s="161" t="str">
        <f t="shared" si="53"/>
        <v/>
      </c>
      <c r="AN31" s="429" t="str">
        <f t="shared" si="54"/>
        <v/>
      </c>
      <c r="AO31" s="430" t="str">
        <f t="shared" si="5"/>
        <v/>
      </c>
      <c r="AP31" s="382"/>
      <c r="AQ31" s="383"/>
      <c r="AR31" s="383"/>
      <c r="AS31" s="161" t="str">
        <f t="shared" si="55"/>
        <v/>
      </c>
      <c r="AT31" s="429" t="str">
        <f t="shared" si="56"/>
        <v/>
      </c>
      <c r="AU31" s="434" t="str">
        <f t="shared" si="6"/>
        <v/>
      </c>
      <c r="AV31" s="382"/>
      <c r="AW31" s="383"/>
      <c r="AX31" s="383"/>
      <c r="AY31" s="161" t="str">
        <f t="shared" si="57"/>
        <v/>
      </c>
      <c r="AZ31" s="429" t="str">
        <f t="shared" si="58"/>
        <v/>
      </c>
      <c r="BA31" s="430" t="str">
        <f t="shared" si="7"/>
        <v/>
      </c>
      <c r="BB31" s="382"/>
      <c r="BC31" s="383"/>
      <c r="BD31" s="383"/>
      <c r="BE31" s="161" t="str">
        <f t="shared" si="59"/>
        <v/>
      </c>
      <c r="BF31" s="429" t="str">
        <f t="shared" si="60"/>
        <v/>
      </c>
      <c r="BG31" s="430" t="str">
        <f t="shared" si="8"/>
        <v/>
      </c>
      <c r="BH31" s="382"/>
      <c r="BI31" s="383"/>
      <c r="BJ31" s="383"/>
      <c r="BK31" s="161" t="str">
        <f t="shared" si="61"/>
        <v/>
      </c>
      <c r="BL31" s="429" t="str">
        <f t="shared" si="62"/>
        <v/>
      </c>
      <c r="BM31" s="430" t="str">
        <f t="shared" si="9"/>
        <v/>
      </c>
      <c r="BN31" s="382"/>
      <c r="BO31" s="383"/>
      <c r="BP31" s="383"/>
      <c r="BQ31" s="161" t="str">
        <f t="shared" si="63"/>
        <v/>
      </c>
      <c r="BR31" s="429" t="str">
        <f t="shared" si="64"/>
        <v/>
      </c>
      <c r="BS31" s="434" t="str">
        <f t="shared" si="10"/>
        <v/>
      </c>
      <c r="BT31" s="382"/>
      <c r="BU31" s="383"/>
      <c r="BV31" s="383"/>
      <c r="BW31" s="161" t="str">
        <f t="shared" si="65"/>
        <v/>
      </c>
      <c r="BX31" s="429" t="str">
        <f t="shared" si="66"/>
        <v/>
      </c>
      <c r="BY31" s="430" t="str">
        <f t="shared" si="11"/>
        <v/>
      </c>
      <c r="BZ31" s="382"/>
      <c r="CA31" s="383"/>
      <c r="CB31" s="383"/>
      <c r="CC31" s="161" t="str">
        <f t="shared" si="67"/>
        <v/>
      </c>
      <c r="CD31" s="429" t="str">
        <f t="shared" si="68"/>
        <v/>
      </c>
      <c r="CE31" s="430" t="str">
        <f t="shared" si="12"/>
        <v/>
      </c>
      <c r="CF31" s="382"/>
      <c r="CG31" s="383"/>
      <c r="CH31" s="383"/>
      <c r="CI31" s="161" t="str">
        <f t="shared" si="69"/>
        <v/>
      </c>
      <c r="CJ31" s="429" t="str">
        <f t="shared" si="70"/>
        <v/>
      </c>
      <c r="CK31" s="430" t="str">
        <f t="shared" si="13"/>
        <v/>
      </c>
      <c r="CL31" s="382"/>
      <c r="CM31" s="383"/>
      <c r="CN31" s="383"/>
      <c r="CO31" s="161" t="str">
        <f t="shared" si="71"/>
        <v/>
      </c>
      <c r="CP31" s="429" t="str">
        <f t="shared" si="72"/>
        <v/>
      </c>
      <c r="CQ31" s="434" t="str">
        <f t="shared" si="14"/>
        <v/>
      </c>
      <c r="CR31" s="382"/>
      <c r="CS31" s="383"/>
      <c r="CT31" s="383"/>
      <c r="CU31" s="161" t="str">
        <f t="shared" si="73"/>
        <v/>
      </c>
      <c r="CV31" s="429" t="str">
        <f t="shared" si="74"/>
        <v/>
      </c>
      <c r="CW31" s="430" t="str">
        <f t="shared" si="15"/>
        <v/>
      </c>
      <c r="CX31" s="382"/>
      <c r="CY31" s="383"/>
      <c r="CZ31" s="383"/>
      <c r="DA31" s="161" t="str">
        <f t="shared" si="75"/>
        <v/>
      </c>
      <c r="DB31" s="429" t="str">
        <f t="shared" si="76"/>
        <v/>
      </c>
      <c r="DC31" s="430" t="str">
        <f t="shared" si="16"/>
        <v/>
      </c>
      <c r="DD31" s="382"/>
      <c r="DE31" s="383"/>
      <c r="DF31" s="383"/>
      <c r="DG31" s="161" t="str">
        <f t="shared" si="77"/>
        <v/>
      </c>
      <c r="DH31" s="429" t="str">
        <f t="shared" si="78"/>
        <v/>
      </c>
      <c r="DI31" s="430" t="str">
        <f t="shared" si="17"/>
        <v/>
      </c>
      <c r="DJ31" s="382"/>
      <c r="DK31" s="383"/>
      <c r="DL31" s="383"/>
      <c r="DM31" s="161" t="str">
        <f t="shared" si="79"/>
        <v/>
      </c>
      <c r="DN31" s="429" t="str">
        <f t="shared" si="80"/>
        <v/>
      </c>
      <c r="DO31" s="434" t="str">
        <f t="shared" si="18"/>
        <v/>
      </c>
      <c r="DP31" s="382"/>
      <c r="DQ31" s="383"/>
      <c r="DR31" s="383"/>
      <c r="DS31" s="161" t="str">
        <f t="shared" si="81"/>
        <v/>
      </c>
      <c r="DT31" s="429" t="str">
        <f t="shared" si="82"/>
        <v/>
      </c>
      <c r="DU31" s="430" t="str">
        <f t="shared" si="19"/>
        <v/>
      </c>
      <c r="DV31" s="382"/>
      <c r="DW31" s="383"/>
      <c r="DX31" s="383"/>
      <c r="DY31" s="161" t="str">
        <f t="shared" si="83"/>
        <v/>
      </c>
      <c r="DZ31" s="429" t="str">
        <f t="shared" si="84"/>
        <v/>
      </c>
      <c r="EA31" s="430" t="str">
        <f t="shared" si="20"/>
        <v/>
      </c>
      <c r="EB31" s="382"/>
      <c r="EC31" s="383"/>
      <c r="ED31" s="383"/>
      <c r="EE31" s="161" t="str">
        <f t="shared" si="85"/>
        <v/>
      </c>
      <c r="EF31" s="429" t="str">
        <f t="shared" si="86"/>
        <v/>
      </c>
      <c r="EG31" s="430" t="str">
        <f t="shared" si="21"/>
        <v/>
      </c>
      <c r="EH31" s="382"/>
      <c r="EI31" s="383"/>
      <c r="EJ31" s="383"/>
      <c r="EK31" s="161" t="str">
        <f t="shared" si="87"/>
        <v/>
      </c>
      <c r="EL31" s="429" t="str">
        <f t="shared" si="88"/>
        <v/>
      </c>
      <c r="EM31" s="434" t="str">
        <f t="shared" si="22"/>
        <v/>
      </c>
      <c r="EN31" s="382"/>
      <c r="EO31" s="383"/>
      <c r="EP31" s="383"/>
      <c r="EQ31" s="161" t="str">
        <f t="shared" si="89"/>
        <v/>
      </c>
      <c r="ER31" s="429" t="str">
        <f t="shared" si="90"/>
        <v/>
      </c>
      <c r="ES31" s="430" t="str">
        <f t="shared" si="23"/>
        <v/>
      </c>
      <c r="ET31" s="382"/>
      <c r="EU31" s="383"/>
      <c r="EV31" s="383"/>
      <c r="EW31" s="161" t="str">
        <f t="shared" si="91"/>
        <v/>
      </c>
      <c r="EX31" s="429" t="str">
        <f t="shared" si="92"/>
        <v/>
      </c>
      <c r="EY31" s="430" t="str">
        <f t="shared" si="24"/>
        <v/>
      </c>
      <c r="EZ31" s="382"/>
      <c r="FA31" s="383"/>
      <c r="FB31" s="383"/>
      <c r="FC31" s="161" t="str">
        <f t="shared" si="93"/>
        <v/>
      </c>
      <c r="FD31" s="429" t="str">
        <f t="shared" si="94"/>
        <v/>
      </c>
      <c r="FE31" s="430" t="str">
        <f t="shared" si="25"/>
        <v/>
      </c>
      <c r="FF31" s="382"/>
      <c r="FG31" s="383"/>
      <c r="FH31" s="383"/>
      <c r="FI31" s="161" t="str">
        <f t="shared" si="95"/>
        <v/>
      </c>
      <c r="FJ31" s="429" t="str">
        <f t="shared" si="96"/>
        <v/>
      </c>
      <c r="FK31" s="434" t="str">
        <f t="shared" si="26"/>
        <v/>
      </c>
      <c r="FL31" s="382"/>
      <c r="FM31" s="383"/>
      <c r="FN31" s="383"/>
      <c r="FO31" s="161" t="str">
        <f t="shared" si="97"/>
        <v/>
      </c>
      <c r="FP31" s="429" t="str">
        <f t="shared" si="98"/>
        <v/>
      </c>
      <c r="FQ31" s="430" t="str">
        <f t="shared" si="27"/>
        <v/>
      </c>
      <c r="FR31" s="382"/>
      <c r="FS31" s="383"/>
      <c r="FT31" s="383"/>
      <c r="FU31" s="161" t="str">
        <f t="shared" si="99"/>
        <v/>
      </c>
      <c r="FV31" s="429" t="str">
        <f t="shared" si="100"/>
        <v/>
      </c>
      <c r="FW31" s="430" t="str">
        <f t="shared" si="28"/>
        <v/>
      </c>
      <c r="FX31" s="382"/>
      <c r="FY31" s="383"/>
      <c r="FZ31" s="383"/>
      <c r="GA31" s="161" t="str">
        <f t="shared" si="101"/>
        <v/>
      </c>
      <c r="GB31" s="429" t="str">
        <f t="shared" si="102"/>
        <v/>
      </c>
      <c r="GC31" s="430" t="str">
        <f t="shared" si="29"/>
        <v/>
      </c>
      <c r="GD31" s="382"/>
      <c r="GE31" s="383"/>
      <c r="GF31" s="383"/>
      <c r="GG31" s="161" t="str">
        <f t="shared" si="103"/>
        <v/>
      </c>
      <c r="GH31" s="429" t="str">
        <f t="shared" si="104"/>
        <v/>
      </c>
      <c r="GI31" s="434" t="str">
        <f t="shared" si="30"/>
        <v/>
      </c>
      <c r="GJ31" s="382"/>
      <c r="GK31" s="383"/>
      <c r="GL31" s="383"/>
      <c r="GM31" s="161" t="str">
        <f t="shared" si="105"/>
        <v/>
      </c>
      <c r="GN31" s="429" t="str">
        <f t="shared" si="106"/>
        <v/>
      </c>
      <c r="GO31" s="430" t="str">
        <f t="shared" si="31"/>
        <v/>
      </c>
      <c r="GP31" s="382"/>
      <c r="GQ31" s="383"/>
      <c r="GR31" s="383"/>
      <c r="GS31" s="161" t="str">
        <f t="shared" si="107"/>
        <v/>
      </c>
      <c r="GT31" s="429" t="str">
        <f t="shared" si="108"/>
        <v/>
      </c>
      <c r="GU31" s="430" t="str">
        <f t="shared" si="32"/>
        <v/>
      </c>
      <c r="GV31" s="382"/>
      <c r="GW31" s="383"/>
      <c r="GX31" s="383"/>
      <c r="GY31" s="161" t="str">
        <f t="shared" si="109"/>
        <v/>
      </c>
      <c r="GZ31" s="429" t="str">
        <f t="shared" si="110"/>
        <v/>
      </c>
      <c r="HA31" s="430" t="str">
        <f t="shared" si="33"/>
        <v/>
      </c>
      <c r="HB31" s="382"/>
      <c r="HC31" s="383"/>
      <c r="HD31" s="383"/>
      <c r="HE31" s="161" t="str">
        <f t="shared" si="111"/>
        <v/>
      </c>
      <c r="HF31" s="429" t="str">
        <f t="shared" si="112"/>
        <v/>
      </c>
      <c r="HG31" s="434" t="str">
        <f t="shared" si="34"/>
        <v/>
      </c>
      <c r="HH31" s="382"/>
      <c r="HI31" s="383"/>
      <c r="HJ31" s="383"/>
      <c r="HK31" s="161" t="str">
        <f t="shared" si="113"/>
        <v/>
      </c>
      <c r="HL31" s="429" t="str">
        <f t="shared" si="114"/>
        <v/>
      </c>
      <c r="HM31" s="430" t="str">
        <f t="shared" si="35"/>
        <v/>
      </c>
      <c r="HN31" s="382"/>
      <c r="HO31" s="383"/>
      <c r="HP31" s="383"/>
      <c r="HQ31" s="161" t="str">
        <f t="shared" si="115"/>
        <v/>
      </c>
      <c r="HR31" s="429" t="str">
        <f t="shared" si="116"/>
        <v/>
      </c>
      <c r="HS31" s="430" t="str">
        <f t="shared" si="36"/>
        <v/>
      </c>
      <c r="HT31" s="382"/>
      <c r="HU31" s="383"/>
      <c r="HV31" s="383"/>
      <c r="HW31" s="161" t="str">
        <f t="shared" si="117"/>
        <v/>
      </c>
      <c r="HX31" s="429" t="str">
        <f t="shared" si="118"/>
        <v/>
      </c>
      <c r="HY31" s="430" t="str">
        <f t="shared" si="37"/>
        <v/>
      </c>
      <c r="HZ31" s="382"/>
      <c r="IA31" s="383"/>
      <c r="IB31" s="383"/>
      <c r="IC31" s="161" t="str">
        <f t="shared" si="119"/>
        <v/>
      </c>
      <c r="ID31" s="429" t="str">
        <f t="shared" si="120"/>
        <v/>
      </c>
      <c r="IE31" s="434" t="str">
        <f t="shared" si="38"/>
        <v/>
      </c>
      <c r="IF31" s="382"/>
      <c r="IG31" s="383"/>
      <c r="IH31" s="383"/>
      <c r="II31" s="161" t="str">
        <f t="shared" si="121"/>
        <v/>
      </c>
      <c r="IJ31" s="429" t="str">
        <f t="shared" si="122"/>
        <v/>
      </c>
      <c r="IK31" s="430" t="str">
        <f t="shared" si="39"/>
        <v/>
      </c>
      <c r="IL31" s="382"/>
      <c r="IM31" s="383"/>
      <c r="IN31" s="383"/>
      <c r="IO31" s="161" t="str">
        <f t="shared" si="123"/>
        <v/>
      </c>
      <c r="IP31" s="429" t="str">
        <f t="shared" si="124"/>
        <v/>
      </c>
      <c r="IQ31" s="430" t="str">
        <f t="shared" si="40"/>
        <v/>
      </c>
      <c r="IR31" s="382"/>
      <c r="IS31" s="383"/>
      <c r="IT31" s="383"/>
      <c r="IU31" s="161" t="str">
        <f t="shared" si="125"/>
        <v/>
      </c>
      <c r="IV31" s="429" t="str">
        <f t="shared" si="126"/>
        <v/>
      </c>
      <c r="IW31" s="430" t="str">
        <f t="shared" si="41"/>
        <v/>
      </c>
      <c r="IX31" s="382"/>
      <c r="IY31" s="383"/>
      <c r="IZ31" s="383"/>
      <c r="JA31" s="161" t="str">
        <f t="shared" si="127"/>
        <v/>
      </c>
      <c r="JB31" s="429" t="str">
        <f t="shared" si="128"/>
        <v/>
      </c>
      <c r="JC31" s="434" t="str">
        <f t="shared" si="42"/>
        <v/>
      </c>
      <c r="JD31" s="446" t="str">
        <f t="shared" si="129"/>
        <v/>
      </c>
      <c r="JE31" s="161" t="str">
        <f t="shared" si="130"/>
        <v/>
      </c>
      <c r="JF31" s="454" t="str">
        <f t="shared" si="131"/>
        <v/>
      </c>
      <c r="JG31" s="441" t="str">
        <f>IF(JF31="","",IF(นักเรียน!N30="ออก","---ย้าย---",VLOOKUP(JF31,gradekpisum,4)))</f>
        <v/>
      </c>
      <c r="JH31" s="432"/>
      <c r="JM31" s="449">
        <f t="shared" si="132"/>
        <v>0</v>
      </c>
      <c r="JN31" s="449">
        <f t="shared" si="133"/>
        <v>0</v>
      </c>
      <c r="JO31" s="449">
        <f t="shared" si="134"/>
        <v>0</v>
      </c>
      <c r="JP31" s="449">
        <f t="shared" si="135"/>
        <v>0</v>
      </c>
      <c r="JQ31" s="452" t="str">
        <f t="shared" si="136"/>
        <v/>
      </c>
      <c r="JR31" s="4"/>
    </row>
    <row r="32" spans="2:278" ht="15.6" customHeight="1" x14ac:dyDescent="0.5">
      <c r="B32" s="15">
        <v>26</v>
      </c>
      <c r="C32" s="161" t="str">
        <f>IF(นักเรียน!C31="","",นักเรียน!C31)</f>
        <v/>
      </c>
      <c r="D32" s="740" t="str">
        <f>IF(นักเรียน!E31="","",นักเรียน!E31)</f>
        <v/>
      </c>
      <c r="E32" s="741"/>
      <c r="F32" s="382"/>
      <c r="G32" s="383"/>
      <c r="H32" s="383"/>
      <c r="I32" s="161" t="str">
        <f t="shared" si="43"/>
        <v/>
      </c>
      <c r="J32" s="429" t="str">
        <f t="shared" si="44"/>
        <v/>
      </c>
      <c r="K32" s="430" t="str">
        <f t="shared" si="0"/>
        <v/>
      </c>
      <c r="L32" s="382"/>
      <c r="M32" s="383"/>
      <c r="N32" s="383"/>
      <c r="O32" s="161" t="str">
        <f t="shared" si="45"/>
        <v/>
      </c>
      <c r="P32" s="429" t="str">
        <f t="shared" si="46"/>
        <v/>
      </c>
      <c r="Q32" s="430" t="str">
        <f t="shared" si="1"/>
        <v/>
      </c>
      <c r="R32" s="382"/>
      <c r="S32" s="383"/>
      <c r="T32" s="383"/>
      <c r="U32" s="161" t="str">
        <f t="shared" si="47"/>
        <v/>
      </c>
      <c r="V32" s="429" t="str">
        <f t="shared" si="48"/>
        <v/>
      </c>
      <c r="W32" s="434" t="str">
        <f t="shared" si="2"/>
        <v/>
      </c>
      <c r="X32" s="382"/>
      <c r="Y32" s="383"/>
      <c r="Z32" s="383"/>
      <c r="AA32" s="161" t="str">
        <f t="shared" si="49"/>
        <v/>
      </c>
      <c r="AB32" s="429" t="str">
        <f t="shared" si="50"/>
        <v/>
      </c>
      <c r="AC32" s="430" t="str">
        <f t="shared" si="3"/>
        <v/>
      </c>
      <c r="AD32" s="382"/>
      <c r="AE32" s="383"/>
      <c r="AF32" s="383"/>
      <c r="AG32" s="161" t="str">
        <f t="shared" si="51"/>
        <v/>
      </c>
      <c r="AH32" s="429" t="str">
        <f t="shared" si="52"/>
        <v/>
      </c>
      <c r="AI32" s="430" t="str">
        <f t="shared" si="4"/>
        <v/>
      </c>
      <c r="AJ32" s="382"/>
      <c r="AK32" s="383"/>
      <c r="AL32" s="383"/>
      <c r="AM32" s="161" t="str">
        <f t="shared" si="53"/>
        <v/>
      </c>
      <c r="AN32" s="429" t="str">
        <f t="shared" si="54"/>
        <v/>
      </c>
      <c r="AO32" s="430" t="str">
        <f t="shared" si="5"/>
        <v/>
      </c>
      <c r="AP32" s="382"/>
      <c r="AQ32" s="383"/>
      <c r="AR32" s="383"/>
      <c r="AS32" s="161" t="str">
        <f t="shared" si="55"/>
        <v/>
      </c>
      <c r="AT32" s="429" t="str">
        <f t="shared" si="56"/>
        <v/>
      </c>
      <c r="AU32" s="434" t="str">
        <f t="shared" si="6"/>
        <v/>
      </c>
      <c r="AV32" s="382"/>
      <c r="AW32" s="383"/>
      <c r="AX32" s="383"/>
      <c r="AY32" s="161" t="str">
        <f t="shared" si="57"/>
        <v/>
      </c>
      <c r="AZ32" s="429" t="str">
        <f t="shared" si="58"/>
        <v/>
      </c>
      <c r="BA32" s="430" t="str">
        <f t="shared" si="7"/>
        <v/>
      </c>
      <c r="BB32" s="382"/>
      <c r="BC32" s="383"/>
      <c r="BD32" s="383"/>
      <c r="BE32" s="161" t="str">
        <f t="shared" si="59"/>
        <v/>
      </c>
      <c r="BF32" s="429" t="str">
        <f t="shared" si="60"/>
        <v/>
      </c>
      <c r="BG32" s="430" t="str">
        <f t="shared" si="8"/>
        <v/>
      </c>
      <c r="BH32" s="382"/>
      <c r="BI32" s="383"/>
      <c r="BJ32" s="383"/>
      <c r="BK32" s="161" t="str">
        <f t="shared" si="61"/>
        <v/>
      </c>
      <c r="BL32" s="429" t="str">
        <f t="shared" si="62"/>
        <v/>
      </c>
      <c r="BM32" s="430" t="str">
        <f t="shared" si="9"/>
        <v/>
      </c>
      <c r="BN32" s="382"/>
      <c r="BO32" s="383"/>
      <c r="BP32" s="383"/>
      <c r="BQ32" s="161" t="str">
        <f t="shared" si="63"/>
        <v/>
      </c>
      <c r="BR32" s="429" t="str">
        <f t="shared" si="64"/>
        <v/>
      </c>
      <c r="BS32" s="434" t="str">
        <f t="shared" si="10"/>
        <v/>
      </c>
      <c r="BT32" s="382"/>
      <c r="BU32" s="383"/>
      <c r="BV32" s="383"/>
      <c r="BW32" s="161" t="str">
        <f t="shared" si="65"/>
        <v/>
      </c>
      <c r="BX32" s="429" t="str">
        <f t="shared" si="66"/>
        <v/>
      </c>
      <c r="BY32" s="430" t="str">
        <f t="shared" si="11"/>
        <v/>
      </c>
      <c r="BZ32" s="382"/>
      <c r="CA32" s="383"/>
      <c r="CB32" s="383"/>
      <c r="CC32" s="161" t="str">
        <f t="shared" si="67"/>
        <v/>
      </c>
      <c r="CD32" s="429" t="str">
        <f t="shared" si="68"/>
        <v/>
      </c>
      <c r="CE32" s="430" t="str">
        <f t="shared" si="12"/>
        <v/>
      </c>
      <c r="CF32" s="382"/>
      <c r="CG32" s="383"/>
      <c r="CH32" s="383"/>
      <c r="CI32" s="161" t="str">
        <f t="shared" si="69"/>
        <v/>
      </c>
      <c r="CJ32" s="429" t="str">
        <f t="shared" si="70"/>
        <v/>
      </c>
      <c r="CK32" s="430" t="str">
        <f t="shared" si="13"/>
        <v/>
      </c>
      <c r="CL32" s="382"/>
      <c r="CM32" s="383"/>
      <c r="CN32" s="383"/>
      <c r="CO32" s="161" t="str">
        <f t="shared" si="71"/>
        <v/>
      </c>
      <c r="CP32" s="429" t="str">
        <f t="shared" si="72"/>
        <v/>
      </c>
      <c r="CQ32" s="434" t="str">
        <f t="shared" si="14"/>
        <v/>
      </c>
      <c r="CR32" s="382"/>
      <c r="CS32" s="383"/>
      <c r="CT32" s="383"/>
      <c r="CU32" s="161" t="str">
        <f t="shared" si="73"/>
        <v/>
      </c>
      <c r="CV32" s="429" t="str">
        <f t="shared" si="74"/>
        <v/>
      </c>
      <c r="CW32" s="430" t="str">
        <f t="shared" si="15"/>
        <v/>
      </c>
      <c r="CX32" s="382"/>
      <c r="CY32" s="383"/>
      <c r="CZ32" s="383"/>
      <c r="DA32" s="161" t="str">
        <f t="shared" si="75"/>
        <v/>
      </c>
      <c r="DB32" s="429" t="str">
        <f t="shared" si="76"/>
        <v/>
      </c>
      <c r="DC32" s="430" t="str">
        <f t="shared" si="16"/>
        <v/>
      </c>
      <c r="DD32" s="382"/>
      <c r="DE32" s="383"/>
      <c r="DF32" s="383"/>
      <c r="DG32" s="161" t="str">
        <f t="shared" si="77"/>
        <v/>
      </c>
      <c r="DH32" s="429" t="str">
        <f t="shared" si="78"/>
        <v/>
      </c>
      <c r="DI32" s="430" t="str">
        <f t="shared" si="17"/>
        <v/>
      </c>
      <c r="DJ32" s="382"/>
      <c r="DK32" s="383"/>
      <c r="DL32" s="383"/>
      <c r="DM32" s="161" t="str">
        <f t="shared" si="79"/>
        <v/>
      </c>
      <c r="DN32" s="429" t="str">
        <f t="shared" si="80"/>
        <v/>
      </c>
      <c r="DO32" s="434" t="str">
        <f t="shared" si="18"/>
        <v/>
      </c>
      <c r="DP32" s="382"/>
      <c r="DQ32" s="383"/>
      <c r="DR32" s="383"/>
      <c r="DS32" s="161" t="str">
        <f t="shared" si="81"/>
        <v/>
      </c>
      <c r="DT32" s="429" t="str">
        <f t="shared" si="82"/>
        <v/>
      </c>
      <c r="DU32" s="430" t="str">
        <f t="shared" si="19"/>
        <v/>
      </c>
      <c r="DV32" s="382"/>
      <c r="DW32" s="383"/>
      <c r="DX32" s="383"/>
      <c r="DY32" s="161" t="str">
        <f t="shared" si="83"/>
        <v/>
      </c>
      <c r="DZ32" s="429" t="str">
        <f t="shared" si="84"/>
        <v/>
      </c>
      <c r="EA32" s="430" t="str">
        <f t="shared" si="20"/>
        <v/>
      </c>
      <c r="EB32" s="382"/>
      <c r="EC32" s="383"/>
      <c r="ED32" s="383"/>
      <c r="EE32" s="161" t="str">
        <f t="shared" si="85"/>
        <v/>
      </c>
      <c r="EF32" s="429" t="str">
        <f t="shared" si="86"/>
        <v/>
      </c>
      <c r="EG32" s="430" t="str">
        <f t="shared" si="21"/>
        <v/>
      </c>
      <c r="EH32" s="382"/>
      <c r="EI32" s="383"/>
      <c r="EJ32" s="383"/>
      <c r="EK32" s="161" t="str">
        <f t="shared" si="87"/>
        <v/>
      </c>
      <c r="EL32" s="429" t="str">
        <f t="shared" si="88"/>
        <v/>
      </c>
      <c r="EM32" s="434" t="str">
        <f t="shared" si="22"/>
        <v/>
      </c>
      <c r="EN32" s="382"/>
      <c r="EO32" s="383"/>
      <c r="EP32" s="383"/>
      <c r="EQ32" s="161" t="str">
        <f t="shared" si="89"/>
        <v/>
      </c>
      <c r="ER32" s="429" t="str">
        <f t="shared" si="90"/>
        <v/>
      </c>
      <c r="ES32" s="430" t="str">
        <f t="shared" si="23"/>
        <v/>
      </c>
      <c r="ET32" s="382"/>
      <c r="EU32" s="383"/>
      <c r="EV32" s="383"/>
      <c r="EW32" s="161" t="str">
        <f t="shared" si="91"/>
        <v/>
      </c>
      <c r="EX32" s="429" t="str">
        <f t="shared" si="92"/>
        <v/>
      </c>
      <c r="EY32" s="430" t="str">
        <f t="shared" si="24"/>
        <v/>
      </c>
      <c r="EZ32" s="382"/>
      <c r="FA32" s="383"/>
      <c r="FB32" s="383"/>
      <c r="FC32" s="161" t="str">
        <f t="shared" si="93"/>
        <v/>
      </c>
      <c r="FD32" s="429" t="str">
        <f t="shared" si="94"/>
        <v/>
      </c>
      <c r="FE32" s="430" t="str">
        <f t="shared" si="25"/>
        <v/>
      </c>
      <c r="FF32" s="382"/>
      <c r="FG32" s="383"/>
      <c r="FH32" s="383"/>
      <c r="FI32" s="161" t="str">
        <f t="shared" si="95"/>
        <v/>
      </c>
      <c r="FJ32" s="429" t="str">
        <f t="shared" si="96"/>
        <v/>
      </c>
      <c r="FK32" s="434" t="str">
        <f t="shared" si="26"/>
        <v/>
      </c>
      <c r="FL32" s="382"/>
      <c r="FM32" s="383"/>
      <c r="FN32" s="383"/>
      <c r="FO32" s="161" t="str">
        <f t="shared" si="97"/>
        <v/>
      </c>
      <c r="FP32" s="429" t="str">
        <f t="shared" si="98"/>
        <v/>
      </c>
      <c r="FQ32" s="430" t="str">
        <f t="shared" si="27"/>
        <v/>
      </c>
      <c r="FR32" s="382"/>
      <c r="FS32" s="383"/>
      <c r="FT32" s="383"/>
      <c r="FU32" s="161" t="str">
        <f t="shared" si="99"/>
        <v/>
      </c>
      <c r="FV32" s="429" t="str">
        <f t="shared" si="100"/>
        <v/>
      </c>
      <c r="FW32" s="430" t="str">
        <f t="shared" si="28"/>
        <v/>
      </c>
      <c r="FX32" s="382"/>
      <c r="FY32" s="383"/>
      <c r="FZ32" s="383"/>
      <c r="GA32" s="161" t="str">
        <f t="shared" si="101"/>
        <v/>
      </c>
      <c r="GB32" s="429" t="str">
        <f t="shared" si="102"/>
        <v/>
      </c>
      <c r="GC32" s="430" t="str">
        <f t="shared" si="29"/>
        <v/>
      </c>
      <c r="GD32" s="382"/>
      <c r="GE32" s="383"/>
      <c r="GF32" s="383"/>
      <c r="GG32" s="161" t="str">
        <f t="shared" si="103"/>
        <v/>
      </c>
      <c r="GH32" s="429" t="str">
        <f t="shared" si="104"/>
        <v/>
      </c>
      <c r="GI32" s="434" t="str">
        <f t="shared" si="30"/>
        <v/>
      </c>
      <c r="GJ32" s="382"/>
      <c r="GK32" s="383"/>
      <c r="GL32" s="383"/>
      <c r="GM32" s="161" t="str">
        <f t="shared" si="105"/>
        <v/>
      </c>
      <c r="GN32" s="429" t="str">
        <f t="shared" si="106"/>
        <v/>
      </c>
      <c r="GO32" s="430" t="str">
        <f t="shared" si="31"/>
        <v/>
      </c>
      <c r="GP32" s="382"/>
      <c r="GQ32" s="383"/>
      <c r="GR32" s="383"/>
      <c r="GS32" s="161" t="str">
        <f t="shared" si="107"/>
        <v/>
      </c>
      <c r="GT32" s="429" t="str">
        <f t="shared" si="108"/>
        <v/>
      </c>
      <c r="GU32" s="430" t="str">
        <f t="shared" si="32"/>
        <v/>
      </c>
      <c r="GV32" s="382"/>
      <c r="GW32" s="383"/>
      <c r="GX32" s="383"/>
      <c r="GY32" s="161" t="str">
        <f t="shared" si="109"/>
        <v/>
      </c>
      <c r="GZ32" s="429" t="str">
        <f t="shared" si="110"/>
        <v/>
      </c>
      <c r="HA32" s="430" t="str">
        <f t="shared" si="33"/>
        <v/>
      </c>
      <c r="HB32" s="382"/>
      <c r="HC32" s="383"/>
      <c r="HD32" s="383"/>
      <c r="HE32" s="161" t="str">
        <f t="shared" si="111"/>
        <v/>
      </c>
      <c r="HF32" s="429" t="str">
        <f t="shared" si="112"/>
        <v/>
      </c>
      <c r="HG32" s="434" t="str">
        <f t="shared" si="34"/>
        <v/>
      </c>
      <c r="HH32" s="382"/>
      <c r="HI32" s="383"/>
      <c r="HJ32" s="383"/>
      <c r="HK32" s="161" t="str">
        <f t="shared" si="113"/>
        <v/>
      </c>
      <c r="HL32" s="429" t="str">
        <f t="shared" si="114"/>
        <v/>
      </c>
      <c r="HM32" s="430" t="str">
        <f t="shared" si="35"/>
        <v/>
      </c>
      <c r="HN32" s="382"/>
      <c r="HO32" s="383"/>
      <c r="HP32" s="383"/>
      <c r="HQ32" s="161" t="str">
        <f t="shared" si="115"/>
        <v/>
      </c>
      <c r="HR32" s="429" t="str">
        <f t="shared" si="116"/>
        <v/>
      </c>
      <c r="HS32" s="430" t="str">
        <f t="shared" si="36"/>
        <v/>
      </c>
      <c r="HT32" s="382"/>
      <c r="HU32" s="383"/>
      <c r="HV32" s="383"/>
      <c r="HW32" s="161" t="str">
        <f t="shared" si="117"/>
        <v/>
      </c>
      <c r="HX32" s="429" t="str">
        <f t="shared" si="118"/>
        <v/>
      </c>
      <c r="HY32" s="430" t="str">
        <f t="shared" si="37"/>
        <v/>
      </c>
      <c r="HZ32" s="382"/>
      <c r="IA32" s="383"/>
      <c r="IB32" s="383"/>
      <c r="IC32" s="161" t="str">
        <f t="shared" si="119"/>
        <v/>
      </c>
      <c r="ID32" s="429" t="str">
        <f t="shared" si="120"/>
        <v/>
      </c>
      <c r="IE32" s="434" t="str">
        <f t="shared" si="38"/>
        <v/>
      </c>
      <c r="IF32" s="382"/>
      <c r="IG32" s="383"/>
      <c r="IH32" s="383"/>
      <c r="II32" s="161" t="str">
        <f t="shared" si="121"/>
        <v/>
      </c>
      <c r="IJ32" s="429" t="str">
        <f t="shared" si="122"/>
        <v/>
      </c>
      <c r="IK32" s="430" t="str">
        <f t="shared" si="39"/>
        <v/>
      </c>
      <c r="IL32" s="382"/>
      <c r="IM32" s="383"/>
      <c r="IN32" s="383"/>
      <c r="IO32" s="161" t="str">
        <f t="shared" si="123"/>
        <v/>
      </c>
      <c r="IP32" s="429" t="str">
        <f t="shared" si="124"/>
        <v/>
      </c>
      <c r="IQ32" s="430" t="str">
        <f t="shared" si="40"/>
        <v/>
      </c>
      <c r="IR32" s="382"/>
      <c r="IS32" s="383"/>
      <c r="IT32" s="383"/>
      <c r="IU32" s="161" t="str">
        <f t="shared" si="125"/>
        <v/>
      </c>
      <c r="IV32" s="429" t="str">
        <f t="shared" si="126"/>
        <v/>
      </c>
      <c r="IW32" s="430" t="str">
        <f t="shared" si="41"/>
        <v/>
      </c>
      <c r="IX32" s="382"/>
      <c r="IY32" s="383"/>
      <c r="IZ32" s="383"/>
      <c r="JA32" s="161" t="str">
        <f t="shared" si="127"/>
        <v/>
      </c>
      <c r="JB32" s="429" t="str">
        <f t="shared" si="128"/>
        <v/>
      </c>
      <c r="JC32" s="434" t="str">
        <f t="shared" si="42"/>
        <v/>
      </c>
      <c r="JD32" s="446" t="str">
        <f t="shared" si="129"/>
        <v/>
      </c>
      <c r="JE32" s="161" t="str">
        <f t="shared" si="130"/>
        <v/>
      </c>
      <c r="JF32" s="454" t="str">
        <f t="shared" si="131"/>
        <v/>
      </c>
      <c r="JG32" s="441" t="str">
        <f>IF(JF32="","",IF(นักเรียน!N31="ออก","---ย้าย---",VLOOKUP(JF32,gradekpisum,4)))</f>
        <v/>
      </c>
      <c r="JH32" s="432"/>
      <c r="JM32" s="449">
        <f t="shared" si="132"/>
        <v>0</v>
      </c>
      <c r="JN32" s="449">
        <f t="shared" si="133"/>
        <v>0</v>
      </c>
      <c r="JO32" s="449">
        <f t="shared" si="134"/>
        <v>0</v>
      </c>
      <c r="JP32" s="449">
        <f t="shared" si="135"/>
        <v>0</v>
      </c>
      <c r="JQ32" s="452" t="str">
        <f t="shared" si="136"/>
        <v/>
      </c>
      <c r="JR32" s="4"/>
    </row>
    <row r="33" spans="2:278" ht="15.6" customHeight="1" x14ac:dyDescent="0.5">
      <c r="B33" s="15">
        <v>27</v>
      </c>
      <c r="C33" s="161" t="str">
        <f>IF(นักเรียน!C32="","",นักเรียน!C32)</f>
        <v/>
      </c>
      <c r="D33" s="740" t="str">
        <f>IF(นักเรียน!E32="","",นักเรียน!E32)</f>
        <v/>
      </c>
      <c r="E33" s="741"/>
      <c r="F33" s="382"/>
      <c r="G33" s="383"/>
      <c r="H33" s="383"/>
      <c r="I33" s="161" t="str">
        <f t="shared" si="43"/>
        <v/>
      </c>
      <c r="J33" s="429" t="str">
        <f t="shared" si="44"/>
        <v/>
      </c>
      <c r="K33" s="430" t="str">
        <f t="shared" si="0"/>
        <v/>
      </c>
      <c r="L33" s="382"/>
      <c r="M33" s="383"/>
      <c r="N33" s="383"/>
      <c r="O33" s="161" t="str">
        <f t="shared" si="45"/>
        <v/>
      </c>
      <c r="P33" s="429" t="str">
        <f t="shared" si="46"/>
        <v/>
      </c>
      <c r="Q33" s="430" t="str">
        <f t="shared" si="1"/>
        <v/>
      </c>
      <c r="R33" s="382"/>
      <c r="S33" s="383"/>
      <c r="T33" s="383"/>
      <c r="U33" s="161" t="str">
        <f t="shared" si="47"/>
        <v/>
      </c>
      <c r="V33" s="429" t="str">
        <f t="shared" si="48"/>
        <v/>
      </c>
      <c r="W33" s="434" t="str">
        <f t="shared" si="2"/>
        <v/>
      </c>
      <c r="X33" s="382"/>
      <c r="Y33" s="383"/>
      <c r="Z33" s="383"/>
      <c r="AA33" s="161" t="str">
        <f t="shared" si="49"/>
        <v/>
      </c>
      <c r="AB33" s="429" t="str">
        <f t="shared" si="50"/>
        <v/>
      </c>
      <c r="AC33" s="430" t="str">
        <f t="shared" si="3"/>
        <v/>
      </c>
      <c r="AD33" s="382"/>
      <c r="AE33" s="383"/>
      <c r="AF33" s="383"/>
      <c r="AG33" s="161" t="str">
        <f t="shared" si="51"/>
        <v/>
      </c>
      <c r="AH33" s="429" t="str">
        <f t="shared" si="52"/>
        <v/>
      </c>
      <c r="AI33" s="430" t="str">
        <f t="shared" si="4"/>
        <v/>
      </c>
      <c r="AJ33" s="382"/>
      <c r="AK33" s="383"/>
      <c r="AL33" s="383"/>
      <c r="AM33" s="161" t="str">
        <f t="shared" si="53"/>
        <v/>
      </c>
      <c r="AN33" s="429" t="str">
        <f t="shared" si="54"/>
        <v/>
      </c>
      <c r="AO33" s="430" t="str">
        <f t="shared" si="5"/>
        <v/>
      </c>
      <c r="AP33" s="382"/>
      <c r="AQ33" s="383"/>
      <c r="AR33" s="383"/>
      <c r="AS33" s="161" t="str">
        <f t="shared" si="55"/>
        <v/>
      </c>
      <c r="AT33" s="429" t="str">
        <f t="shared" si="56"/>
        <v/>
      </c>
      <c r="AU33" s="434" t="str">
        <f t="shared" si="6"/>
        <v/>
      </c>
      <c r="AV33" s="382"/>
      <c r="AW33" s="383"/>
      <c r="AX33" s="383"/>
      <c r="AY33" s="161" t="str">
        <f t="shared" si="57"/>
        <v/>
      </c>
      <c r="AZ33" s="429" t="str">
        <f t="shared" si="58"/>
        <v/>
      </c>
      <c r="BA33" s="430" t="str">
        <f t="shared" si="7"/>
        <v/>
      </c>
      <c r="BB33" s="382"/>
      <c r="BC33" s="383"/>
      <c r="BD33" s="383"/>
      <c r="BE33" s="161" t="str">
        <f t="shared" si="59"/>
        <v/>
      </c>
      <c r="BF33" s="429" t="str">
        <f t="shared" si="60"/>
        <v/>
      </c>
      <c r="BG33" s="430" t="str">
        <f t="shared" si="8"/>
        <v/>
      </c>
      <c r="BH33" s="382"/>
      <c r="BI33" s="383"/>
      <c r="BJ33" s="383"/>
      <c r="BK33" s="161" t="str">
        <f t="shared" si="61"/>
        <v/>
      </c>
      <c r="BL33" s="429" t="str">
        <f t="shared" si="62"/>
        <v/>
      </c>
      <c r="BM33" s="430" t="str">
        <f t="shared" si="9"/>
        <v/>
      </c>
      <c r="BN33" s="382"/>
      <c r="BO33" s="383"/>
      <c r="BP33" s="383"/>
      <c r="BQ33" s="161" t="str">
        <f t="shared" si="63"/>
        <v/>
      </c>
      <c r="BR33" s="429" t="str">
        <f t="shared" si="64"/>
        <v/>
      </c>
      <c r="BS33" s="434" t="str">
        <f t="shared" si="10"/>
        <v/>
      </c>
      <c r="BT33" s="382"/>
      <c r="BU33" s="383"/>
      <c r="BV33" s="383"/>
      <c r="BW33" s="161" t="str">
        <f t="shared" si="65"/>
        <v/>
      </c>
      <c r="BX33" s="429" t="str">
        <f t="shared" si="66"/>
        <v/>
      </c>
      <c r="BY33" s="430" t="str">
        <f t="shared" si="11"/>
        <v/>
      </c>
      <c r="BZ33" s="382"/>
      <c r="CA33" s="383"/>
      <c r="CB33" s="383"/>
      <c r="CC33" s="161" t="str">
        <f t="shared" si="67"/>
        <v/>
      </c>
      <c r="CD33" s="429" t="str">
        <f t="shared" si="68"/>
        <v/>
      </c>
      <c r="CE33" s="430" t="str">
        <f t="shared" si="12"/>
        <v/>
      </c>
      <c r="CF33" s="382"/>
      <c r="CG33" s="383"/>
      <c r="CH33" s="383"/>
      <c r="CI33" s="161" t="str">
        <f t="shared" si="69"/>
        <v/>
      </c>
      <c r="CJ33" s="429" t="str">
        <f t="shared" si="70"/>
        <v/>
      </c>
      <c r="CK33" s="430" t="str">
        <f t="shared" si="13"/>
        <v/>
      </c>
      <c r="CL33" s="382"/>
      <c r="CM33" s="383"/>
      <c r="CN33" s="383"/>
      <c r="CO33" s="161" t="str">
        <f t="shared" si="71"/>
        <v/>
      </c>
      <c r="CP33" s="429" t="str">
        <f t="shared" si="72"/>
        <v/>
      </c>
      <c r="CQ33" s="434" t="str">
        <f t="shared" si="14"/>
        <v/>
      </c>
      <c r="CR33" s="382"/>
      <c r="CS33" s="383"/>
      <c r="CT33" s="383"/>
      <c r="CU33" s="161" t="str">
        <f t="shared" si="73"/>
        <v/>
      </c>
      <c r="CV33" s="429" t="str">
        <f t="shared" si="74"/>
        <v/>
      </c>
      <c r="CW33" s="430" t="str">
        <f t="shared" si="15"/>
        <v/>
      </c>
      <c r="CX33" s="382"/>
      <c r="CY33" s="383"/>
      <c r="CZ33" s="383"/>
      <c r="DA33" s="161" t="str">
        <f t="shared" si="75"/>
        <v/>
      </c>
      <c r="DB33" s="429" t="str">
        <f t="shared" si="76"/>
        <v/>
      </c>
      <c r="DC33" s="430" t="str">
        <f t="shared" si="16"/>
        <v/>
      </c>
      <c r="DD33" s="382"/>
      <c r="DE33" s="383"/>
      <c r="DF33" s="383"/>
      <c r="DG33" s="161" t="str">
        <f t="shared" si="77"/>
        <v/>
      </c>
      <c r="DH33" s="429" t="str">
        <f t="shared" si="78"/>
        <v/>
      </c>
      <c r="DI33" s="430" t="str">
        <f t="shared" si="17"/>
        <v/>
      </c>
      <c r="DJ33" s="382"/>
      <c r="DK33" s="383"/>
      <c r="DL33" s="383"/>
      <c r="DM33" s="161" t="str">
        <f t="shared" si="79"/>
        <v/>
      </c>
      <c r="DN33" s="429" t="str">
        <f t="shared" si="80"/>
        <v/>
      </c>
      <c r="DO33" s="434" t="str">
        <f t="shared" si="18"/>
        <v/>
      </c>
      <c r="DP33" s="382"/>
      <c r="DQ33" s="383"/>
      <c r="DR33" s="383"/>
      <c r="DS33" s="161" t="str">
        <f t="shared" si="81"/>
        <v/>
      </c>
      <c r="DT33" s="429" t="str">
        <f t="shared" si="82"/>
        <v/>
      </c>
      <c r="DU33" s="430" t="str">
        <f t="shared" si="19"/>
        <v/>
      </c>
      <c r="DV33" s="382"/>
      <c r="DW33" s="383"/>
      <c r="DX33" s="383"/>
      <c r="DY33" s="161" t="str">
        <f t="shared" si="83"/>
        <v/>
      </c>
      <c r="DZ33" s="429" t="str">
        <f t="shared" si="84"/>
        <v/>
      </c>
      <c r="EA33" s="430" t="str">
        <f t="shared" si="20"/>
        <v/>
      </c>
      <c r="EB33" s="382"/>
      <c r="EC33" s="383"/>
      <c r="ED33" s="383"/>
      <c r="EE33" s="161" t="str">
        <f t="shared" si="85"/>
        <v/>
      </c>
      <c r="EF33" s="429" t="str">
        <f t="shared" si="86"/>
        <v/>
      </c>
      <c r="EG33" s="430" t="str">
        <f t="shared" si="21"/>
        <v/>
      </c>
      <c r="EH33" s="382"/>
      <c r="EI33" s="383"/>
      <c r="EJ33" s="383"/>
      <c r="EK33" s="161" t="str">
        <f t="shared" si="87"/>
        <v/>
      </c>
      <c r="EL33" s="429" t="str">
        <f t="shared" si="88"/>
        <v/>
      </c>
      <c r="EM33" s="434" t="str">
        <f t="shared" si="22"/>
        <v/>
      </c>
      <c r="EN33" s="382"/>
      <c r="EO33" s="383"/>
      <c r="EP33" s="383"/>
      <c r="EQ33" s="161" t="str">
        <f t="shared" si="89"/>
        <v/>
      </c>
      <c r="ER33" s="429" t="str">
        <f t="shared" si="90"/>
        <v/>
      </c>
      <c r="ES33" s="430" t="str">
        <f t="shared" si="23"/>
        <v/>
      </c>
      <c r="ET33" s="382"/>
      <c r="EU33" s="383"/>
      <c r="EV33" s="383"/>
      <c r="EW33" s="161" t="str">
        <f t="shared" si="91"/>
        <v/>
      </c>
      <c r="EX33" s="429" t="str">
        <f t="shared" si="92"/>
        <v/>
      </c>
      <c r="EY33" s="430" t="str">
        <f t="shared" si="24"/>
        <v/>
      </c>
      <c r="EZ33" s="382"/>
      <c r="FA33" s="383"/>
      <c r="FB33" s="383"/>
      <c r="FC33" s="161" t="str">
        <f t="shared" si="93"/>
        <v/>
      </c>
      <c r="FD33" s="429" t="str">
        <f t="shared" si="94"/>
        <v/>
      </c>
      <c r="FE33" s="430" t="str">
        <f t="shared" si="25"/>
        <v/>
      </c>
      <c r="FF33" s="382"/>
      <c r="FG33" s="383"/>
      <c r="FH33" s="383"/>
      <c r="FI33" s="161" t="str">
        <f t="shared" si="95"/>
        <v/>
      </c>
      <c r="FJ33" s="429" t="str">
        <f t="shared" si="96"/>
        <v/>
      </c>
      <c r="FK33" s="434" t="str">
        <f t="shared" si="26"/>
        <v/>
      </c>
      <c r="FL33" s="382"/>
      <c r="FM33" s="383"/>
      <c r="FN33" s="383"/>
      <c r="FO33" s="161" t="str">
        <f t="shared" si="97"/>
        <v/>
      </c>
      <c r="FP33" s="429" t="str">
        <f t="shared" si="98"/>
        <v/>
      </c>
      <c r="FQ33" s="430" t="str">
        <f t="shared" si="27"/>
        <v/>
      </c>
      <c r="FR33" s="382"/>
      <c r="FS33" s="383"/>
      <c r="FT33" s="383"/>
      <c r="FU33" s="161" t="str">
        <f t="shared" si="99"/>
        <v/>
      </c>
      <c r="FV33" s="429" t="str">
        <f t="shared" si="100"/>
        <v/>
      </c>
      <c r="FW33" s="430" t="str">
        <f t="shared" si="28"/>
        <v/>
      </c>
      <c r="FX33" s="382"/>
      <c r="FY33" s="383"/>
      <c r="FZ33" s="383"/>
      <c r="GA33" s="161" t="str">
        <f t="shared" si="101"/>
        <v/>
      </c>
      <c r="GB33" s="429" t="str">
        <f t="shared" si="102"/>
        <v/>
      </c>
      <c r="GC33" s="430" t="str">
        <f t="shared" si="29"/>
        <v/>
      </c>
      <c r="GD33" s="382"/>
      <c r="GE33" s="383"/>
      <c r="GF33" s="383"/>
      <c r="GG33" s="161" t="str">
        <f t="shared" si="103"/>
        <v/>
      </c>
      <c r="GH33" s="429" t="str">
        <f t="shared" si="104"/>
        <v/>
      </c>
      <c r="GI33" s="434" t="str">
        <f t="shared" si="30"/>
        <v/>
      </c>
      <c r="GJ33" s="382"/>
      <c r="GK33" s="383"/>
      <c r="GL33" s="383"/>
      <c r="GM33" s="161" t="str">
        <f t="shared" si="105"/>
        <v/>
      </c>
      <c r="GN33" s="429" t="str">
        <f t="shared" si="106"/>
        <v/>
      </c>
      <c r="GO33" s="430" t="str">
        <f t="shared" si="31"/>
        <v/>
      </c>
      <c r="GP33" s="382"/>
      <c r="GQ33" s="383"/>
      <c r="GR33" s="383"/>
      <c r="GS33" s="161" t="str">
        <f t="shared" si="107"/>
        <v/>
      </c>
      <c r="GT33" s="429" t="str">
        <f t="shared" si="108"/>
        <v/>
      </c>
      <c r="GU33" s="430" t="str">
        <f t="shared" si="32"/>
        <v/>
      </c>
      <c r="GV33" s="382"/>
      <c r="GW33" s="383"/>
      <c r="GX33" s="383"/>
      <c r="GY33" s="161" t="str">
        <f t="shared" si="109"/>
        <v/>
      </c>
      <c r="GZ33" s="429" t="str">
        <f t="shared" si="110"/>
        <v/>
      </c>
      <c r="HA33" s="430" t="str">
        <f t="shared" si="33"/>
        <v/>
      </c>
      <c r="HB33" s="382"/>
      <c r="HC33" s="383"/>
      <c r="HD33" s="383"/>
      <c r="HE33" s="161" t="str">
        <f t="shared" si="111"/>
        <v/>
      </c>
      <c r="HF33" s="429" t="str">
        <f t="shared" si="112"/>
        <v/>
      </c>
      <c r="HG33" s="434" t="str">
        <f t="shared" si="34"/>
        <v/>
      </c>
      <c r="HH33" s="382"/>
      <c r="HI33" s="383"/>
      <c r="HJ33" s="383"/>
      <c r="HK33" s="161" t="str">
        <f t="shared" si="113"/>
        <v/>
      </c>
      <c r="HL33" s="429" t="str">
        <f t="shared" si="114"/>
        <v/>
      </c>
      <c r="HM33" s="430" t="str">
        <f t="shared" si="35"/>
        <v/>
      </c>
      <c r="HN33" s="382"/>
      <c r="HO33" s="383"/>
      <c r="HP33" s="383"/>
      <c r="HQ33" s="161" t="str">
        <f t="shared" si="115"/>
        <v/>
      </c>
      <c r="HR33" s="429" t="str">
        <f t="shared" si="116"/>
        <v/>
      </c>
      <c r="HS33" s="430" t="str">
        <f t="shared" si="36"/>
        <v/>
      </c>
      <c r="HT33" s="382"/>
      <c r="HU33" s="383"/>
      <c r="HV33" s="383"/>
      <c r="HW33" s="161" t="str">
        <f t="shared" si="117"/>
        <v/>
      </c>
      <c r="HX33" s="429" t="str">
        <f t="shared" si="118"/>
        <v/>
      </c>
      <c r="HY33" s="430" t="str">
        <f t="shared" si="37"/>
        <v/>
      </c>
      <c r="HZ33" s="382"/>
      <c r="IA33" s="383"/>
      <c r="IB33" s="383"/>
      <c r="IC33" s="161" t="str">
        <f t="shared" si="119"/>
        <v/>
      </c>
      <c r="ID33" s="429" t="str">
        <f t="shared" si="120"/>
        <v/>
      </c>
      <c r="IE33" s="434" t="str">
        <f t="shared" si="38"/>
        <v/>
      </c>
      <c r="IF33" s="382"/>
      <c r="IG33" s="383"/>
      <c r="IH33" s="383"/>
      <c r="II33" s="161" t="str">
        <f t="shared" si="121"/>
        <v/>
      </c>
      <c r="IJ33" s="429" t="str">
        <f t="shared" si="122"/>
        <v/>
      </c>
      <c r="IK33" s="430" t="str">
        <f t="shared" si="39"/>
        <v/>
      </c>
      <c r="IL33" s="382"/>
      <c r="IM33" s="383"/>
      <c r="IN33" s="383"/>
      <c r="IO33" s="161" t="str">
        <f t="shared" si="123"/>
        <v/>
      </c>
      <c r="IP33" s="429" t="str">
        <f t="shared" si="124"/>
        <v/>
      </c>
      <c r="IQ33" s="430" t="str">
        <f t="shared" si="40"/>
        <v/>
      </c>
      <c r="IR33" s="382"/>
      <c r="IS33" s="383"/>
      <c r="IT33" s="383"/>
      <c r="IU33" s="161" t="str">
        <f t="shared" si="125"/>
        <v/>
      </c>
      <c r="IV33" s="429" t="str">
        <f t="shared" si="126"/>
        <v/>
      </c>
      <c r="IW33" s="430" t="str">
        <f t="shared" si="41"/>
        <v/>
      </c>
      <c r="IX33" s="382"/>
      <c r="IY33" s="383"/>
      <c r="IZ33" s="383"/>
      <c r="JA33" s="161" t="str">
        <f t="shared" si="127"/>
        <v/>
      </c>
      <c r="JB33" s="429" t="str">
        <f t="shared" si="128"/>
        <v/>
      </c>
      <c r="JC33" s="434" t="str">
        <f t="shared" si="42"/>
        <v/>
      </c>
      <c r="JD33" s="446" t="str">
        <f t="shared" si="129"/>
        <v/>
      </c>
      <c r="JE33" s="161" t="str">
        <f t="shared" si="130"/>
        <v/>
      </c>
      <c r="JF33" s="454" t="str">
        <f t="shared" si="131"/>
        <v/>
      </c>
      <c r="JG33" s="441" t="str">
        <f>IF(JF33="","",IF(นักเรียน!N32="ออก","---ย้าย---",VLOOKUP(JF33,gradekpisum,4)))</f>
        <v/>
      </c>
      <c r="JH33" s="432"/>
      <c r="JM33" s="449">
        <f t="shared" si="132"/>
        <v>0</v>
      </c>
      <c r="JN33" s="449">
        <f t="shared" si="133"/>
        <v>0</v>
      </c>
      <c r="JO33" s="449">
        <f t="shared" si="134"/>
        <v>0</v>
      </c>
      <c r="JP33" s="449">
        <f t="shared" si="135"/>
        <v>0</v>
      </c>
      <c r="JQ33" s="452" t="str">
        <f t="shared" si="136"/>
        <v/>
      </c>
      <c r="JR33" s="4"/>
    </row>
    <row r="34" spans="2:278" ht="15.6" customHeight="1" x14ac:dyDescent="0.5">
      <c r="B34" s="15">
        <v>28</v>
      </c>
      <c r="C34" s="161" t="str">
        <f>IF(นักเรียน!C33="","",นักเรียน!C33)</f>
        <v/>
      </c>
      <c r="D34" s="740" t="str">
        <f>IF(นักเรียน!E33="","",นักเรียน!E33)</f>
        <v/>
      </c>
      <c r="E34" s="741"/>
      <c r="F34" s="382"/>
      <c r="G34" s="383"/>
      <c r="H34" s="383"/>
      <c r="I34" s="161" t="str">
        <f t="shared" si="43"/>
        <v/>
      </c>
      <c r="J34" s="429" t="str">
        <f t="shared" si="44"/>
        <v/>
      </c>
      <c r="K34" s="430" t="str">
        <f t="shared" si="0"/>
        <v/>
      </c>
      <c r="L34" s="382"/>
      <c r="M34" s="383"/>
      <c r="N34" s="383"/>
      <c r="O34" s="161" t="str">
        <f t="shared" si="45"/>
        <v/>
      </c>
      <c r="P34" s="429" t="str">
        <f t="shared" si="46"/>
        <v/>
      </c>
      <c r="Q34" s="430" t="str">
        <f t="shared" si="1"/>
        <v/>
      </c>
      <c r="R34" s="382"/>
      <c r="S34" s="383"/>
      <c r="T34" s="383"/>
      <c r="U34" s="161" t="str">
        <f t="shared" si="47"/>
        <v/>
      </c>
      <c r="V34" s="429" t="str">
        <f t="shared" si="48"/>
        <v/>
      </c>
      <c r="W34" s="434" t="str">
        <f t="shared" si="2"/>
        <v/>
      </c>
      <c r="X34" s="382"/>
      <c r="Y34" s="383"/>
      <c r="Z34" s="383"/>
      <c r="AA34" s="161" t="str">
        <f t="shared" si="49"/>
        <v/>
      </c>
      <c r="AB34" s="429" t="str">
        <f t="shared" si="50"/>
        <v/>
      </c>
      <c r="AC34" s="430" t="str">
        <f t="shared" si="3"/>
        <v/>
      </c>
      <c r="AD34" s="382"/>
      <c r="AE34" s="383"/>
      <c r="AF34" s="383"/>
      <c r="AG34" s="161" t="str">
        <f t="shared" si="51"/>
        <v/>
      </c>
      <c r="AH34" s="429" t="str">
        <f t="shared" si="52"/>
        <v/>
      </c>
      <c r="AI34" s="430" t="str">
        <f t="shared" si="4"/>
        <v/>
      </c>
      <c r="AJ34" s="382"/>
      <c r="AK34" s="383"/>
      <c r="AL34" s="383"/>
      <c r="AM34" s="161" t="str">
        <f t="shared" si="53"/>
        <v/>
      </c>
      <c r="AN34" s="429" t="str">
        <f t="shared" si="54"/>
        <v/>
      </c>
      <c r="AO34" s="430" t="str">
        <f t="shared" si="5"/>
        <v/>
      </c>
      <c r="AP34" s="382"/>
      <c r="AQ34" s="383"/>
      <c r="AR34" s="383"/>
      <c r="AS34" s="161" t="str">
        <f t="shared" si="55"/>
        <v/>
      </c>
      <c r="AT34" s="429" t="str">
        <f t="shared" si="56"/>
        <v/>
      </c>
      <c r="AU34" s="434" t="str">
        <f t="shared" si="6"/>
        <v/>
      </c>
      <c r="AV34" s="382"/>
      <c r="AW34" s="383"/>
      <c r="AX34" s="383"/>
      <c r="AY34" s="161" t="str">
        <f t="shared" si="57"/>
        <v/>
      </c>
      <c r="AZ34" s="429" t="str">
        <f t="shared" si="58"/>
        <v/>
      </c>
      <c r="BA34" s="430" t="str">
        <f t="shared" si="7"/>
        <v/>
      </c>
      <c r="BB34" s="382"/>
      <c r="BC34" s="383"/>
      <c r="BD34" s="383"/>
      <c r="BE34" s="161" t="str">
        <f t="shared" si="59"/>
        <v/>
      </c>
      <c r="BF34" s="429" t="str">
        <f t="shared" si="60"/>
        <v/>
      </c>
      <c r="BG34" s="430" t="str">
        <f t="shared" si="8"/>
        <v/>
      </c>
      <c r="BH34" s="382"/>
      <c r="BI34" s="383"/>
      <c r="BJ34" s="383"/>
      <c r="BK34" s="161" t="str">
        <f t="shared" si="61"/>
        <v/>
      </c>
      <c r="BL34" s="429" t="str">
        <f t="shared" si="62"/>
        <v/>
      </c>
      <c r="BM34" s="430" t="str">
        <f t="shared" si="9"/>
        <v/>
      </c>
      <c r="BN34" s="382"/>
      <c r="BO34" s="383"/>
      <c r="BP34" s="383"/>
      <c r="BQ34" s="161" t="str">
        <f t="shared" si="63"/>
        <v/>
      </c>
      <c r="BR34" s="429" t="str">
        <f t="shared" si="64"/>
        <v/>
      </c>
      <c r="BS34" s="434" t="str">
        <f t="shared" si="10"/>
        <v/>
      </c>
      <c r="BT34" s="382"/>
      <c r="BU34" s="383"/>
      <c r="BV34" s="383"/>
      <c r="BW34" s="161" t="str">
        <f t="shared" si="65"/>
        <v/>
      </c>
      <c r="BX34" s="429" t="str">
        <f t="shared" si="66"/>
        <v/>
      </c>
      <c r="BY34" s="430" t="str">
        <f t="shared" si="11"/>
        <v/>
      </c>
      <c r="BZ34" s="382"/>
      <c r="CA34" s="383"/>
      <c r="CB34" s="383"/>
      <c r="CC34" s="161" t="str">
        <f t="shared" si="67"/>
        <v/>
      </c>
      <c r="CD34" s="429" t="str">
        <f t="shared" si="68"/>
        <v/>
      </c>
      <c r="CE34" s="430" t="str">
        <f t="shared" si="12"/>
        <v/>
      </c>
      <c r="CF34" s="382"/>
      <c r="CG34" s="383"/>
      <c r="CH34" s="383"/>
      <c r="CI34" s="161" t="str">
        <f t="shared" si="69"/>
        <v/>
      </c>
      <c r="CJ34" s="429" t="str">
        <f t="shared" si="70"/>
        <v/>
      </c>
      <c r="CK34" s="430" t="str">
        <f t="shared" si="13"/>
        <v/>
      </c>
      <c r="CL34" s="382"/>
      <c r="CM34" s="383"/>
      <c r="CN34" s="383"/>
      <c r="CO34" s="161" t="str">
        <f t="shared" si="71"/>
        <v/>
      </c>
      <c r="CP34" s="429" t="str">
        <f t="shared" si="72"/>
        <v/>
      </c>
      <c r="CQ34" s="434" t="str">
        <f t="shared" si="14"/>
        <v/>
      </c>
      <c r="CR34" s="382"/>
      <c r="CS34" s="383"/>
      <c r="CT34" s="383"/>
      <c r="CU34" s="161" t="str">
        <f t="shared" si="73"/>
        <v/>
      </c>
      <c r="CV34" s="429" t="str">
        <f t="shared" si="74"/>
        <v/>
      </c>
      <c r="CW34" s="430" t="str">
        <f t="shared" si="15"/>
        <v/>
      </c>
      <c r="CX34" s="382"/>
      <c r="CY34" s="383"/>
      <c r="CZ34" s="383"/>
      <c r="DA34" s="161" t="str">
        <f t="shared" si="75"/>
        <v/>
      </c>
      <c r="DB34" s="429" t="str">
        <f t="shared" si="76"/>
        <v/>
      </c>
      <c r="DC34" s="430" t="str">
        <f t="shared" si="16"/>
        <v/>
      </c>
      <c r="DD34" s="382"/>
      <c r="DE34" s="383"/>
      <c r="DF34" s="383"/>
      <c r="DG34" s="161" t="str">
        <f t="shared" si="77"/>
        <v/>
      </c>
      <c r="DH34" s="429" t="str">
        <f t="shared" si="78"/>
        <v/>
      </c>
      <c r="DI34" s="430" t="str">
        <f t="shared" si="17"/>
        <v/>
      </c>
      <c r="DJ34" s="382"/>
      <c r="DK34" s="383"/>
      <c r="DL34" s="383"/>
      <c r="DM34" s="161" t="str">
        <f t="shared" si="79"/>
        <v/>
      </c>
      <c r="DN34" s="429" t="str">
        <f t="shared" si="80"/>
        <v/>
      </c>
      <c r="DO34" s="434" t="str">
        <f t="shared" si="18"/>
        <v/>
      </c>
      <c r="DP34" s="382"/>
      <c r="DQ34" s="383"/>
      <c r="DR34" s="383"/>
      <c r="DS34" s="161" t="str">
        <f t="shared" si="81"/>
        <v/>
      </c>
      <c r="DT34" s="429" t="str">
        <f t="shared" si="82"/>
        <v/>
      </c>
      <c r="DU34" s="430" t="str">
        <f t="shared" si="19"/>
        <v/>
      </c>
      <c r="DV34" s="382"/>
      <c r="DW34" s="383"/>
      <c r="DX34" s="383"/>
      <c r="DY34" s="161" t="str">
        <f t="shared" si="83"/>
        <v/>
      </c>
      <c r="DZ34" s="429" t="str">
        <f t="shared" si="84"/>
        <v/>
      </c>
      <c r="EA34" s="430" t="str">
        <f t="shared" si="20"/>
        <v/>
      </c>
      <c r="EB34" s="382"/>
      <c r="EC34" s="383"/>
      <c r="ED34" s="383"/>
      <c r="EE34" s="161" t="str">
        <f t="shared" si="85"/>
        <v/>
      </c>
      <c r="EF34" s="429" t="str">
        <f t="shared" si="86"/>
        <v/>
      </c>
      <c r="EG34" s="430" t="str">
        <f t="shared" si="21"/>
        <v/>
      </c>
      <c r="EH34" s="382"/>
      <c r="EI34" s="383"/>
      <c r="EJ34" s="383"/>
      <c r="EK34" s="161" t="str">
        <f t="shared" si="87"/>
        <v/>
      </c>
      <c r="EL34" s="429" t="str">
        <f t="shared" si="88"/>
        <v/>
      </c>
      <c r="EM34" s="434" t="str">
        <f t="shared" si="22"/>
        <v/>
      </c>
      <c r="EN34" s="382"/>
      <c r="EO34" s="383"/>
      <c r="EP34" s="383"/>
      <c r="EQ34" s="161" t="str">
        <f t="shared" si="89"/>
        <v/>
      </c>
      <c r="ER34" s="429" t="str">
        <f t="shared" si="90"/>
        <v/>
      </c>
      <c r="ES34" s="430" t="str">
        <f t="shared" si="23"/>
        <v/>
      </c>
      <c r="ET34" s="382"/>
      <c r="EU34" s="383"/>
      <c r="EV34" s="383"/>
      <c r="EW34" s="161" t="str">
        <f t="shared" si="91"/>
        <v/>
      </c>
      <c r="EX34" s="429" t="str">
        <f t="shared" si="92"/>
        <v/>
      </c>
      <c r="EY34" s="430" t="str">
        <f t="shared" si="24"/>
        <v/>
      </c>
      <c r="EZ34" s="382"/>
      <c r="FA34" s="383"/>
      <c r="FB34" s="383"/>
      <c r="FC34" s="161" t="str">
        <f t="shared" si="93"/>
        <v/>
      </c>
      <c r="FD34" s="429" t="str">
        <f t="shared" si="94"/>
        <v/>
      </c>
      <c r="FE34" s="430" t="str">
        <f t="shared" si="25"/>
        <v/>
      </c>
      <c r="FF34" s="382"/>
      <c r="FG34" s="383"/>
      <c r="FH34" s="383"/>
      <c r="FI34" s="161" t="str">
        <f t="shared" si="95"/>
        <v/>
      </c>
      <c r="FJ34" s="429" t="str">
        <f t="shared" si="96"/>
        <v/>
      </c>
      <c r="FK34" s="434" t="str">
        <f t="shared" si="26"/>
        <v/>
      </c>
      <c r="FL34" s="382"/>
      <c r="FM34" s="383"/>
      <c r="FN34" s="383"/>
      <c r="FO34" s="161" t="str">
        <f t="shared" si="97"/>
        <v/>
      </c>
      <c r="FP34" s="429" t="str">
        <f t="shared" si="98"/>
        <v/>
      </c>
      <c r="FQ34" s="430" t="str">
        <f t="shared" si="27"/>
        <v/>
      </c>
      <c r="FR34" s="382"/>
      <c r="FS34" s="383"/>
      <c r="FT34" s="383"/>
      <c r="FU34" s="161" t="str">
        <f t="shared" si="99"/>
        <v/>
      </c>
      <c r="FV34" s="429" t="str">
        <f t="shared" si="100"/>
        <v/>
      </c>
      <c r="FW34" s="430" t="str">
        <f t="shared" si="28"/>
        <v/>
      </c>
      <c r="FX34" s="382"/>
      <c r="FY34" s="383"/>
      <c r="FZ34" s="383"/>
      <c r="GA34" s="161" t="str">
        <f t="shared" si="101"/>
        <v/>
      </c>
      <c r="GB34" s="429" t="str">
        <f t="shared" si="102"/>
        <v/>
      </c>
      <c r="GC34" s="430" t="str">
        <f t="shared" si="29"/>
        <v/>
      </c>
      <c r="GD34" s="382"/>
      <c r="GE34" s="383"/>
      <c r="GF34" s="383"/>
      <c r="GG34" s="161" t="str">
        <f t="shared" si="103"/>
        <v/>
      </c>
      <c r="GH34" s="429" t="str">
        <f t="shared" si="104"/>
        <v/>
      </c>
      <c r="GI34" s="434" t="str">
        <f t="shared" si="30"/>
        <v/>
      </c>
      <c r="GJ34" s="382"/>
      <c r="GK34" s="383"/>
      <c r="GL34" s="383"/>
      <c r="GM34" s="161" t="str">
        <f t="shared" si="105"/>
        <v/>
      </c>
      <c r="GN34" s="429" t="str">
        <f t="shared" si="106"/>
        <v/>
      </c>
      <c r="GO34" s="430" t="str">
        <f t="shared" si="31"/>
        <v/>
      </c>
      <c r="GP34" s="382"/>
      <c r="GQ34" s="383"/>
      <c r="GR34" s="383"/>
      <c r="GS34" s="161" t="str">
        <f t="shared" si="107"/>
        <v/>
      </c>
      <c r="GT34" s="429" t="str">
        <f t="shared" si="108"/>
        <v/>
      </c>
      <c r="GU34" s="430" t="str">
        <f t="shared" si="32"/>
        <v/>
      </c>
      <c r="GV34" s="382"/>
      <c r="GW34" s="383"/>
      <c r="GX34" s="383"/>
      <c r="GY34" s="161" t="str">
        <f t="shared" si="109"/>
        <v/>
      </c>
      <c r="GZ34" s="429" t="str">
        <f t="shared" si="110"/>
        <v/>
      </c>
      <c r="HA34" s="430" t="str">
        <f t="shared" si="33"/>
        <v/>
      </c>
      <c r="HB34" s="382"/>
      <c r="HC34" s="383"/>
      <c r="HD34" s="383"/>
      <c r="HE34" s="161" t="str">
        <f t="shared" si="111"/>
        <v/>
      </c>
      <c r="HF34" s="429" t="str">
        <f t="shared" si="112"/>
        <v/>
      </c>
      <c r="HG34" s="434" t="str">
        <f t="shared" si="34"/>
        <v/>
      </c>
      <c r="HH34" s="382"/>
      <c r="HI34" s="383"/>
      <c r="HJ34" s="383"/>
      <c r="HK34" s="161" t="str">
        <f t="shared" si="113"/>
        <v/>
      </c>
      <c r="HL34" s="429" t="str">
        <f t="shared" si="114"/>
        <v/>
      </c>
      <c r="HM34" s="430" t="str">
        <f t="shared" si="35"/>
        <v/>
      </c>
      <c r="HN34" s="382"/>
      <c r="HO34" s="383"/>
      <c r="HP34" s="383"/>
      <c r="HQ34" s="161" t="str">
        <f t="shared" si="115"/>
        <v/>
      </c>
      <c r="HR34" s="429" t="str">
        <f t="shared" si="116"/>
        <v/>
      </c>
      <c r="HS34" s="430" t="str">
        <f t="shared" si="36"/>
        <v/>
      </c>
      <c r="HT34" s="382"/>
      <c r="HU34" s="383"/>
      <c r="HV34" s="383"/>
      <c r="HW34" s="161" t="str">
        <f t="shared" si="117"/>
        <v/>
      </c>
      <c r="HX34" s="429" t="str">
        <f t="shared" si="118"/>
        <v/>
      </c>
      <c r="HY34" s="430" t="str">
        <f t="shared" si="37"/>
        <v/>
      </c>
      <c r="HZ34" s="382"/>
      <c r="IA34" s="383"/>
      <c r="IB34" s="383"/>
      <c r="IC34" s="161" t="str">
        <f t="shared" si="119"/>
        <v/>
      </c>
      <c r="ID34" s="429" t="str">
        <f t="shared" si="120"/>
        <v/>
      </c>
      <c r="IE34" s="434" t="str">
        <f t="shared" si="38"/>
        <v/>
      </c>
      <c r="IF34" s="382"/>
      <c r="IG34" s="383"/>
      <c r="IH34" s="383"/>
      <c r="II34" s="161" t="str">
        <f t="shared" si="121"/>
        <v/>
      </c>
      <c r="IJ34" s="429" t="str">
        <f t="shared" si="122"/>
        <v/>
      </c>
      <c r="IK34" s="430" t="str">
        <f t="shared" si="39"/>
        <v/>
      </c>
      <c r="IL34" s="382"/>
      <c r="IM34" s="383"/>
      <c r="IN34" s="383"/>
      <c r="IO34" s="161" t="str">
        <f t="shared" si="123"/>
        <v/>
      </c>
      <c r="IP34" s="429" t="str">
        <f t="shared" si="124"/>
        <v/>
      </c>
      <c r="IQ34" s="430" t="str">
        <f t="shared" si="40"/>
        <v/>
      </c>
      <c r="IR34" s="382"/>
      <c r="IS34" s="383"/>
      <c r="IT34" s="383"/>
      <c r="IU34" s="161" t="str">
        <f t="shared" si="125"/>
        <v/>
      </c>
      <c r="IV34" s="429" t="str">
        <f t="shared" si="126"/>
        <v/>
      </c>
      <c r="IW34" s="430" t="str">
        <f t="shared" si="41"/>
        <v/>
      </c>
      <c r="IX34" s="382"/>
      <c r="IY34" s="383"/>
      <c r="IZ34" s="383"/>
      <c r="JA34" s="161" t="str">
        <f t="shared" si="127"/>
        <v/>
      </c>
      <c r="JB34" s="429" t="str">
        <f t="shared" si="128"/>
        <v/>
      </c>
      <c r="JC34" s="434" t="str">
        <f t="shared" si="42"/>
        <v/>
      </c>
      <c r="JD34" s="446" t="str">
        <f t="shared" si="129"/>
        <v/>
      </c>
      <c r="JE34" s="161" t="str">
        <f t="shared" si="130"/>
        <v/>
      </c>
      <c r="JF34" s="454" t="str">
        <f t="shared" si="131"/>
        <v/>
      </c>
      <c r="JG34" s="441" t="str">
        <f>IF(JF34="","",IF(นักเรียน!N33="ออก","---ย้าย---",VLOOKUP(JF34,gradekpisum,4)))</f>
        <v/>
      </c>
      <c r="JH34" s="432"/>
      <c r="JM34" s="449">
        <f t="shared" si="132"/>
        <v>0</v>
      </c>
      <c r="JN34" s="449">
        <f t="shared" si="133"/>
        <v>0</v>
      </c>
      <c r="JO34" s="449">
        <f t="shared" si="134"/>
        <v>0</v>
      </c>
      <c r="JP34" s="449">
        <f t="shared" si="135"/>
        <v>0</v>
      </c>
      <c r="JQ34" s="452" t="str">
        <f t="shared" si="136"/>
        <v/>
      </c>
      <c r="JR34" s="4"/>
    </row>
    <row r="35" spans="2:278" ht="15.6" customHeight="1" x14ac:dyDescent="0.5">
      <c r="B35" s="15">
        <v>29</v>
      </c>
      <c r="C35" s="161" t="str">
        <f>IF(นักเรียน!C34="","",นักเรียน!C34)</f>
        <v/>
      </c>
      <c r="D35" s="740" t="str">
        <f>IF(นักเรียน!E34="","",นักเรียน!E34)</f>
        <v/>
      </c>
      <c r="E35" s="741"/>
      <c r="F35" s="382"/>
      <c r="G35" s="383"/>
      <c r="H35" s="383"/>
      <c r="I35" s="161" t="str">
        <f t="shared" si="43"/>
        <v/>
      </c>
      <c r="J35" s="429" t="str">
        <f t="shared" si="44"/>
        <v/>
      </c>
      <c r="K35" s="430" t="str">
        <f t="shared" si="0"/>
        <v/>
      </c>
      <c r="L35" s="382"/>
      <c r="M35" s="383"/>
      <c r="N35" s="383"/>
      <c r="O35" s="161" t="str">
        <f t="shared" si="45"/>
        <v/>
      </c>
      <c r="P35" s="429" t="str">
        <f t="shared" si="46"/>
        <v/>
      </c>
      <c r="Q35" s="430" t="str">
        <f t="shared" si="1"/>
        <v/>
      </c>
      <c r="R35" s="382"/>
      <c r="S35" s="383"/>
      <c r="T35" s="383"/>
      <c r="U35" s="161" t="str">
        <f t="shared" si="47"/>
        <v/>
      </c>
      <c r="V35" s="429" t="str">
        <f t="shared" si="48"/>
        <v/>
      </c>
      <c r="W35" s="434" t="str">
        <f t="shared" si="2"/>
        <v/>
      </c>
      <c r="X35" s="382"/>
      <c r="Y35" s="383"/>
      <c r="Z35" s="383"/>
      <c r="AA35" s="161" t="str">
        <f t="shared" si="49"/>
        <v/>
      </c>
      <c r="AB35" s="429" t="str">
        <f t="shared" si="50"/>
        <v/>
      </c>
      <c r="AC35" s="430" t="str">
        <f t="shared" si="3"/>
        <v/>
      </c>
      <c r="AD35" s="382"/>
      <c r="AE35" s="383"/>
      <c r="AF35" s="383"/>
      <c r="AG35" s="161" t="str">
        <f t="shared" si="51"/>
        <v/>
      </c>
      <c r="AH35" s="429" t="str">
        <f t="shared" si="52"/>
        <v/>
      </c>
      <c r="AI35" s="430" t="str">
        <f t="shared" si="4"/>
        <v/>
      </c>
      <c r="AJ35" s="382"/>
      <c r="AK35" s="383"/>
      <c r="AL35" s="383"/>
      <c r="AM35" s="161" t="str">
        <f t="shared" si="53"/>
        <v/>
      </c>
      <c r="AN35" s="429" t="str">
        <f t="shared" si="54"/>
        <v/>
      </c>
      <c r="AO35" s="430" t="str">
        <f t="shared" si="5"/>
        <v/>
      </c>
      <c r="AP35" s="382"/>
      <c r="AQ35" s="383"/>
      <c r="AR35" s="383"/>
      <c r="AS35" s="161" t="str">
        <f t="shared" si="55"/>
        <v/>
      </c>
      <c r="AT35" s="429" t="str">
        <f t="shared" si="56"/>
        <v/>
      </c>
      <c r="AU35" s="434" t="str">
        <f t="shared" si="6"/>
        <v/>
      </c>
      <c r="AV35" s="382"/>
      <c r="AW35" s="383"/>
      <c r="AX35" s="383"/>
      <c r="AY35" s="161" t="str">
        <f t="shared" si="57"/>
        <v/>
      </c>
      <c r="AZ35" s="429" t="str">
        <f t="shared" si="58"/>
        <v/>
      </c>
      <c r="BA35" s="430" t="str">
        <f t="shared" si="7"/>
        <v/>
      </c>
      <c r="BB35" s="382"/>
      <c r="BC35" s="383"/>
      <c r="BD35" s="383"/>
      <c r="BE35" s="161" t="str">
        <f t="shared" si="59"/>
        <v/>
      </c>
      <c r="BF35" s="429" t="str">
        <f t="shared" si="60"/>
        <v/>
      </c>
      <c r="BG35" s="430" t="str">
        <f t="shared" si="8"/>
        <v/>
      </c>
      <c r="BH35" s="382"/>
      <c r="BI35" s="383"/>
      <c r="BJ35" s="383"/>
      <c r="BK35" s="161" t="str">
        <f t="shared" si="61"/>
        <v/>
      </c>
      <c r="BL35" s="429" t="str">
        <f t="shared" si="62"/>
        <v/>
      </c>
      <c r="BM35" s="430" t="str">
        <f t="shared" si="9"/>
        <v/>
      </c>
      <c r="BN35" s="382"/>
      <c r="BO35" s="383"/>
      <c r="BP35" s="383"/>
      <c r="BQ35" s="161" t="str">
        <f t="shared" si="63"/>
        <v/>
      </c>
      <c r="BR35" s="429" t="str">
        <f t="shared" si="64"/>
        <v/>
      </c>
      <c r="BS35" s="434" t="str">
        <f t="shared" si="10"/>
        <v/>
      </c>
      <c r="BT35" s="382"/>
      <c r="BU35" s="383"/>
      <c r="BV35" s="383"/>
      <c r="BW35" s="161" t="str">
        <f t="shared" si="65"/>
        <v/>
      </c>
      <c r="BX35" s="429" t="str">
        <f t="shared" si="66"/>
        <v/>
      </c>
      <c r="BY35" s="430" t="str">
        <f t="shared" si="11"/>
        <v/>
      </c>
      <c r="BZ35" s="382"/>
      <c r="CA35" s="383"/>
      <c r="CB35" s="383"/>
      <c r="CC35" s="161" t="str">
        <f t="shared" si="67"/>
        <v/>
      </c>
      <c r="CD35" s="429" t="str">
        <f t="shared" si="68"/>
        <v/>
      </c>
      <c r="CE35" s="430" t="str">
        <f t="shared" si="12"/>
        <v/>
      </c>
      <c r="CF35" s="382"/>
      <c r="CG35" s="383"/>
      <c r="CH35" s="383"/>
      <c r="CI35" s="161" t="str">
        <f t="shared" si="69"/>
        <v/>
      </c>
      <c r="CJ35" s="429" t="str">
        <f t="shared" si="70"/>
        <v/>
      </c>
      <c r="CK35" s="430" t="str">
        <f t="shared" si="13"/>
        <v/>
      </c>
      <c r="CL35" s="382"/>
      <c r="CM35" s="383"/>
      <c r="CN35" s="383"/>
      <c r="CO35" s="161" t="str">
        <f t="shared" si="71"/>
        <v/>
      </c>
      <c r="CP35" s="429" t="str">
        <f t="shared" si="72"/>
        <v/>
      </c>
      <c r="CQ35" s="434" t="str">
        <f t="shared" si="14"/>
        <v/>
      </c>
      <c r="CR35" s="382"/>
      <c r="CS35" s="383"/>
      <c r="CT35" s="383"/>
      <c r="CU35" s="161" t="str">
        <f t="shared" si="73"/>
        <v/>
      </c>
      <c r="CV35" s="429" t="str">
        <f t="shared" si="74"/>
        <v/>
      </c>
      <c r="CW35" s="430" t="str">
        <f t="shared" si="15"/>
        <v/>
      </c>
      <c r="CX35" s="382"/>
      <c r="CY35" s="383"/>
      <c r="CZ35" s="383"/>
      <c r="DA35" s="161" t="str">
        <f t="shared" si="75"/>
        <v/>
      </c>
      <c r="DB35" s="429" t="str">
        <f t="shared" si="76"/>
        <v/>
      </c>
      <c r="DC35" s="430" t="str">
        <f t="shared" si="16"/>
        <v/>
      </c>
      <c r="DD35" s="382"/>
      <c r="DE35" s="383"/>
      <c r="DF35" s="383"/>
      <c r="DG35" s="161" t="str">
        <f t="shared" si="77"/>
        <v/>
      </c>
      <c r="DH35" s="429" t="str">
        <f t="shared" si="78"/>
        <v/>
      </c>
      <c r="DI35" s="430" t="str">
        <f t="shared" si="17"/>
        <v/>
      </c>
      <c r="DJ35" s="382"/>
      <c r="DK35" s="383"/>
      <c r="DL35" s="383"/>
      <c r="DM35" s="161" t="str">
        <f t="shared" si="79"/>
        <v/>
      </c>
      <c r="DN35" s="429" t="str">
        <f t="shared" si="80"/>
        <v/>
      </c>
      <c r="DO35" s="434" t="str">
        <f t="shared" si="18"/>
        <v/>
      </c>
      <c r="DP35" s="382"/>
      <c r="DQ35" s="383"/>
      <c r="DR35" s="383"/>
      <c r="DS35" s="161" t="str">
        <f t="shared" si="81"/>
        <v/>
      </c>
      <c r="DT35" s="429" t="str">
        <f t="shared" si="82"/>
        <v/>
      </c>
      <c r="DU35" s="430" t="str">
        <f t="shared" si="19"/>
        <v/>
      </c>
      <c r="DV35" s="382"/>
      <c r="DW35" s="383"/>
      <c r="DX35" s="383"/>
      <c r="DY35" s="161" t="str">
        <f t="shared" si="83"/>
        <v/>
      </c>
      <c r="DZ35" s="429" t="str">
        <f t="shared" si="84"/>
        <v/>
      </c>
      <c r="EA35" s="430" t="str">
        <f t="shared" si="20"/>
        <v/>
      </c>
      <c r="EB35" s="382"/>
      <c r="EC35" s="383"/>
      <c r="ED35" s="383"/>
      <c r="EE35" s="161" t="str">
        <f t="shared" si="85"/>
        <v/>
      </c>
      <c r="EF35" s="429" t="str">
        <f t="shared" si="86"/>
        <v/>
      </c>
      <c r="EG35" s="430" t="str">
        <f t="shared" si="21"/>
        <v/>
      </c>
      <c r="EH35" s="382"/>
      <c r="EI35" s="383"/>
      <c r="EJ35" s="383"/>
      <c r="EK35" s="161" t="str">
        <f t="shared" si="87"/>
        <v/>
      </c>
      <c r="EL35" s="429" t="str">
        <f t="shared" si="88"/>
        <v/>
      </c>
      <c r="EM35" s="434" t="str">
        <f t="shared" si="22"/>
        <v/>
      </c>
      <c r="EN35" s="382"/>
      <c r="EO35" s="383"/>
      <c r="EP35" s="383"/>
      <c r="EQ35" s="161" t="str">
        <f t="shared" si="89"/>
        <v/>
      </c>
      <c r="ER35" s="429" t="str">
        <f t="shared" si="90"/>
        <v/>
      </c>
      <c r="ES35" s="430" t="str">
        <f t="shared" si="23"/>
        <v/>
      </c>
      <c r="ET35" s="382"/>
      <c r="EU35" s="383"/>
      <c r="EV35" s="383"/>
      <c r="EW35" s="161" t="str">
        <f t="shared" si="91"/>
        <v/>
      </c>
      <c r="EX35" s="429" t="str">
        <f t="shared" si="92"/>
        <v/>
      </c>
      <c r="EY35" s="430" t="str">
        <f t="shared" si="24"/>
        <v/>
      </c>
      <c r="EZ35" s="382"/>
      <c r="FA35" s="383"/>
      <c r="FB35" s="383"/>
      <c r="FC35" s="161" t="str">
        <f t="shared" si="93"/>
        <v/>
      </c>
      <c r="FD35" s="429" t="str">
        <f t="shared" si="94"/>
        <v/>
      </c>
      <c r="FE35" s="430" t="str">
        <f t="shared" si="25"/>
        <v/>
      </c>
      <c r="FF35" s="382"/>
      <c r="FG35" s="383"/>
      <c r="FH35" s="383"/>
      <c r="FI35" s="161" t="str">
        <f t="shared" si="95"/>
        <v/>
      </c>
      <c r="FJ35" s="429" t="str">
        <f t="shared" si="96"/>
        <v/>
      </c>
      <c r="FK35" s="434" t="str">
        <f t="shared" si="26"/>
        <v/>
      </c>
      <c r="FL35" s="382"/>
      <c r="FM35" s="383"/>
      <c r="FN35" s="383"/>
      <c r="FO35" s="161" t="str">
        <f t="shared" si="97"/>
        <v/>
      </c>
      <c r="FP35" s="429" t="str">
        <f t="shared" si="98"/>
        <v/>
      </c>
      <c r="FQ35" s="430" t="str">
        <f t="shared" si="27"/>
        <v/>
      </c>
      <c r="FR35" s="382"/>
      <c r="FS35" s="383"/>
      <c r="FT35" s="383"/>
      <c r="FU35" s="161" t="str">
        <f t="shared" si="99"/>
        <v/>
      </c>
      <c r="FV35" s="429" t="str">
        <f t="shared" si="100"/>
        <v/>
      </c>
      <c r="FW35" s="430" t="str">
        <f t="shared" si="28"/>
        <v/>
      </c>
      <c r="FX35" s="382"/>
      <c r="FY35" s="383"/>
      <c r="FZ35" s="383"/>
      <c r="GA35" s="161" t="str">
        <f t="shared" si="101"/>
        <v/>
      </c>
      <c r="GB35" s="429" t="str">
        <f t="shared" si="102"/>
        <v/>
      </c>
      <c r="GC35" s="430" t="str">
        <f t="shared" si="29"/>
        <v/>
      </c>
      <c r="GD35" s="382"/>
      <c r="GE35" s="383"/>
      <c r="GF35" s="383"/>
      <c r="GG35" s="161" t="str">
        <f t="shared" si="103"/>
        <v/>
      </c>
      <c r="GH35" s="429" t="str">
        <f t="shared" si="104"/>
        <v/>
      </c>
      <c r="GI35" s="434" t="str">
        <f t="shared" si="30"/>
        <v/>
      </c>
      <c r="GJ35" s="382"/>
      <c r="GK35" s="383"/>
      <c r="GL35" s="383"/>
      <c r="GM35" s="161" t="str">
        <f t="shared" si="105"/>
        <v/>
      </c>
      <c r="GN35" s="429" t="str">
        <f t="shared" si="106"/>
        <v/>
      </c>
      <c r="GO35" s="430" t="str">
        <f t="shared" si="31"/>
        <v/>
      </c>
      <c r="GP35" s="382"/>
      <c r="GQ35" s="383"/>
      <c r="GR35" s="383"/>
      <c r="GS35" s="161" t="str">
        <f t="shared" si="107"/>
        <v/>
      </c>
      <c r="GT35" s="429" t="str">
        <f t="shared" si="108"/>
        <v/>
      </c>
      <c r="GU35" s="430" t="str">
        <f t="shared" si="32"/>
        <v/>
      </c>
      <c r="GV35" s="382"/>
      <c r="GW35" s="383"/>
      <c r="GX35" s="383"/>
      <c r="GY35" s="161" t="str">
        <f t="shared" si="109"/>
        <v/>
      </c>
      <c r="GZ35" s="429" t="str">
        <f t="shared" si="110"/>
        <v/>
      </c>
      <c r="HA35" s="430" t="str">
        <f t="shared" si="33"/>
        <v/>
      </c>
      <c r="HB35" s="382"/>
      <c r="HC35" s="383"/>
      <c r="HD35" s="383"/>
      <c r="HE35" s="161" t="str">
        <f t="shared" si="111"/>
        <v/>
      </c>
      <c r="HF35" s="429" t="str">
        <f t="shared" si="112"/>
        <v/>
      </c>
      <c r="HG35" s="434" t="str">
        <f t="shared" si="34"/>
        <v/>
      </c>
      <c r="HH35" s="382"/>
      <c r="HI35" s="383"/>
      <c r="HJ35" s="383"/>
      <c r="HK35" s="161" t="str">
        <f t="shared" si="113"/>
        <v/>
      </c>
      <c r="HL35" s="429" t="str">
        <f t="shared" si="114"/>
        <v/>
      </c>
      <c r="HM35" s="430" t="str">
        <f t="shared" si="35"/>
        <v/>
      </c>
      <c r="HN35" s="382"/>
      <c r="HO35" s="383"/>
      <c r="HP35" s="383"/>
      <c r="HQ35" s="161" t="str">
        <f t="shared" si="115"/>
        <v/>
      </c>
      <c r="HR35" s="429" t="str">
        <f t="shared" si="116"/>
        <v/>
      </c>
      <c r="HS35" s="430" t="str">
        <f t="shared" si="36"/>
        <v/>
      </c>
      <c r="HT35" s="382"/>
      <c r="HU35" s="383"/>
      <c r="HV35" s="383"/>
      <c r="HW35" s="161" t="str">
        <f t="shared" si="117"/>
        <v/>
      </c>
      <c r="HX35" s="429" t="str">
        <f t="shared" si="118"/>
        <v/>
      </c>
      <c r="HY35" s="430" t="str">
        <f t="shared" si="37"/>
        <v/>
      </c>
      <c r="HZ35" s="382"/>
      <c r="IA35" s="383"/>
      <c r="IB35" s="383"/>
      <c r="IC35" s="161" t="str">
        <f t="shared" si="119"/>
        <v/>
      </c>
      <c r="ID35" s="429" t="str">
        <f t="shared" si="120"/>
        <v/>
      </c>
      <c r="IE35" s="434" t="str">
        <f t="shared" si="38"/>
        <v/>
      </c>
      <c r="IF35" s="382"/>
      <c r="IG35" s="383"/>
      <c r="IH35" s="383"/>
      <c r="II35" s="161" t="str">
        <f t="shared" si="121"/>
        <v/>
      </c>
      <c r="IJ35" s="429" t="str">
        <f t="shared" si="122"/>
        <v/>
      </c>
      <c r="IK35" s="430" t="str">
        <f t="shared" si="39"/>
        <v/>
      </c>
      <c r="IL35" s="382"/>
      <c r="IM35" s="383"/>
      <c r="IN35" s="383"/>
      <c r="IO35" s="161" t="str">
        <f t="shared" si="123"/>
        <v/>
      </c>
      <c r="IP35" s="429" t="str">
        <f t="shared" si="124"/>
        <v/>
      </c>
      <c r="IQ35" s="430" t="str">
        <f t="shared" si="40"/>
        <v/>
      </c>
      <c r="IR35" s="382"/>
      <c r="IS35" s="383"/>
      <c r="IT35" s="383"/>
      <c r="IU35" s="161" t="str">
        <f t="shared" si="125"/>
        <v/>
      </c>
      <c r="IV35" s="429" t="str">
        <f t="shared" si="126"/>
        <v/>
      </c>
      <c r="IW35" s="430" t="str">
        <f t="shared" si="41"/>
        <v/>
      </c>
      <c r="IX35" s="382"/>
      <c r="IY35" s="383"/>
      <c r="IZ35" s="383"/>
      <c r="JA35" s="161" t="str">
        <f t="shared" si="127"/>
        <v/>
      </c>
      <c r="JB35" s="429" t="str">
        <f t="shared" si="128"/>
        <v/>
      </c>
      <c r="JC35" s="434" t="str">
        <f t="shared" si="42"/>
        <v/>
      </c>
      <c r="JD35" s="446" t="str">
        <f t="shared" si="129"/>
        <v/>
      </c>
      <c r="JE35" s="161" t="str">
        <f t="shared" si="130"/>
        <v/>
      </c>
      <c r="JF35" s="454" t="str">
        <f t="shared" si="131"/>
        <v/>
      </c>
      <c r="JG35" s="441" t="str">
        <f>IF(JF35="","",IF(นักเรียน!N34="ออก","---ย้าย---",VLOOKUP(JF35,gradekpisum,4)))</f>
        <v/>
      </c>
      <c r="JH35" s="432"/>
      <c r="JM35" s="449">
        <f t="shared" si="132"/>
        <v>0</v>
      </c>
      <c r="JN35" s="449">
        <f t="shared" si="133"/>
        <v>0</v>
      </c>
      <c r="JO35" s="449">
        <f t="shared" si="134"/>
        <v>0</v>
      </c>
      <c r="JP35" s="449">
        <f t="shared" si="135"/>
        <v>0</v>
      </c>
      <c r="JQ35" s="452" t="str">
        <f t="shared" si="136"/>
        <v/>
      </c>
      <c r="JR35" s="4"/>
    </row>
    <row r="36" spans="2:278" ht="15.6" customHeight="1" x14ac:dyDescent="0.5">
      <c r="B36" s="15">
        <v>30</v>
      </c>
      <c r="C36" s="161" t="str">
        <f>IF(นักเรียน!C35="","",นักเรียน!C35)</f>
        <v/>
      </c>
      <c r="D36" s="740" t="str">
        <f>IF(นักเรียน!E35="","",นักเรียน!E35)</f>
        <v/>
      </c>
      <c r="E36" s="741"/>
      <c r="F36" s="382"/>
      <c r="G36" s="383"/>
      <c r="H36" s="383"/>
      <c r="I36" s="161" t="str">
        <f t="shared" si="43"/>
        <v/>
      </c>
      <c r="J36" s="429" t="str">
        <f t="shared" si="44"/>
        <v/>
      </c>
      <c r="K36" s="430" t="str">
        <f t="shared" si="0"/>
        <v/>
      </c>
      <c r="L36" s="382"/>
      <c r="M36" s="383"/>
      <c r="N36" s="383"/>
      <c r="O36" s="161" t="str">
        <f t="shared" si="45"/>
        <v/>
      </c>
      <c r="P36" s="429" t="str">
        <f t="shared" si="46"/>
        <v/>
      </c>
      <c r="Q36" s="430" t="str">
        <f t="shared" si="1"/>
        <v/>
      </c>
      <c r="R36" s="382"/>
      <c r="S36" s="383"/>
      <c r="T36" s="383"/>
      <c r="U36" s="161" t="str">
        <f t="shared" si="47"/>
        <v/>
      </c>
      <c r="V36" s="429" t="str">
        <f t="shared" si="48"/>
        <v/>
      </c>
      <c r="W36" s="434" t="str">
        <f t="shared" si="2"/>
        <v/>
      </c>
      <c r="X36" s="382"/>
      <c r="Y36" s="383"/>
      <c r="Z36" s="383"/>
      <c r="AA36" s="161" t="str">
        <f t="shared" si="49"/>
        <v/>
      </c>
      <c r="AB36" s="429" t="str">
        <f t="shared" si="50"/>
        <v/>
      </c>
      <c r="AC36" s="430" t="str">
        <f t="shared" si="3"/>
        <v/>
      </c>
      <c r="AD36" s="382"/>
      <c r="AE36" s="383"/>
      <c r="AF36" s="383"/>
      <c r="AG36" s="161" t="str">
        <f t="shared" si="51"/>
        <v/>
      </c>
      <c r="AH36" s="429" t="str">
        <f t="shared" si="52"/>
        <v/>
      </c>
      <c r="AI36" s="430" t="str">
        <f t="shared" si="4"/>
        <v/>
      </c>
      <c r="AJ36" s="382"/>
      <c r="AK36" s="383"/>
      <c r="AL36" s="383"/>
      <c r="AM36" s="161" t="str">
        <f t="shared" si="53"/>
        <v/>
      </c>
      <c r="AN36" s="429" t="str">
        <f t="shared" si="54"/>
        <v/>
      </c>
      <c r="AO36" s="430" t="str">
        <f t="shared" si="5"/>
        <v/>
      </c>
      <c r="AP36" s="382"/>
      <c r="AQ36" s="383"/>
      <c r="AR36" s="383"/>
      <c r="AS36" s="161" t="str">
        <f t="shared" si="55"/>
        <v/>
      </c>
      <c r="AT36" s="429" t="str">
        <f t="shared" si="56"/>
        <v/>
      </c>
      <c r="AU36" s="434" t="str">
        <f t="shared" si="6"/>
        <v/>
      </c>
      <c r="AV36" s="382"/>
      <c r="AW36" s="383"/>
      <c r="AX36" s="383"/>
      <c r="AY36" s="161" t="str">
        <f t="shared" si="57"/>
        <v/>
      </c>
      <c r="AZ36" s="429" t="str">
        <f t="shared" si="58"/>
        <v/>
      </c>
      <c r="BA36" s="430" t="str">
        <f t="shared" si="7"/>
        <v/>
      </c>
      <c r="BB36" s="382"/>
      <c r="BC36" s="383"/>
      <c r="BD36" s="383"/>
      <c r="BE36" s="161" t="str">
        <f t="shared" si="59"/>
        <v/>
      </c>
      <c r="BF36" s="429" t="str">
        <f t="shared" si="60"/>
        <v/>
      </c>
      <c r="BG36" s="430" t="str">
        <f t="shared" si="8"/>
        <v/>
      </c>
      <c r="BH36" s="382"/>
      <c r="BI36" s="383"/>
      <c r="BJ36" s="383"/>
      <c r="BK36" s="161" t="str">
        <f t="shared" si="61"/>
        <v/>
      </c>
      <c r="BL36" s="429" t="str">
        <f t="shared" si="62"/>
        <v/>
      </c>
      <c r="BM36" s="430" t="str">
        <f t="shared" si="9"/>
        <v/>
      </c>
      <c r="BN36" s="382"/>
      <c r="BO36" s="383"/>
      <c r="BP36" s="383"/>
      <c r="BQ36" s="161" t="str">
        <f t="shared" si="63"/>
        <v/>
      </c>
      <c r="BR36" s="429" t="str">
        <f t="shared" si="64"/>
        <v/>
      </c>
      <c r="BS36" s="434" t="str">
        <f t="shared" si="10"/>
        <v/>
      </c>
      <c r="BT36" s="382"/>
      <c r="BU36" s="383"/>
      <c r="BV36" s="383"/>
      <c r="BW36" s="161" t="str">
        <f t="shared" si="65"/>
        <v/>
      </c>
      <c r="BX36" s="429" t="str">
        <f t="shared" si="66"/>
        <v/>
      </c>
      <c r="BY36" s="430" t="str">
        <f t="shared" si="11"/>
        <v/>
      </c>
      <c r="BZ36" s="382"/>
      <c r="CA36" s="383"/>
      <c r="CB36" s="383"/>
      <c r="CC36" s="161" t="str">
        <f t="shared" si="67"/>
        <v/>
      </c>
      <c r="CD36" s="429" t="str">
        <f t="shared" si="68"/>
        <v/>
      </c>
      <c r="CE36" s="430" t="str">
        <f t="shared" si="12"/>
        <v/>
      </c>
      <c r="CF36" s="382"/>
      <c r="CG36" s="383"/>
      <c r="CH36" s="383"/>
      <c r="CI36" s="161" t="str">
        <f t="shared" si="69"/>
        <v/>
      </c>
      <c r="CJ36" s="429" t="str">
        <f t="shared" si="70"/>
        <v/>
      </c>
      <c r="CK36" s="430" t="str">
        <f t="shared" si="13"/>
        <v/>
      </c>
      <c r="CL36" s="382"/>
      <c r="CM36" s="383"/>
      <c r="CN36" s="383"/>
      <c r="CO36" s="161" t="str">
        <f t="shared" si="71"/>
        <v/>
      </c>
      <c r="CP36" s="429" t="str">
        <f t="shared" si="72"/>
        <v/>
      </c>
      <c r="CQ36" s="434" t="str">
        <f t="shared" si="14"/>
        <v/>
      </c>
      <c r="CR36" s="382"/>
      <c r="CS36" s="383"/>
      <c r="CT36" s="383"/>
      <c r="CU36" s="161" t="str">
        <f t="shared" si="73"/>
        <v/>
      </c>
      <c r="CV36" s="429" t="str">
        <f t="shared" si="74"/>
        <v/>
      </c>
      <c r="CW36" s="430" t="str">
        <f t="shared" si="15"/>
        <v/>
      </c>
      <c r="CX36" s="382"/>
      <c r="CY36" s="383"/>
      <c r="CZ36" s="383"/>
      <c r="DA36" s="161" t="str">
        <f t="shared" si="75"/>
        <v/>
      </c>
      <c r="DB36" s="429" t="str">
        <f t="shared" si="76"/>
        <v/>
      </c>
      <c r="DC36" s="430" t="str">
        <f t="shared" si="16"/>
        <v/>
      </c>
      <c r="DD36" s="382"/>
      <c r="DE36" s="383"/>
      <c r="DF36" s="383"/>
      <c r="DG36" s="161" t="str">
        <f t="shared" si="77"/>
        <v/>
      </c>
      <c r="DH36" s="429" t="str">
        <f t="shared" si="78"/>
        <v/>
      </c>
      <c r="DI36" s="430" t="str">
        <f t="shared" si="17"/>
        <v/>
      </c>
      <c r="DJ36" s="382"/>
      <c r="DK36" s="383"/>
      <c r="DL36" s="383"/>
      <c r="DM36" s="161" t="str">
        <f t="shared" si="79"/>
        <v/>
      </c>
      <c r="DN36" s="429" t="str">
        <f t="shared" si="80"/>
        <v/>
      </c>
      <c r="DO36" s="434" t="str">
        <f t="shared" si="18"/>
        <v/>
      </c>
      <c r="DP36" s="382"/>
      <c r="DQ36" s="383"/>
      <c r="DR36" s="383"/>
      <c r="DS36" s="161" t="str">
        <f t="shared" si="81"/>
        <v/>
      </c>
      <c r="DT36" s="429" t="str">
        <f t="shared" si="82"/>
        <v/>
      </c>
      <c r="DU36" s="430" t="str">
        <f t="shared" si="19"/>
        <v/>
      </c>
      <c r="DV36" s="382"/>
      <c r="DW36" s="383"/>
      <c r="DX36" s="383"/>
      <c r="DY36" s="161" t="str">
        <f t="shared" si="83"/>
        <v/>
      </c>
      <c r="DZ36" s="429" t="str">
        <f t="shared" si="84"/>
        <v/>
      </c>
      <c r="EA36" s="430" t="str">
        <f t="shared" si="20"/>
        <v/>
      </c>
      <c r="EB36" s="382"/>
      <c r="EC36" s="383"/>
      <c r="ED36" s="383"/>
      <c r="EE36" s="161" t="str">
        <f t="shared" si="85"/>
        <v/>
      </c>
      <c r="EF36" s="429" t="str">
        <f t="shared" si="86"/>
        <v/>
      </c>
      <c r="EG36" s="430" t="str">
        <f t="shared" si="21"/>
        <v/>
      </c>
      <c r="EH36" s="382"/>
      <c r="EI36" s="383"/>
      <c r="EJ36" s="383"/>
      <c r="EK36" s="161" t="str">
        <f t="shared" si="87"/>
        <v/>
      </c>
      <c r="EL36" s="429" t="str">
        <f t="shared" si="88"/>
        <v/>
      </c>
      <c r="EM36" s="434" t="str">
        <f t="shared" si="22"/>
        <v/>
      </c>
      <c r="EN36" s="382"/>
      <c r="EO36" s="383"/>
      <c r="EP36" s="383"/>
      <c r="EQ36" s="161" t="str">
        <f t="shared" si="89"/>
        <v/>
      </c>
      <c r="ER36" s="429" t="str">
        <f t="shared" si="90"/>
        <v/>
      </c>
      <c r="ES36" s="430" t="str">
        <f t="shared" si="23"/>
        <v/>
      </c>
      <c r="ET36" s="382"/>
      <c r="EU36" s="383"/>
      <c r="EV36" s="383"/>
      <c r="EW36" s="161" t="str">
        <f t="shared" si="91"/>
        <v/>
      </c>
      <c r="EX36" s="429" t="str">
        <f t="shared" si="92"/>
        <v/>
      </c>
      <c r="EY36" s="430" t="str">
        <f t="shared" si="24"/>
        <v/>
      </c>
      <c r="EZ36" s="382"/>
      <c r="FA36" s="383"/>
      <c r="FB36" s="383"/>
      <c r="FC36" s="161" t="str">
        <f t="shared" si="93"/>
        <v/>
      </c>
      <c r="FD36" s="429" t="str">
        <f t="shared" si="94"/>
        <v/>
      </c>
      <c r="FE36" s="430" t="str">
        <f t="shared" si="25"/>
        <v/>
      </c>
      <c r="FF36" s="382"/>
      <c r="FG36" s="383"/>
      <c r="FH36" s="383"/>
      <c r="FI36" s="161" t="str">
        <f t="shared" si="95"/>
        <v/>
      </c>
      <c r="FJ36" s="429" t="str">
        <f t="shared" si="96"/>
        <v/>
      </c>
      <c r="FK36" s="434" t="str">
        <f t="shared" si="26"/>
        <v/>
      </c>
      <c r="FL36" s="382"/>
      <c r="FM36" s="383"/>
      <c r="FN36" s="383"/>
      <c r="FO36" s="161" t="str">
        <f t="shared" si="97"/>
        <v/>
      </c>
      <c r="FP36" s="429" t="str">
        <f t="shared" si="98"/>
        <v/>
      </c>
      <c r="FQ36" s="430" t="str">
        <f t="shared" si="27"/>
        <v/>
      </c>
      <c r="FR36" s="382"/>
      <c r="FS36" s="383"/>
      <c r="FT36" s="383"/>
      <c r="FU36" s="161" t="str">
        <f t="shared" si="99"/>
        <v/>
      </c>
      <c r="FV36" s="429" t="str">
        <f t="shared" si="100"/>
        <v/>
      </c>
      <c r="FW36" s="430" t="str">
        <f t="shared" si="28"/>
        <v/>
      </c>
      <c r="FX36" s="382"/>
      <c r="FY36" s="383"/>
      <c r="FZ36" s="383"/>
      <c r="GA36" s="161" t="str">
        <f t="shared" si="101"/>
        <v/>
      </c>
      <c r="GB36" s="429" t="str">
        <f t="shared" si="102"/>
        <v/>
      </c>
      <c r="GC36" s="430" t="str">
        <f t="shared" si="29"/>
        <v/>
      </c>
      <c r="GD36" s="382"/>
      <c r="GE36" s="383"/>
      <c r="GF36" s="383"/>
      <c r="GG36" s="161" t="str">
        <f t="shared" si="103"/>
        <v/>
      </c>
      <c r="GH36" s="429" t="str">
        <f t="shared" si="104"/>
        <v/>
      </c>
      <c r="GI36" s="434" t="str">
        <f t="shared" si="30"/>
        <v/>
      </c>
      <c r="GJ36" s="382"/>
      <c r="GK36" s="383"/>
      <c r="GL36" s="383"/>
      <c r="GM36" s="161" t="str">
        <f t="shared" si="105"/>
        <v/>
      </c>
      <c r="GN36" s="429" t="str">
        <f t="shared" si="106"/>
        <v/>
      </c>
      <c r="GO36" s="430" t="str">
        <f t="shared" si="31"/>
        <v/>
      </c>
      <c r="GP36" s="382"/>
      <c r="GQ36" s="383"/>
      <c r="GR36" s="383"/>
      <c r="GS36" s="161" t="str">
        <f t="shared" si="107"/>
        <v/>
      </c>
      <c r="GT36" s="429" t="str">
        <f t="shared" si="108"/>
        <v/>
      </c>
      <c r="GU36" s="430" t="str">
        <f t="shared" si="32"/>
        <v/>
      </c>
      <c r="GV36" s="382"/>
      <c r="GW36" s="383"/>
      <c r="GX36" s="383"/>
      <c r="GY36" s="161" t="str">
        <f t="shared" si="109"/>
        <v/>
      </c>
      <c r="GZ36" s="429" t="str">
        <f t="shared" si="110"/>
        <v/>
      </c>
      <c r="HA36" s="430" t="str">
        <f t="shared" si="33"/>
        <v/>
      </c>
      <c r="HB36" s="382"/>
      <c r="HC36" s="383"/>
      <c r="HD36" s="383"/>
      <c r="HE36" s="161" t="str">
        <f t="shared" si="111"/>
        <v/>
      </c>
      <c r="HF36" s="429" t="str">
        <f t="shared" si="112"/>
        <v/>
      </c>
      <c r="HG36" s="434" t="str">
        <f t="shared" si="34"/>
        <v/>
      </c>
      <c r="HH36" s="382"/>
      <c r="HI36" s="383"/>
      <c r="HJ36" s="383"/>
      <c r="HK36" s="161" t="str">
        <f t="shared" si="113"/>
        <v/>
      </c>
      <c r="HL36" s="429" t="str">
        <f t="shared" si="114"/>
        <v/>
      </c>
      <c r="HM36" s="430" t="str">
        <f t="shared" si="35"/>
        <v/>
      </c>
      <c r="HN36" s="382"/>
      <c r="HO36" s="383"/>
      <c r="HP36" s="383"/>
      <c r="HQ36" s="161" t="str">
        <f t="shared" si="115"/>
        <v/>
      </c>
      <c r="HR36" s="429" t="str">
        <f t="shared" si="116"/>
        <v/>
      </c>
      <c r="HS36" s="430" t="str">
        <f t="shared" si="36"/>
        <v/>
      </c>
      <c r="HT36" s="382"/>
      <c r="HU36" s="383"/>
      <c r="HV36" s="383"/>
      <c r="HW36" s="161" t="str">
        <f t="shared" si="117"/>
        <v/>
      </c>
      <c r="HX36" s="429" t="str">
        <f t="shared" si="118"/>
        <v/>
      </c>
      <c r="HY36" s="430" t="str">
        <f t="shared" si="37"/>
        <v/>
      </c>
      <c r="HZ36" s="382"/>
      <c r="IA36" s="383"/>
      <c r="IB36" s="383"/>
      <c r="IC36" s="161" t="str">
        <f t="shared" si="119"/>
        <v/>
      </c>
      <c r="ID36" s="429" t="str">
        <f t="shared" si="120"/>
        <v/>
      </c>
      <c r="IE36" s="434" t="str">
        <f t="shared" si="38"/>
        <v/>
      </c>
      <c r="IF36" s="382"/>
      <c r="IG36" s="383"/>
      <c r="IH36" s="383"/>
      <c r="II36" s="161" t="str">
        <f t="shared" si="121"/>
        <v/>
      </c>
      <c r="IJ36" s="429" t="str">
        <f t="shared" si="122"/>
        <v/>
      </c>
      <c r="IK36" s="430" t="str">
        <f t="shared" si="39"/>
        <v/>
      </c>
      <c r="IL36" s="382"/>
      <c r="IM36" s="383"/>
      <c r="IN36" s="383"/>
      <c r="IO36" s="161" t="str">
        <f t="shared" si="123"/>
        <v/>
      </c>
      <c r="IP36" s="429" t="str">
        <f t="shared" si="124"/>
        <v/>
      </c>
      <c r="IQ36" s="430" t="str">
        <f t="shared" si="40"/>
        <v/>
      </c>
      <c r="IR36" s="382"/>
      <c r="IS36" s="383"/>
      <c r="IT36" s="383"/>
      <c r="IU36" s="161" t="str">
        <f t="shared" si="125"/>
        <v/>
      </c>
      <c r="IV36" s="429" t="str">
        <f t="shared" si="126"/>
        <v/>
      </c>
      <c r="IW36" s="430" t="str">
        <f t="shared" si="41"/>
        <v/>
      </c>
      <c r="IX36" s="382"/>
      <c r="IY36" s="383"/>
      <c r="IZ36" s="383"/>
      <c r="JA36" s="161" t="str">
        <f t="shared" si="127"/>
        <v/>
      </c>
      <c r="JB36" s="429" t="str">
        <f t="shared" si="128"/>
        <v/>
      </c>
      <c r="JC36" s="434" t="str">
        <f t="shared" si="42"/>
        <v/>
      </c>
      <c r="JD36" s="446" t="str">
        <f t="shared" si="129"/>
        <v/>
      </c>
      <c r="JE36" s="161" t="str">
        <f t="shared" si="130"/>
        <v/>
      </c>
      <c r="JF36" s="454" t="str">
        <f t="shared" si="131"/>
        <v/>
      </c>
      <c r="JG36" s="441" t="str">
        <f>IF(JF36="","",IF(นักเรียน!N35="ออก","---ย้าย---",VLOOKUP(JF36,gradekpisum,4)))</f>
        <v/>
      </c>
      <c r="JH36" s="432"/>
      <c r="JM36" s="449">
        <f t="shared" si="132"/>
        <v>0</v>
      </c>
      <c r="JN36" s="449">
        <f t="shared" si="133"/>
        <v>0</v>
      </c>
      <c r="JO36" s="449">
        <f t="shared" si="134"/>
        <v>0</v>
      </c>
      <c r="JP36" s="449">
        <f t="shared" si="135"/>
        <v>0</v>
      </c>
      <c r="JQ36" s="452" t="str">
        <f t="shared" si="136"/>
        <v/>
      </c>
      <c r="JR36" s="4"/>
    </row>
    <row r="37" spans="2:278" ht="15.6" customHeight="1" x14ac:dyDescent="0.5">
      <c r="B37" s="15">
        <v>31</v>
      </c>
      <c r="C37" s="161" t="str">
        <f>IF(นักเรียน!C36="","",นักเรียน!C36)</f>
        <v/>
      </c>
      <c r="D37" s="740" t="str">
        <f>IF(นักเรียน!E36="","",นักเรียน!E36)</f>
        <v/>
      </c>
      <c r="E37" s="741"/>
      <c r="F37" s="382"/>
      <c r="G37" s="383"/>
      <c r="H37" s="383"/>
      <c r="I37" s="161" t="str">
        <f t="shared" si="43"/>
        <v/>
      </c>
      <c r="J37" s="429" t="str">
        <f t="shared" si="44"/>
        <v/>
      </c>
      <c r="K37" s="430" t="str">
        <f t="shared" si="0"/>
        <v/>
      </c>
      <c r="L37" s="382"/>
      <c r="M37" s="383"/>
      <c r="N37" s="383"/>
      <c r="O37" s="161" t="str">
        <f t="shared" si="45"/>
        <v/>
      </c>
      <c r="P37" s="429" t="str">
        <f t="shared" si="46"/>
        <v/>
      </c>
      <c r="Q37" s="430" t="str">
        <f t="shared" si="1"/>
        <v/>
      </c>
      <c r="R37" s="382"/>
      <c r="S37" s="383"/>
      <c r="T37" s="383"/>
      <c r="U37" s="161" t="str">
        <f t="shared" si="47"/>
        <v/>
      </c>
      <c r="V37" s="429" t="str">
        <f t="shared" si="48"/>
        <v/>
      </c>
      <c r="W37" s="434" t="str">
        <f t="shared" si="2"/>
        <v/>
      </c>
      <c r="X37" s="382"/>
      <c r="Y37" s="383"/>
      <c r="Z37" s="383"/>
      <c r="AA37" s="161" t="str">
        <f t="shared" si="49"/>
        <v/>
      </c>
      <c r="AB37" s="429" t="str">
        <f t="shared" si="50"/>
        <v/>
      </c>
      <c r="AC37" s="430" t="str">
        <f t="shared" si="3"/>
        <v/>
      </c>
      <c r="AD37" s="382"/>
      <c r="AE37" s="383"/>
      <c r="AF37" s="383"/>
      <c r="AG37" s="161" t="str">
        <f t="shared" si="51"/>
        <v/>
      </c>
      <c r="AH37" s="429" t="str">
        <f t="shared" si="52"/>
        <v/>
      </c>
      <c r="AI37" s="430" t="str">
        <f t="shared" si="4"/>
        <v/>
      </c>
      <c r="AJ37" s="382"/>
      <c r="AK37" s="383"/>
      <c r="AL37" s="383"/>
      <c r="AM37" s="161" t="str">
        <f t="shared" si="53"/>
        <v/>
      </c>
      <c r="AN37" s="429" t="str">
        <f t="shared" si="54"/>
        <v/>
      </c>
      <c r="AO37" s="430" t="str">
        <f t="shared" si="5"/>
        <v/>
      </c>
      <c r="AP37" s="382"/>
      <c r="AQ37" s="383"/>
      <c r="AR37" s="383"/>
      <c r="AS37" s="161" t="str">
        <f t="shared" si="55"/>
        <v/>
      </c>
      <c r="AT37" s="429" t="str">
        <f t="shared" si="56"/>
        <v/>
      </c>
      <c r="AU37" s="434" t="str">
        <f t="shared" si="6"/>
        <v/>
      </c>
      <c r="AV37" s="382"/>
      <c r="AW37" s="383"/>
      <c r="AX37" s="383"/>
      <c r="AY37" s="161" t="str">
        <f t="shared" si="57"/>
        <v/>
      </c>
      <c r="AZ37" s="429" t="str">
        <f t="shared" si="58"/>
        <v/>
      </c>
      <c r="BA37" s="430" t="str">
        <f t="shared" si="7"/>
        <v/>
      </c>
      <c r="BB37" s="382"/>
      <c r="BC37" s="383"/>
      <c r="BD37" s="383"/>
      <c r="BE37" s="161" t="str">
        <f t="shared" si="59"/>
        <v/>
      </c>
      <c r="BF37" s="429" t="str">
        <f t="shared" si="60"/>
        <v/>
      </c>
      <c r="BG37" s="430" t="str">
        <f t="shared" si="8"/>
        <v/>
      </c>
      <c r="BH37" s="382"/>
      <c r="BI37" s="383"/>
      <c r="BJ37" s="383"/>
      <c r="BK37" s="161" t="str">
        <f t="shared" si="61"/>
        <v/>
      </c>
      <c r="BL37" s="429" t="str">
        <f t="shared" si="62"/>
        <v/>
      </c>
      <c r="BM37" s="430" t="str">
        <f t="shared" si="9"/>
        <v/>
      </c>
      <c r="BN37" s="382"/>
      <c r="BO37" s="383"/>
      <c r="BP37" s="383"/>
      <c r="BQ37" s="161" t="str">
        <f t="shared" si="63"/>
        <v/>
      </c>
      <c r="BR37" s="429" t="str">
        <f t="shared" si="64"/>
        <v/>
      </c>
      <c r="BS37" s="434" t="str">
        <f t="shared" si="10"/>
        <v/>
      </c>
      <c r="BT37" s="382"/>
      <c r="BU37" s="383"/>
      <c r="BV37" s="383"/>
      <c r="BW37" s="161" t="str">
        <f t="shared" si="65"/>
        <v/>
      </c>
      <c r="BX37" s="429" t="str">
        <f t="shared" si="66"/>
        <v/>
      </c>
      <c r="BY37" s="430" t="str">
        <f t="shared" si="11"/>
        <v/>
      </c>
      <c r="BZ37" s="382"/>
      <c r="CA37" s="383"/>
      <c r="CB37" s="383"/>
      <c r="CC37" s="161" t="str">
        <f t="shared" si="67"/>
        <v/>
      </c>
      <c r="CD37" s="429" t="str">
        <f t="shared" si="68"/>
        <v/>
      </c>
      <c r="CE37" s="430" t="str">
        <f t="shared" si="12"/>
        <v/>
      </c>
      <c r="CF37" s="382"/>
      <c r="CG37" s="383"/>
      <c r="CH37" s="383"/>
      <c r="CI37" s="161" t="str">
        <f t="shared" si="69"/>
        <v/>
      </c>
      <c r="CJ37" s="429" t="str">
        <f t="shared" si="70"/>
        <v/>
      </c>
      <c r="CK37" s="430" t="str">
        <f t="shared" si="13"/>
        <v/>
      </c>
      <c r="CL37" s="382"/>
      <c r="CM37" s="383"/>
      <c r="CN37" s="383"/>
      <c r="CO37" s="161" t="str">
        <f t="shared" si="71"/>
        <v/>
      </c>
      <c r="CP37" s="429" t="str">
        <f t="shared" si="72"/>
        <v/>
      </c>
      <c r="CQ37" s="434" t="str">
        <f t="shared" si="14"/>
        <v/>
      </c>
      <c r="CR37" s="382"/>
      <c r="CS37" s="383"/>
      <c r="CT37" s="383"/>
      <c r="CU37" s="161" t="str">
        <f t="shared" si="73"/>
        <v/>
      </c>
      <c r="CV37" s="429" t="str">
        <f t="shared" si="74"/>
        <v/>
      </c>
      <c r="CW37" s="430" t="str">
        <f t="shared" si="15"/>
        <v/>
      </c>
      <c r="CX37" s="382"/>
      <c r="CY37" s="383"/>
      <c r="CZ37" s="383"/>
      <c r="DA37" s="161" t="str">
        <f t="shared" si="75"/>
        <v/>
      </c>
      <c r="DB37" s="429" t="str">
        <f t="shared" si="76"/>
        <v/>
      </c>
      <c r="DC37" s="430" t="str">
        <f t="shared" si="16"/>
        <v/>
      </c>
      <c r="DD37" s="382"/>
      <c r="DE37" s="383"/>
      <c r="DF37" s="383"/>
      <c r="DG37" s="161" t="str">
        <f t="shared" si="77"/>
        <v/>
      </c>
      <c r="DH37" s="429" t="str">
        <f t="shared" si="78"/>
        <v/>
      </c>
      <c r="DI37" s="430" t="str">
        <f t="shared" si="17"/>
        <v/>
      </c>
      <c r="DJ37" s="382"/>
      <c r="DK37" s="383"/>
      <c r="DL37" s="383"/>
      <c r="DM37" s="161" t="str">
        <f t="shared" si="79"/>
        <v/>
      </c>
      <c r="DN37" s="429" t="str">
        <f t="shared" si="80"/>
        <v/>
      </c>
      <c r="DO37" s="434" t="str">
        <f t="shared" si="18"/>
        <v/>
      </c>
      <c r="DP37" s="382"/>
      <c r="DQ37" s="383"/>
      <c r="DR37" s="383"/>
      <c r="DS37" s="161" t="str">
        <f t="shared" si="81"/>
        <v/>
      </c>
      <c r="DT37" s="429" t="str">
        <f t="shared" si="82"/>
        <v/>
      </c>
      <c r="DU37" s="430" t="str">
        <f t="shared" si="19"/>
        <v/>
      </c>
      <c r="DV37" s="382"/>
      <c r="DW37" s="383"/>
      <c r="DX37" s="383"/>
      <c r="DY37" s="161" t="str">
        <f t="shared" si="83"/>
        <v/>
      </c>
      <c r="DZ37" s="429" t="str">
        <f t="shared" si="84"/>
        <v/>
      </c>
      <c r="EA37" s="430" t="str">
        <f t="shared" si="20"/>
        <v/>
      </c>
      <c r="EB37" s="382"/>
      <c r="EC37" s="383"/>
      <c r="ED37" s="383"/>
      <c r="EE37" s="161" t="str">
        <f t="shared" si="85"/>
        <v/>
      </c>
      <c r="EF37" s="429" t="str">
        <f t="shared" si="86"/>
        <v/>
      </c>
      <c r="EG37" s="430" t="str">
        <f t="shared" si="21"/>
        <v/>
      </c>
      <c r="EH37" s="382"/>
      <c r="EI37" s="383"/>
      <c r="EJ37" s="383"/>
      <c r="EK37" s="161" t="str">
        <f t="shared" si="87"/>
        <v/>
      </c>
      <c r="EL37" s="429" t="str">
        <f t="shared" si="88"/>
        <v/>
      </c>
      <c r="EM37" s="434" t="str">
        <f t="shared" si="22"/>
        <v/>
      </c>
      <c r="EN37" s="382"/>
      <c r="EO37" s="383"/>
      <c r="EP37" s="383"/>
      <c r="EQ37" s="161" t="str">
        <f t="shared" si="89"/>
        <v/>
      </c>
      <c r="ER37" s="429" t="str">
        <f t="shared" si="90"/>
        <v/>
      </c>
      <c r="ES37" s="430" t="str">
        <f t="shared" si="23"/>
        <v/>
      </c>
      <c r="ET37" s="382"/>
      <c r="EU37" s="383"/>
      <c r="EV37" s="383"/>
      <c r="EW37" s="161" t="str">
        <f t="shared" si="91"/>
        <v/>
      </c>
      <c r="EX37" s="429" t="str">
        <f t="shared" si="92"/>
        <v/>
      </c>
      <c r="EY37" s="430" t="str">
        <f t="shared" si="24"/>
        <v/>
      </c>
      <c r="EZ37" s="382"/>
      <c r="FA37" s="383"/>
      <c r="FB37" s="383"/>
      <c r="FC37" s="161" t="str">
        <f t="shared" si="93"/>
        <v/>
      </c>
      <c r="FD37" s="429" t="str">
        <f t="shared" si="94"/>
        <v/>
      </c>
      <c r="FE37" s="430" t="str">
        <f t="shared" si="25"/>
        <v/>
      </c>
      <c r="FF37" s="382"/>
      <c r="FG37" s="383"/>
      <c r="FH37" s="383"/>
      <c r="FI37" s="161" t="str">
        <f t="shared" si="95"/>
        <v/>
      </c>
      <c r="FJ37" s="429" t="str">
        <f t="shared" si="96"/>
        <v/>
      </c>
      <c r="FK37" s="434" t="str">
        <f t="shared" si="26"/>
        <v/>
      </c>
      <c r="FL37" s="382"/>
      <c r="FM37" s="383"/>
      <c r="FN37" s="383"/>
      <c r="FO37" s="161" t="str">
        <f t="shared" si="97"/>
        <v/>
      </c>
      <c r="FP37" s="429" t="str">
        <f t="shared" si="98"/>
        <v/>
      </c>
      <c r="FQ37" s="430" t="str">
        <f t="shared" si="27"/>
        <v/>
      </c>
      <c r="FR37" s="382"/>
      <c r="FS37" s="383"/>
      <c r="FT37" s="383"/>
      <c r="FU37" s="161" t="str">
        <f t="shared" si="99"/>
        <v/>
      </c>
      <c r="FV37" s="429" t="str">
        <f t="shared" si="100"/>
        <v/>
      </c>
      <c r="FW37" s="430" t="str">
        <f t="shared" si="28"/>
        <v/>
      </c>
      <c r="FX37" s="382"/>
      <c r="FY37" s="383"/>
      <c r="FZ37" s="383"/>
      <c r="GA37" s="161" t="str">
        <f t="shared" si="101"/>
        <v/>
      </c>
      <c r="GB37" s="429" t="str">
        <f t="shared" si="102"/>
        <v/>
      </c>
      <c r="GC37" s="430" t="str">
        <f t="shared" si="29"/>
        <v/>
      </c>
      <c r="GD37" s="382"/>
      <c r="GE37" s="383"/>
      <c r="GF37" s="383"/>
      <c r="GG37" s="161" t="str">
        <f t="shared" si="103"/>
        <v/>
      </c>
      <c r="GH37" s="429" t="str">
        <f t="shared" si="104"/>
        <v/>
      </c>
      <c r="GI37" s="434" t="str">
        <f t="shared" si="30"/>
        <v/>
      </c>
      <c r="GJ37" s="382"/>
      <c r="GK37" s="383"/>
      <c r="GL37" s="383"/>
      <c r="GM37" s="161" t="str">
        <f t="shared" si="105"/>
        <v/>
      </c>
      <c r="GN37" s="429" t="str">
        <f t="shared" si="106"/>
        <v/>
      </c>
      <c r="GO37" s="430" t="str">
        <f t="shared" si="31"/>
        <v/>
      </c>
      <c r="GP37" s="382"/>
      <c r="GQ37" s="383"/>
      <c r="GR37" s="383"/>
      <c r="GS37" s="161" t="str">
        <f t="shared" si="107"/>
        <v/>
      </c>
      <c r="GT37" s="429" t="str">
        <f t="shared" si="108"/>
        <v/>
      </c>
      <c r="GU37" s="430" t="str">
        <f t="shared" si="32"/>
        <v/>
      </c>
      <c r="GV37" s="382"/>
      <c r="GW37" s="383"/>
      <c r="GX37" s="383"/>
      <c r="GY37" s="161" t="str">
        <f t="shared" si="109"/>
        <v/>
      </c>
      <c r="GZ37" s="429" t="str">
        <f t="shared" si="110"/>
        <v/>
      </c>
      <c r="HA37" s="430" t="str">
        <f t="shared" si="33"/>
        <v/>
      </c>
      <c r="HB37" s="382"/>
      <c r="HC37" s="383"/>
      <c r="HD37" s="383"/>
      <c r="HE37" s="161" t="str">
        <f t="shared" si="111"/>
        <v/>
      </c>
      <c r="HF37" s="429" t="str">
        <f t="shared" si="112"/>
        <v/>
      </c>
      <c r="HG37" s="434" t="str">
        <f t="shared" si="34"/>
        <v/>
      </c>
      <c r="HH37" s="382"/>
      <c r="HI37" s="383"/>
      <c r="HJ37" s="383"/>
      <c r="HK37" s="161" t="str">
        <f t="shared" si="113"/>
        <v/>
      </c>
      <c r="HL37" s="429" t="str">
        <f t="shared" si="114"/>
        <v/>
      </c>
      <c r="HM37" s="430" t="str">
        <f t="shared" si="35"/>
        <v/>
      </c>
      <c r="HN37" s="382"/>
      <c r="HO37" s="383"/>
      <c r="HP37" s="383"/>
      <c r="HQ37" s="161" t="str">
        <f t="shared" si="115"/>
        <v/>
      </c>
      <c r="HR37" s="429" t="str">
        <f t="shared" si="116"/>
        <v/>
      </c>
      <c r="HS37" s="430" t="str">
        <f t="shared" si="36"/>
        <v/>
      </c>
      <c r="HT37" s="382"/>
      <c r="HU37" s="383"/>
      <c r="HV37" s="383"/>
      <c r="HW37" s="161" t="str">
        <f t="shared" si="117"/>
        <v/>
      </c>
      <c r="HX37" s="429" t="str">
        <f t="shared" si="118"/>
        <v/>
      </c>
      <c r="HY37" s="430" t="str">
        <f t="shared" si="37"/>
        <v/>
      </c>
      <c r="HZ37" s="382"/>
      <c r="IA37" s="383"/>
      <c r="IB37" s="383"/>
      <c r="IC37" s="161" t="str">
        <f t="shared" si="119"/>
        <v/>
      </c>
      <c r="ID37" s="429" t="str">
        <f t="shared" si="120"/>
        <v/>
      </c>
      <c r="IE37" s="434" t="str">
        <f t="shared" si="38"/>
        <v/>
      </c>
      <c r="IF37" s="382"/>
      <c r="IG37" s="383"/>
      <c r="IH37" s="383"/>
      <c r="II37" s="161" t="str">
        <f t="shared" si="121"/>
        <v/>
      </c>
      <c r="IJ37" s="429" t="str">
        <f t="shared" si="122"/>
        <v/>
      </c>
      <c r="IK37" s="430" t="str">
        <f t="shared" si="39"/>
        <v/>
      </c>
      <c r="IL37" s="382"/>
      <c r="IM37" s="383"/>
      <c r="IN37" s="383"/>
      <c r="IO37" s="161" t="str">
        <f t="shared" si="123"/>
        <v/>
      </c>
      <c r="IP37" s="429" t="str">
        <f t="shared" si="124"/>
        <v/>
      </c>
      <c r="IQ37" s="430" t="str">
        <f t="shared" si="40"/>
        <v/>
      </c>
      <c r="IR37" s="382"/>
      <c r="IS37" s="383"/>
      <c r="IT37" s="383"/>
      <c r="IU37" s="161" t="str">
        <f t="shared" si="125"/>
        <v/>
      </c>
      <c r="IV37" s="429" t="str">
        <f t="shared" si="126"/>
        <v/>
      </c>
      <c r="IW37" s="430" t="str">
        <f t="shared" si="41"/>
        <v/>
      </c>
      <c r="IX37" s="382"/>
      <c r="IY37" s="383"/>
      <c r="IZ37" s="383"/>
      <c r="JA37" s="161" t="str">
        <f t="shared" si="127"/>
        <v/>
      </c>
      <c r="JB37" s="429" t="str">
        <f t="shared" si="128"/>
        <v/>
      </c>
      <c r="JC37" s="434" t="str">
        <f t="shared" si="42"/>
        <v/>
      </c>
      <c r="JD37" s="446" t="str">
        <f t="shared" si="129"/>
        <v/>
      </c>
      <c r="JE37" s="161" t="str">
        <f t="shared" si="130"/>
        <v/>
      </c>
      <c r="JF37" s="454" t="str">
        <f t="shared" si="131"/>
        <v/>
      </c>
      <c r="JG37" s="441" t="str">
        <f>IF(JF37="","",IF(นักเรียน!N36="ออก","---ย้าย---",VLOOKUP(JF37,gradekpisum,4)))</f>
        <v/>
      </c>
      <c r="JH37" s="432"/>
      <c r="JM37" s="449">
        <f t="shared" si="132"/>
        <v>0</v>
      </c>
      <c r="JN37" s="449">
        <f t="shared" si="133"/>
        <v>0</v>
      </c>
      <c r="JO37" s="449">
        <f t="shared" si="134"/>
        <v>0</v>
      </c>
      <c r="JP37" s="449">
        <f t="shared" si="135"/>
        <v>0</v>
      </c>
      <c r="JQ37" s="452" t="str">
        <f t="shared" si="136"/>
        <v/>
      </c>
      <c r="JR37" s="4"/>
    </row>
    <row r="38" spans="2:278" ht="15.6" customHeight="1" x14ac:dyDescent="0.5">
      <c r="B38" s="15">
        <v>32</v>
      </c>
      <c r="C38" s="161" t="str">
        <f>IF(นักเรียน!C37="","",นักเรียน!C37)</f>
        <v/>
      </c>
      <c r="D38" s="740" t="str">
        <f>IF(นักเรียน!E37="","",นักเรียน!E37)</f>
        <v/>
      </c>
      <c r="E38" s="741"/>
      <c r="F38" s="382"/>
      <c r="G38" s="383"/>
      <c r="H38" s="383"/>
      <c r="I38" s="161" t="str">
        <f t="shared" si="43"/>
        <v/>
      </c>
      <c r="J38" s="429" t="str">
        <f t="shared" si="44"/>
        <v/>
      </c>
      <c r="K38" s="430" t="str">
        <f t="shared" si="0"/>
        <v/>
      </c>
      <c r="L38" s="382"/>
      <c r="M38" s="383"/>
      <c r="N38" s="383"/>
      <c r="O38" s="161" t="str">
        <f t="shared" si="45"/>
        <v/>
      </c>
      <c r="P38" s="429" t="str">
        <f t="shared" si="46"/>
        <v/>
      </c>
      <c r="Q38" s="430" t="str">
        <f t="shared" si="1"/>
        <v/>
      </c>
      <c r="R38" s="382"/>
      <c r="S38" s="383"/>
      <c r="T38" s="383"/>
      <c r="U38" s="161" t="str">
        <f t="shared" si="47"/>
        <v/>
      </c>
      <c r="V38" s="429" t="str">
        <f t="shared" si="48"/>
        <v/>
      </c>
      <c r="W38" s="434" t="str">
        <f t="shared" si="2"/>
        <v/>
      </c>
      <c r="X38" s="382"/>
      <c r="Y38" s="383"/>
      <c r="Z38" s="383"/>
      <c r="AA38" s="161" t="str">
        <f t="shared" si="49"/>
        <v/>
      </c>
      <c r="AB38" s="429" t="str">
        <f t="shared" si="50"/>
        <v/>
      </c>
      <c r="AC38" s="430" t="str">
        <f t="shared" si="3"/>
        <v/>
      </c>
      <c r="AD38" s="382"/>
      <c r="AE38" s="383"/>
      <c r="AF38" s="383"/>
      <c r="AG38" s="161" t="str">
        <f t="shared" si="51"/>
        <v/>
      </c>
      <c r="AH38" s="429" t="str">
        <f t="shared" si="52"/>
        <v/>
      </c>
      <c r="AI38" s="430" t="str">
        <f t="shared" si="4"/>
        <v/>
      </c>
      <c r="AJ38" s="382"/>
      <c r="AK38" s="383"/>
      <c r="AL38" s="383"/>
      <c r="AM38" s="161" t="str">
        <f t="shared" si="53"/>
        <v/>
      </c>
      <c r="AN38" s="429" t="str">
        <f t="shared" si="54"/>
        <v/>
      </c>
      <c r="AO38" s="430" t="str">
        <f t="shared" si="5"/>
        <v/>
      </c>
      <c r="AP38" s="382"/>
      <c r="AQ38" s="383"/>
      <c r="AR38" s="383"/>
      <c r="AS38" s="161" t="str">
        <f t="shared" si="55"/>
        <v/>
      </c>
      <c r="AT38" s="429" t="str">
        <f t="shared" si="56"/>
        <v/>
      </c>
      <c r="AU38" s="434" t="str">
        <f t="shared" si="6"/>
        <v/>
      </c>
      <c r="AV38" s="382"/>
      <c r="AW38" s="383"/>
      <c r="AX38" s="383"/>
      <c r="AY38" s="161" t="str">
        <f t="shared" si="57"/>
        <v/>
      </c>
      <c r="AZ38" s="429" t="str">
        <f t="shared" si="58"/>
        <v/>
      </c>
      <c r="BA38" s="430" t="str">
        <f t="shared" si="7"/>
        <v/>
      </c>
      <c r="BB38" s="382"/>
      <c r="BC38" s="383"/>
      <c r="BD38" s="383"/>
      <c r="BE38" s="161" t="str">
        <f t="shared" si="59"/>
        <v/>
      </c>
      <c r="BF38" s="429" t="str">
        <f t="shared" si="60"/>
        <v/>
      </c>
      <c r="BG38" s="430" t="str">
        <f t="shared" si="8"/>
        <v/>
      </c>
      <c r="BH38" s="382"/>
      <c r="BI38" s="383"/>
      <c r="BJ38" s="383"/>
      <c r="BK38" s="161" t="str">
        <f t="shared" si="61"/>
        <v/>
      </c>
      <c r="BL38" s="429" t="str">
        <f t="shared" si="62"/>
        <v/>
      </c>
      <c r="BM38" s="430" t="str">
        <f t="shared" si="9"/>
        <v/>
      </c>
      <c r="BN38" s="382"/>
      <c r="BO38" s="383"/>
      <c r="BP38" s="383"/>
      <c r="BQ38" s="161" t="str">
        <f t="shared" si="63"/>
        <v/>
      </c>
      <c r="BR38" s="429" t="str">
        <f t="shared" si="64"/>
        <v/>
      </c>
      <c r="BS38" s="434" t="str">
        <f t="shared" si="10"/>
        <v/>
      </c>
      <c r="BT38" s="382"/>
      <c r="BU38" s="383"/>
      <c r="BV38" s="383"/>
      <c r="BW38" s="161" t="str">
        <f t="shared" si="65"/>
        <v/>
      </c>
      <c r="BX38" s="429" t="str">
        <f t="shared" si="66"/>
        <v/>
      </c>
      <c r="BY38" s="430" t="str">
        <f t="shared" si="11"/>
        <v/>
      </c>
      <c r="BZ38" s="382"/>
      <c r="CA38" s="383"/>
      <c r="CB38" s="383"/>
      <c r="CC38" s="161" t="str">
        <f t="shared" si="67"/>
        <v/>
      </c>
      <c r="CD38" s="429" t="str">
        <f t="shared" si="68"/>
        <v/>
      </c>
      <c r="CE38" s="430" t="str">
        <f t="shared" si="12"/>
        <v/>
      </c>
      <c r="CF38" s="382"/>
      <c r="CG38" s="383"/>
      <c r="CH38" s="383"/>
      <c r="CI38" s="161" t="str">
        <f t="shared" si="69"/>
        <v/>
      </c>
      <c r="CJ38" s="429" t="str">
        <f t="shared" si="70"/>
        <v/>
      </c>
      <c r="CK38" s="430" t="str">
        <f t="shared" si="13"/>
        <v/>
      </c>
      <c r="CL38" s="382"/>
      <c r="CM38" s="383"/>
      <c r="CN38" s="383"/>
      <c r="CO38" s="161" t="str">
        <f t="shared" si="71"/>
        <v/>
      </c>
      <c r="CP38" s="429" t="str">
        <f t="shared" si="72"/>
        <v/>
      </c>
      <c r="CQ38" s="434" t="str">
        <f t="shared" si="14"/>
        <v/>
      </c>
      <c r="CR38" s="382"/>
      <c r="CS38" s="383"/>
      <c r="CT38" s="383"/>
      <c r="CU38" s="161" t="str">
        <f t="shared" si="73"/>
        <v/>
      </c>
      <c r="CV38" s="429" t="str">
        <f t="shared" si="74"/>
        <v/>
      </c>
      <c r="CW38" s="430" t="str">
        <f t="shared" si="15"/>
        <v/>
      </c>
      <c r="CX38" s="382"/>
      <c r="CY38" s="383"/>
      <c r="CZ38" s="383"/>
      <c r="DA38" s="161" t="str">
        <f t="shared" si="75"/>
        <v/>
      </c>
      <c r="DB38" s="429" t="str">
        <f t="shared" si="76"/>
        <v/>
      </c>
      <c r="DC38" s="430" t="str">
        <f t="shared" si="16"/>
        <v/>
      </c>
      <c r="DD38" s="382"/>
      <c r="DE38" s="383"/>
      <c r="DF38" s="383"/>
      <c r="DG38" s="161" t="str">
        <f t="shared" si="77"/>
        <v/>
      </c>
      <c r="DH38" s="429" t="str">
        <f t="shared" si="78"/>
        <v/>
      </c>
      <c r="DI38" s="430" t="str">
        <f t="shared" si="17"/>
        <v/>
      </c>
      <c r="DJ38" s="382"/>
      <c r="DK38" s="383"/>
      <c r="DL38" s="383"/>
      <c r="DM38" s="161" t="str">
        <f t="shared" si="79"/>
        <v/>
      </c>
      <c r="DN38" s="429" t="str">
        <f t="shared" si="80"/>
        <v/>
      </c>
      <c r="DO38" s="434" t="str">
        <f t="shared" si="18"/>
        <v/>
      </c>
      <c r="DP38" s="382"/>
      <c r="DQ38" s="383"/>
      <c r="DR38" s="383"/>
      <c r="DS38" s="161" t="str">
        <f t="shared" si="81"/>
        <v/>
      </c>
      <c r="DT38" s="429" t="str">
        <f t="shared" si="82"/>
        <v/>
      </c>
      <c r="DU38" s="430" t="str">
        <f t="shared" si="19"/>
        <v/>
      </c>
      <c r="DV38" s="382"/>
      <c r="DW38" s="383"/>
      <c r="DX38" s="383"/>
      <c r="DY38" s="161" t="str">
        <f t="shared" si="83"/>
        <v/>
      </c>
      <c r="DZ38" s="429" t="str">
        <f t="shared" si="84"/>
        <v/>
      </c>
      <c r="EA38" s="430" t="str">
        <f t="shared" si="20"/>
        <v/>
      </c>
      <c r="EB38" s="382"/>
      <c r="EC38" s="383"/>
      <c r="ED38" s="383"/>
      <c r="EE38" s="161" t="str">
        <f t="shared" si="85"/>
        <v/>
      </c>
      <c r="EF38" s="429" t="str">
        <f t="shared" si="86"/>
        <v/>
      </c>
      <c r="EG38" s="430" t="str">
        <f t="shared" si="21"/>
        <v/>
      </c>
      <c r="EH38" s="382"/>
      <c r="EI38" s="383"/>
      <c r="EJ38" s="383"/>
      <c r="EK38" s="161" t="str">
        <f t="shared" si="87"/>
        <v/>
      </c>
      <c r="EL38" s="429" t="str">
        <f t="shared" si="88"/>
        <v/>
      </c>
      <c r="EM38" s="434" t="str">
        <f t="shared" si="22"/>
        <v/>
      </c>
      <c r="EN38" s="382"/>
      <c r="EO38" s="383"/>
      <c r="EP38" s="383"/>
      <c r="EQ38" s="161" t="str">
        <f t="shared" si="89"/>
        <v/>
      </c>
      <c r="ER38" s="429" t="str">
        <f t="shared" si="90"/>
        <v/>
      </c>
      <c r="ES38" s="430" t="str">
        <f t="shared" si="23"/>
        <v/>
      </c>
      <c r="ET38" s="382"/>
      <c r="EU38" s="383"/>
      <c r="EV38" s="383"/>
      <c r="EW38" s="161" t="str">
        <f t="shared" si="91"/>
        <v/>
      </c>
      <c r="EX38" s="429" t="str">
        <f t="shared" si="92"/>
        <v/>
      </c>
      <c r="EY38" s="430" t="str">
        <f t="shared" si="24"/>
        <v/>
      </c>
      <c r="EZ38" s="382"/>
      <c r="FA38" s="383"/>
      <c r="FB38" s="383"/>
      <c r="FC38" s="161" t="str">
        <f t="shared" si="93"/>
        <v/>
      </c>
      <c r="FD38" s="429" t="str">
        <f t="shared" si="94"/>
        <v/>
      </c>
      <c r="FE38" s="430" t="str">
        <f t="shared" si="25"/>
        <v/>
      </c>
      <c r="FF38" s="382"/>
      <c r="FG38" s="383"/>
      <c r="FH38" s="383"/>
      <c r="FI38" s="161" t="str">
        <f t="shared" si="95"/>
        <v/>
      </c>
      <c r="FJ38" s="429" t="str">
        <f t="shared" si="96"/>
        <v/>
      </c>
      <c r="FK38" s="434" t="str">
        <f t="shared" si="26"/>
        <v/>
      </c>
      <c r="FL38" s="382"/>
      <c r="FM38" s="383"/>
      <c r="FN38" s="383"/>
      <c r="FO38" s="161" t="str">
        <f t="shared" si="97"/>
        <v/>
      </c>
      <c r="FP38" s="429" t="str">
        <f t="shared" si="98"/>
        <v/>
      </c>
      <c r="FQ38" s="430" t="str">
        <f t="shared" si="27"/>
        <v/>
      </c>
      <c r="FR38" s="382"/>
      <c r="FS38" s="383"/>
      <c r="FT38" s="383"/>
      <c r="FU38" s="161" t="str">
        <f t="shared" si="99"/>
        <v/>
      </c>
      <c r="FV38" s="429" t="str">
        <f t="shared" si="100"/>
        <v/>
      </c>
      <c r="FW38" s="430" t="str">
        <f t="shared" si="28"/>
        <v/>
      </c>
      <c r="FX38" s="382"/>
      <c r="FY38" s="383"/>
      <c r="FZ38" s="383"/>
      <c r="GA38" s="161" t="str">
        <f t="shared" si="101"/>
        <v/>
      </c>
      <c r="GB38" s="429" t="str">
        <f t="shared" si="102"/>
        <v/>
      </c>
      <c r="GC38" s="430" t="str">
        <f t="shared" si="29"/>
        <v/>
      </c>
      <c r="GD38" s="382"/>
      <c r="GE38" s="383"/>
      <c r="GF38" s="383"/>
      <c r="GG38" s="161" t="str">
        <f t="shared" si="103"/>
        <v/>
      </c>
      <c r="GH38" s="429" t="str">
        <f t="shared" si="104"/>
        <v/>
      </c>
      <c r="GI38" s="434" t="str">
        <f t="shared" si="30"/>
        <v/>
      </c>
      <c r="GJ38" s="382"/>
      <c r="GK38" s="383"/>
      <c r="GL38" s="383"/>
      <c r="GM38" s="161" t="str">
        <f t="shared" si="105"/>
        <v/>
      </c>
      <c r="GN38" s="429" t="str">
        <f t="shared" si="106"/>
        <v/>
      </c>
      <c r="GO38" s="430" t="str">
        <f t="shared" si="31"/>
        <v/>
      </c>
      <c r="GP38" s="382"/>
      <c r="GQ38" s="383"/>
      <c r="GR38" s="383"/>
      <c r="GS38" s="161" t="str">
        <f t="shared" si="107"/>
        <v/>
      </c>
      <c r="GT38" s="429" t="str">
        <f t="shared" si="108"/>
        <v/>
      </c>
      <c r="GU38" s="430" t="str">
        <f t="shared" si="32"/>
        <v/>
      </c>
      <c r="GV38" s="382"/>
      <c r="GW38" s="383"/>
      <c r="GX38" s="383"/>
      <c r="GY38" s="161" t="str">
        <f t="shared" si="109"/>
        <v/>
      </c>
      <c r="GZ38" s="429" t="str">
        <f t="shared" si="110"/>
        <v/>
      </c>
      <c r="HA38" s="430" t="str">
        <f t="shared" si="33"/>
        <v/>
      </c>
      <c r="HB38" s="382"/>
      <c r="HC38" s="383"/>
      <c r="HD38" s="383"/>
      <c r="HE38" s="161" t="str">
        <f t="shared" si="111"/>
        <v/>
      </c>
      <c r="HF38" s="429" t="str">
        <f t="shared" si="112"/>
        <v/>
      </c>
      <c r="HG38" s="434" t="str">
        <f t="shared" si="34"/>
        <v/>
      </c>
      <c r="HH38" s="382"/>
      <c r="HI38" s="383"/>
      <c r="HJ38" s="383"/>
      <c r="HK38" s="161" t="str">
        <f t="shared" si="113"/>
        <v/>
      </c>
      <c r="HL38" s="429" t="str">
        <f t="shared" si="114"/>
        <v/>
      </c>
      <c r="HM38" s="430" t="str">
        <f t="shared" si="35"/>
        <v/>
      </c>
      <c r="HN38" s="382"/>
      <c r="HO38" s="383"/>
      <c r="HP38" s="383"/>
      <c r="HQ38" s="161" t="str">
        <f t="shared" si="115"/>
        <v/>
      </c>
      <c r="HR38" s="429" t="str">
        <f t="shared" si="116"/>
        <v/>
      </c>
      <c r="HS38" s="430" t="str">
        <f t="shared" si="36"/>
        <v/>
      </c>
      <c r="HT38" s="382"/>
      <c r="HU38" s="383"/>
      <c r="HV38" s="383"/>
      <c r="HW38" s="161" t="str">
        <f t="shared" si="117"/>
        <v/>
      </c>
      <c r="HX38" s="429" t="str">
        <f t="shared" si="118"/>
        <v/>
      </c>
      <c r="HY38" s="430" t="str">
        <f t="shared" si="37"/>
        <v/>
      </c>
      <c r="HZ38" s="382"/>
      <c r="IA38" s="383"/>
      <c r="IB38" s="383"/>
      <c r="IC38" s="161" t="str">
        <f t="shared" si="119"/>
        <v/>
      </c>
      <c r="ID38" s="429" t="str">
        <f t="shared" si="120"/>
        <v/>
      </c>
      <c r="IE38" s="434" t="str">
        <f t="shared" si="38"/>
        <v/>
      </c>
      <c r="IF38" s="382"/>
      <c r="IG38" s="383"/>
      <c r="IH38" s="383"/>
      <c r="II38" s="161" t="str">
        <f t="shared" si="121"/>
        <v/>
      </c>
      <c r="IJ38" s="429" t="str">
        <f t="shared" si="122"/>
        <v/>
      </c>
      <c r="IK38" s="430" t="str">
        <f t="shared" si="39"/>
        <v/>
      </c>
      <c r="IL38" s="382"/>
      <c r="IM38" s="383"/>
      <c r="IN38" s="383"/>
      <c r="IO38" s="161" t="str">
        <f t="shared" si="123"/>
        <v/>
      </c>
      <c r="IP38" s="429" t="str">
        <f t="shared" si="124"/>
        <v/>
      </c>
      <c r="IQ38" s="430" t="str">
        <f t="shared" si="40"/>
        <v/>
      </c>
      <c r="IR38" s="382"/>
      <c r="IS38" s="383"/>
      <c r="IT38" s="383"/>
      <c r="IU38" s="161" t="str">
        <f t="shared" si="125"/>
        <v/>
      </c>
      <c r="IV38" s="429" t="str">
        <f t="shared" si="126"/>
        <v/>
      </c>
      <c r="IW38" s="430" t="str">
        <f t="shared" si="41"/>
        <v/>
      </c>
      <c r="IX38" s="382"/>
      <c r="IY38" s="383"/>
      <c r="IZ38" s="383"/>
      <c r="JA38" s="161" t="str">
        <f t="shared" si="127"/>
        <v/>
      </c>
      <c r="JB38" s="429" t="str">
        <f t="shared" si="128"/>
        <v/>
      </c>
      <c r="JC38" s="434" t="str">
        <f t="shared" si="42"/>
        <v/>
      </c>
      <c r="JD38" s="446" t="str">
        <f t="shared" si="129"/>
        <v/>
      </c>
      <c r="JE38" s="161" t="str">
        <f t="shared" si="130"/>
        <v/>
      </c>
      <c r="JF38" s="454" t="str">
        <f t="shared" si="131"/>
        <v/>
      </c>
      <c r="JG38" s="441" t="str">
        <f>IF(JF38="","",IF(นักเรียน!N37="ออก","---ย้าย---",VLOOKUP(JF38,gradekpisum,4)))</f>
        <v/>
      </c>
      <c r="JH38" s="432"/>
      <c r="JM38" s="449">
        <f t="shared" si="132"/>
        <v>0</v>
      </c>
      <c r="JN38" s="449">
        <f t="shared" si="133"/>
        <v>0</v>
      </c>
      <c r="JO38" s="449">
        <f t="shared" si="134"/>
        <v>0</v>
      </c>
      <c r="JP38" s="449">
        <f t="shared" si="135"/>
        <v>0</v>
      </c>
      <c r="JQ38" s="452" t="str">
        <f t="shared" si="136"/>
        <v/>
      </c>
      <c r="JR38" s="4"/>
    </row>
    <row r="39" spans="2:278" ht="15.6" customHeight="1" x14ac:dyDescent="0.5">
      <c r="B39" s="15">
        <v>33</v>
      </c>
      <c r="C39" s="161" t="str">
        <f>IF(นักเรียน!C38="","",นักเรียน!C38)</f>
        <v/>
      </c>
      <c r="D39" s="740" t="str">
        <f>IF(นักเรียน!E38="","",นักเรียน!E38)</f>
        <v/>
      </c>
      <c r="E39" s="741"/>
      <c r="F39" s="382"/>
      <c r="G39" s="383"/>
      <c r="H39" s="383"/>
      <c r="I39" s="161" t="str">
        <f t="shared" si="43"/>
        <v/>
      </c>
      <c r="J39" s="429" t="str">
        <f t="shared" si="44"/>
        <v/>
      </c>
      <c r="K39" s="430" t="str">
        <f t="shared" ref="K39:K56" si="137">IF(I39="","",VLOOKUP(J39,gradekpi,4))</f>
        <v/>
      </c>
      <c r="L39" s="382"/>
      <c r="M39" s="383"/>
      <c r="N39" s="383"/>
      <c r="O39" s="161" t="str">
        <f t="shared" si="45"/>
        <v/>
      </c>
      <c r="P39" s="429" t="str">
        <f t="shared" si="46"/>
        <v/>
      </c>
      <c r="Q39" s="430" t="str">
        <f t="shared" ref="Q39:Q56" si="138">IF(O39="","",VLOOKUP(P39,gradekpi,4))</f>
        <v/>
      </c>
      <c r="R39" s="382"/>
      <c r="S39" s="383"/>
      <c r="T39" s="383"/>
      <c r="U39" s="161" t="str">
        <f t="shared" si="47"/>
        <v/>
      </c>
      <c r="V39" s="429" t="str">
        <f t="shared" si="48"/>
        <v/>
      </c>
      <c r="W39" s="434" t="str">
        <f t="shared" ref="W39:W56" si="139">IF(U39="","",VLOOKUP(V39,gradekpi,4))</f>
        <v/>
      </c>
      <c r="X39" s="382"/>
      <c r="Y39" s="383"/>
      <c r="Z39" s="383"/>
      <c r="AA39" s="161" t="str">
        <f t="shared" si="49"/>
        <v/>
      </c>
      <c r="AB39" s="429" t="str">
        <f t="shared" si="50"/>
        <v/>
      </c>
      <c r="AC39" s="430" t="str">
        <f t="shared" ref="AC39:AC56" si="140">IF(AA39="","",VLOOKUP(AB39,gradekpi,4))</f>
        <v/>
      </c>
      <c r="AD39" s="382"/>
      <c r="AE39" s="383"/>
      <c r="AF39" s="383"/>
      <c r="AG39" s="161" t="str">
        <f t="shared" si="51"/>
        <v/>
      </c>
      <c r="AH39" s="429" t="str">
        <f t="shared" si="52"/>
        <v/>
      </c>
      <c r="AI39" s="430" t="str">
        <f t="shared" ref="AI39:AI56" si="141">IF(AG39="","",VLOOKUP(AH39,gradekpi,4))</f>
        <v/>
      </c>
      <c r="AJ39" s="382"/>
      <c r="AK39" s="383"/>
      <c r="AL39" s="383"/>
      <c r="AM39" s="161" t="str">
        <f t="shared" si="53"/>
        <v/>
      </c>
      <c r="AN39" s="429" t="str">
        <f t="shared" si="54"/>
        <v/>
      </c>
      <c r="AO39" s="430" t="str">
        <f t="shared" ref="AO39:AO56" si="142">IF(AM39="","",VLOOKUP(AN39,gradekpi,4))</f>
        <v/>
      </c>
      <c r="AP39" s="382"/>
      <c r="AQ39" s="383"/>
      <c r="AR39" s="383"/>
      <c r="AS39" s="161" t="str">
        <f t="shared" si="55"/>
        <v/>
      </c>
      <c r="AT39" s="429" t="str">
        <f t="shared" si="56"/>
        <v/>
      </c>
      <c r="AU39" s="434" t="str">
        <f t="shared" ref="AU39:AU56" si="143">IF(AS39="","",VLOOKUP(AT39,gradekpi,4))</f>
        <v/>
      </c>
      <c r="AV39" s="382"/>
      <c r="AW39" s="383"/>
      <c r="AX39" s="383"/>
      <c r="AY39" s="161" t="str">
        <f t="shared" si="57"/>
        <v/>
      </c>
      <c r="AZ39" s="429" t="str">
        <f t="shared" si="58"/>
        <v/>
      </c>
      <c r="BA39" s="430" t="str">
        <f t="shared" ref="BA39:BA56" si="144">IF(AY39="","",VLOOKUP(AZ39,gradekpi,4))</f>
        <v/>
      </c>
      <c r="BB39" s="382"/>
      <c r="BC39" s="383"/>
      <c r="BD39" s="383"/>
      <c r="BE39" s="161" t="str">
        <f t="shared" si="59"/>
        <v/>
      </c>
      <c r="BF39" s="429" t="str">
        <f t="shared" si="60"/>
        <v/>
      </c>
      <c r="BG39" s="430" t="str">
        <f t="shared" ref="BG39:BG56" si="145">IF(BE39="","",VLOOKUP(BF39,gradekpi,4))</f>
        <v/>
      </c>
      <c r="BH39" s="382"/>
      <c r="BI39" s="383"/>
      <c r="BJ39" s="383"/>
      <c r="BK39" s="161" t="str">
        <f t="shared" si="61"/>
        <v/>
      </c>
      <c r="BL39" s="429" t="str">
        <f t="shared" si="62"/>
        <v/>
      </c>
      <c r="BM39" s="430" t="str">
        <f t="shared" ref="BM39:BM56" si="146">IF(BK39="","",VLOOKUP(BL39,gradekpi,4))</f>
        <v/>
      </c>
      <c r="BN39" s="382"/>
      <c r="BO39" s="383"/>
      <c r="BP39" s="383"/>
      <c r="BQ39" s="161" t="str">
        <f t="shared" si="63"/>
        <v/>
      </c>
      <c r="BR39" s="429" t="str">
        <f t="shared" si="64"/>
        <v/>
      </c>
      <c r="BS39" s="434" t="str">
        <f t="shared" ref="BS39:BS56" si="147">IF(BQ39="","",VLOOKUP(BR39,gradekpi,4))</f>
        <v/>
      </c>
      <c r="BT39" s="382"/>
      <c r="BU39" s="383"/>
      <c r="BV39" s="383"/>
      <c r="BW39" s="161" t="str">
        <f t="shared" si="65"/>
        <v/>
      </c>
      <c r="BX39" s="429" t="str">
        <f t="shared" si="66"/>
        <v/>
      </c>
      <c r="BY39" s="430" t="str">
        <f t="shared" ref="BY39:BY56" si="148">IF(BW39="","",VLOOKUP(BX39,gradekpi,4))</f>
        <v/>
      </c>
      <c r="BZ39" s="382"/>
      <c r="CA39" s="383"/>
      <c r="CB39" s="383"/>
      <c r="CC39" s="161" t="str">
        <f t="shared" si="67"/>
        <v/>
      </c>
      <c r="CD39" s="429" t="str">
        <f t="shared" si="68"/>
        <v/>
      </c>
      <c r="CE39" s="430" t="str">
        <f t="shared" ref="CE39:CE56" si="149">IF(CC39="","",VLOOKUP(CD39,gradekpi,4))</f>
        <v/>
      </c>
      <c r="CF39" s="382"/>
      <c r="CG39" s="383"/>
      <c r="CH39" s="383"/>
      <c r="CI39" s="161" t="str">
        <f t="shared" si="69"/>
        <v/>
      </c>
      <c r="CJ39" s="429" t="str">
        <f t="shared" si="70"/>
        <v/>
      </c>
      <c r="CK39" s="430" t="str">
        <f t="shared" ref="CK39:CK56" si="150">IF(CI39="","",VLOOKUP(CJ39,gradekpi,4))</f>
        <v/>
      </c>
      <c r="CL39" s="382"/>
      <c r="CM39" s="383"/>
      <c r="CN39" s="383"/>
      <c r="CO39" s="161" t="str">
        <f t="shared" si="71"/>
        <v/>
      </c>
      <c r="CP39" s="429" t="str">
        <f t="shared" si="72"/>
        <v/>
      </c>
      <c r="CQ39" s="434" t="str">
        <f t="shared" ref="CQ39:CQ56" si="151">IF(CO39="","",VLOOKUP(CP39,gradekpi,4))</f>
        <v/>
      </c>
      <c r="CR39" s="382"/>
      <c r="CS39" s="383"/>
      <c r="CT39" s="383"/>
      <c r="CU39" s="161" t="str">
        <f t="shared" si="73"/>
        <v/>
      </c>
      <c r="CV39" s="429" t="str">
        <f t="shared" si="74"/>
        <v/>
      </c>
      <c r="CW39" s="430" t="str">
        <f t="shared" ref="CW39:CW56" si="152">IF(CU39="","",VLOOKUP(CV39,gradekpi,4))</f>
        <v/>
      </c>
      <c r="CX39" s="382"/>
      <c r="CY39" s="383"/>
      <c r="CZ39" s="383"/>
      <c r="DA39" s="161" t="str">
        <f t="shared" si="75"/>
        <v/>
      </c>
      <c r="DB39" s="429" t="str">
        <f t="shared" si="76"/>
        <v/>
      </c>
      <c r="DC39" s="430" t="str">
        <f t="shared" ref="DC39:DC56" si="153">IF(DA39="","",VLOOKUP(DB39,gradekpi,4))</f>
        <v/>
      </c>
      <c r="DD39" s="382"/>
      <c r="DE39" s="383"/>
      <c r="DF39" s="383"/>
      <c r="DG39" s="161" t="str">
        <f t="shared" si="77"/>
        <v/>
      </c>
      <c r="DH39" s="429" t="str">
        <f t="shared" si="78"/>
        <v/>
      </c>
      <c r="DI39" s="430" t="str">
        <f t="shared" ref="DI39:DI56" si="154">IF(DG39="","",VLOOKUP(DH39,gradekpi,4))</f>
        <v/>
      </c>
      <c r="DJ39" s="382"/>
      <c r="DK39" s="383"/>
      <c r="DL39" s="383"/>
      <c r="DM39" s="161" t="str">
        <f t="shared" si="79"/>
        <v/>
      </c>
      <c r="DN39" s="429" t="str">
        <f t="shared" si="80"/>
        <v/>
      </c>
      <c r="DO39" s="434" t="str">
        <f t="shared" ref="DO39:DO56" si="155">IF(DM39="","",VLOOKUP(DN39,gradekpi,4))</f>
        <v/>
      </c>
      <c r="DP39" s="382"/>
      <c r="DQ39" s="383"/>
      <c r="DR39" s="383"/>
      <c r="DS39" s="161" t="str">
        <f t="shared" si="81"/>
        <v/>
      </c>
      <c r="DT39" s="429" t="str">
        <f t="shared" si="82"/>
        <v/>
      </c>
      <c r="DU39" s="430" t="str">
        <f t="shared" ref="DU39:DU56" si="156">IF(DS39="","",VLOOKUP(DT39,gradekpi,4))</f>
        <v/>
      </c>
      <c r="DV39" s="382"/>
      <c r="DW39" s="383"/>
      <c r="DX39" s="383"/>
      <c r="DY39" s="161" t="str">
        <f t="shared" si="83"/>
        <v/>
      </c>
      <c r="DZ39" s="429" t="str">
        <f t="shared" si="84"/>
        <v/>
      </c>
      <c r="EA39" s="430" t="str">
        <f t="shared" ref="EA39:EA56" si="157">IF(DY39="","",VLOOKUP(DZ39,gradekpi,4))</f>
        <v/>
      </c>
      <c r="EB39" s="382"/>
      <c r="EC39" s="383"/>
      <c r="ED39" s="383"/>
      <c r="EE39" s="161" t="str">
        <f t="shared" si="85"/>
        <v/>
      </c>
      <c r="EF39" s="429" t="str">
        <f t="shared" si="86"/>
        <v/>
      </c>
      <c r="EG39" s="430" t="str">
        <f t="shared" ref="EG39:EG56" si="158">IF(EE39="","",VLOOKUP(EF39,gradekpi,4))</f>
        <v/>
      </c>
      <c r="EH39" s="382"/>
      <c r="EI39" s="383"/>
      <c r="EJ39" s="383"/>
      <c r="EK39" s="161" t="str">
        <f t="shared" si="87"/>
        <v/>
      </c>
      <c r="EL39" s="429" t="str">
        <f t="shared" si="88"/>
        <v/>
      </c>
      <c r="EM39" s="434" t="str">
        <f t="shared" ref="EM39:EM56" si="159">IF(EK39="","",VLOOKUP(EL39,gradekpi,4))</f>
        <v/>
      </c>
      <c r="EN39" s="382"/>
      <c r="EO39" s="383"/>
      <c r="EP39" s="383"/>
      <c r="EQ39" s="161" t="str">
        <f t="shared" si="89"/>
        <v/>
      </c>
      <c r="ER39" s="429" t="str">
        <f t="shared" si="90"/>
        <v/>
      </c>
      <c r="ES39" s="430" t="str">
        <f t="shared" ref="ES39:ES56" si="160">IF(EQ39="","",VLOOKUP(ER39,gradekpi,4))</f>
        <v/>
      </c>
      <c r="ET39" s="382"/>
      <c r="EU39" s="383"/>
      <c r="EV39" s="383"/>
      <c r="EW39" s="161" t="str">
        <f t="shared" si="91"/>
        <v/>
      </c>
      <c r="EX39" s="429" t="str">
        <f t="shared" si="92"/>
        <v/>
      </c>
      <c r="EY39" s="430" t="str">
        <f t="shared" ref="EY39:EY56" si="161">IF(EW39="","",VLOOKUP(EX39,gradekpi,4))</f>
        <v/>
      </c>
      <c r="EZ39" s="382"/>
      <c r="FA39" s="383"/>
      <c r="FB39" s="383"/>
      <c r="FC39" s="161" t="str">
        <f t="shared" si="93"/>
        <v/>
      </c>
      <c r="FD39" s="429" t="str">
        <f t="shared" si="94"/>
        <v/>
      </c>
      <c r="FE39" s="430" t="str">
        <f t="shared" ref="FE39:FE56" si="162">IF(FC39="","",VLOOKUP(FD39,gradekpi,4))</f>
        <v/>
      </c>
      <c r="FF39" s="382"/>
      <c r="FG39" s="383"/>
      <c r="FH39" s="383"/>
      <c r="FI39" s="161" t="str">
        <f t="shared" si="95"/>
        <v/>
      </c>
      <c r="FJ39" s="429" t="str">
        <f t="shared" si="96"/>
        <v/>
      </c>
      <c r="FK39" s="434" t="str">
        <f t="shared" ref="FK39:FK56" si="163">IF(FI39="","",VLOOKUP(FJ39,gradekpi,4))</f>
        <v/>
      </c>
      <c r="FL39" s="382"/>
      <c r="FM39" s="383"/>
      <c r="FN39" s="383"/>
      <c r="FO39" s="161" t="str">
        <f t="shared" si="97"/>
        <v/>
      </c>
      <c r="FP39" s="429" t="str">
        <f t="shared" si="98"/>
        <v/>
      </c>
      <c r="FQ39" s="430" t="str">
        <f t="shared" ref="FQ39:FQ56" si="164">IF(FO39="","",VLOOKUP(FP39,gradekpi,4))</f>
        <v/>
      </c>
      <c r="FR39" s="382"/>
      <c r="FS39" s="383"/>
      <c r="FT39" s="383"/>
      <c r="FU39" s="161" t="str">
        <f t="shared" si="99"/>
        <v/>
      </c>
      <c r="FV39" s="429" t="str">
        <f t="shared" si="100"/>
        <v/>
      </c>
      <c r="FW39" s="430" t="str">
        <f t="shared" ref="FW39:FW56" si="165">IF(FU39="","",VLOOKUP(FV39,gradekpi,4))</f>
        <v/>
      </c>
      <c r="FX39" s="382"/>
      <c r="FY39" s="383"/>
      <c r="FZ39" s="383"/>
      <c r="GA39" s="161" t="str">
        <f t="shared" si="101"/>
        <v/>
      </c>
      <c r="GB39" s="429" t="str">
        <f t="shared" si="102"/>
        <v/>
      </c>
      <c r="GC39" s="430" t="str">
        <f t="shared" ref="GC39:GC56" si="166">IF(GA39="","",VLOOKUP(GB39,gradekpi,4))</f>
        <v/>
      </c>
      <c r="GD39" s="382"/>
      <c r="GE39" s="383"/>
      <c r="GF39" s="383"/>
      <c r="GG39" s="161" t="str">
        <f t="shared" si="103"/>
        <v/>
      </c>
      <c r="GH39" s="429" t="str">
        <f t="shared" si="104"/>
        <v/>
      </c>
      <c r="GI39" s="434" t="str">
        <f t="shared" ref="GI39:GI56" si="167">IF(GG39="","",VLOOKUP(GH39,gradekpi,4))</f>
        <v/>
      </c>
      <c r="GJ39" s="382"/>
      <c r="GK39" s="383"/>
      <c r="GL39" s="383"/>
      <c r="GM39" s="161" t="str">
        <f t="shared" si="105"/>
        <v/>
      </c>
      <c r="GN39" s="429" t="str">
        <f t="shared" si="106"/>
        <v/>
      </c>
      <c r="GO39" s="430" t="str">
        <f t="shared" ref="GO39:GO56" si="168">IF(GM39="","",VLOOKUP(GN39,gradekpi,4))</f>
        <v/>
      </c>
      <c r="GP39" s="382"/>
      <c r="GQ39" s="383"/>
      <c r="GR39" s="383"/>
      <c r="GS39" s="161" t="str">
        <f t="shared" si="107"/>
        <v/>
      </c>
      <c r="GT39" s="429" t="str">
        <f t="shared" si="108"/>
        <v/>
      </c>
      <c r="GU39" s="430" t="str">
        <f t="shared" ref="GU39:GU56" si="169">IF(GS39="","",VLOOKUP(GT39,gradekpi,4))</f>
        <v/>
      </c>
      <c r="GV39" s="382"/>
      <c r="GW39" s="383"/>
      <c r="GX39" s="383"/>
      <c r="GY39" s="161" t="str">
        <f t="shared" si="109"/>
        <v/>
      </c>
      <c r="GZ39" s="429" t="str">
        <f t="shared" si="110"/>
        <v/>
      </c>
      <c r="HA39" s="430" t="str">
        <f t="shared" ref="HA39:HA56" si="170">IF(GY39="","",VLOOKUP(GZ39,gradekpi,4))</f>
        <v/>
      </c>
      <c r="HB39" s="382"/>
      <c r="HC39" s="383"/>
      <c r="HD39" s="383"/>
      <c r="HE39" s="161" t="str">
        <f t="shared" si="111"/>
        <v/>
      </c>
      <c r="HF39" s="429" t="str">
        <f t="shared" si="112"/>
        <v/>
      </c>
      <c r="HG39" s="434" t="str">
        <f t="shared" ref="HG39:HG56" si="171">IF(HE39="","",VLOOKUP(HF39,gradekpi,4))</f>
        <v/>
      </c>
      <c r="HH39" s="382"/>
      <c r="HI39" s="383"/>
      <c r="HJ39" s="383"/>
      <c r="HK39" s="161" t="str">
        <f t="shared" si="113"/>
        <v/>
      </c>
      <c r="HL39" s="429" t="str">
        <f t="shared" si="114"/>
        <v/>
      </c>
      <c r="HM39" s="430" t="str">
        <f t="shared" ref="HM39:HM56" si="172">IF(HK39="","",VLOOKUP(HL39,gradekpi,4))</f>
        <v/>
      </c>
      <c r="HN39" s="382"/>
      <c r="HO39" s="383"/>
      <c r="HP39" s="383"/>
      <c r="HQ39" s="161" t="str">
        <f t="shared" si="115"/>
        <v/>
      </c>
      <c r="HR39" s="429" t="str">
        <f t="shared" si="116"/>
        <v/>
      </c>
      <c r="HS39" s="430" t="str">
        <f t="shared" ref="HS39:HS56" si="173">IF(HQ39="","",VLOOKUP(HR39,gradekpi,4))</f>
        <v/>
      </c>
      <c r="HT39" s="382"/>
      <c r="HU39" s="383"/>
      <c r="HV39" s="383"/>
      <c r="HW39" s="161" t="str">
        <f t="shared" si="117"/>
        <v/>
      </c>
      <c r="HX39" s="429" t="str">
        <f t="shared" si="118"/>
        <v/>
      </c>
      <c r="HY39" s="430" t="str">
        <f t="shared" ref="HY39:HY56" si="174">IF(HW39="","",VLOOKUP(HX39,gradekpi,4))</f>
        <v/>
      </c>
      <c r="HZ39" s="382"/>
      <c r="IA39" s="383"/>
      <c r="IB39" s="383"/>
      <c r="IC39" s="161" t="str">
        <f t="shared" si="119"/>
        <v/>
      </c>
      <c r="ID39" s="429" t="str">
        <f t="shared" si="120"/>
        <v/>
      </c>
      <c r="IE39" s="434" t="str">
        <f t="shared" ref="IE39:IE56" si="175">IF(IC39="","",VLOOKUP(ID39,gradekpi,4))</f>
        <v/>
      </c>
      <c r="IF39" s="382"/>
      <c r="IG39" s="383"/>
      <c r="IH39" s="383"/>
      <c r="II39" s="161" t="str">
        <f t="shared" si="121"/>
        <v/>
      </c>
      <c r="IJ39" s="429" t="str">
        <f t="shared" si="122"/>
        <v/>
      </c>
      <c r="IK39" s="430" t="str">
        <f t="shared" ref="IK39:IK56" si="176">IF(II39="","",VLOOKUP(IJ39,gradekpi,4))</f>
        <v/>
      </c>
      <c r="IL39" s="382"/>
      <c r="IM39" s="383"/>
      <c r="IN39" s="383"/>
      <c r="IO39" s="161" t="str">
        <f t="shared" si="123"/>
        <v/>
      </c>
      <c r="IP39" s="429" t="str">
        <f t="shared" si="124"/>
        <v/>
      </c>
      <c r="IQ39" s="430" t="str">
        <f t="shared" ref="IQ39:IQ56" si="177">IF(IO39="","",VLOOKUP(IP39,gradekpi,4))</f>
        <v/>
      </c>
      <c r="IR39" s="382"/>
      <c r="IS39" s="383"/>
      <c r="IT39" s="383"/>
      <c r="IU39" s="161" t="str">
        <f t="shared" si="125"/>
        <v/>
      </c>
      <c r="IV39" s="429" t="str">
        <f t="shared" si="126"/>
        <v/>
      </c>
      <c r="IW39" s="430" t="str">
        <f t="shared" ref="IW39:IW56" si="178">IF(IU39="","",VLOOKUP(IV39,gradekpi,4))</f>
        <v/>
      </c>
      <c r="IX39" s="382"/>
      <c r="IY39" s="383"/>
      <c r="IZ39" s="383"/>
      <c r="JA39" s="161" t="str">
        <f t="shared" si="127"/>
        <v/>
      </c>
      <c r="JB39" s="429" t="str">
        <f t="shared" si="128"/>
        <v/>
      </c>
      <c r="JC39" s="434" t="str">
        <f t="shared" ref="JC39:JC56" si="179">IF(JA39="","",VLOOKUP(JB39,gradekpi,4))</f>
        <v/>
      </c>
      <c r="JD39" s="446" t="str">
        <f t="shared" si="129"/>
        <v/>
      </c>
      <c r="JE39" s="161" t="str">
        <f t="shared" si="130"/>
        <v/>
      </c>
      <c r="JF39" s="454" t="str">
        <f t="shared" si="131"/>
        <v/>
      </c>
      <c r="JG39" s="441" t="str">
        <f>IF(JF39="","",IF(นักเรียน!N38="ออก","---ย้าย---",VLOOKUP(JF39,gradekpisum,4)))</f>
        <v/>
      </c>
      <c r="JH39" s="432"/>
      <c r="JM39" s="449">
        <f t="shared" si="132"/>
        <v>0</v>
      </c>
      <c r="JN39" s="449">
        <f t="shared" si="133"/>
        <v>0</v>
      </c>
      <c r="JO39" s="449">
        <f t="shared" si="134"/>
        <v>0</v>
      </c>
      <c r="JP39" s="449">
        <f t="shared" si="135"/>
        <v>0</v>
      </c>
      <c r="JQ39" s="452" t="str">
        <f t="shared" si="136"/>
        <v/>
      </c>
      <c r="JR39" s="4"/>
    </row>
    <row r="40" spans="2:278" ht="15.6" customHeight="1" x14ac:dyDescent="0.5">
      <c r="B40" s="15">
        <v>34</v>
      </c>
      <c r="C40" s="161" t="str">
        <f>IF(นักเรียน!C39="","",นักเรียน!C39)</f>
        <v/>
      </c>
      <c r="D40" s="740" t="str">
        <f>IF(นักเรียน!E39="","",นักเรียน!E39)</f>
        <v/>
      </c>
      <c r="E40" s="741"/>
      <c r="F40" s="382"/>
      <c r="G40" s="383"/>
      <c r="H40" s="383"/>
      <c r="I40" s="161" t="str">
        <f t="shared" si="43"/>
        <v/>
      </c>
      <c r="J40" s="429" t="str">
        <f t="shared" si="44"/>
        <v/>
      </c>
      <c r="K40" s="430" t="str">
        <f t="shared" si="137"/>
        <v/>
      </c>
      <c r="L40" s="382"/>
      <c r="M40" s="383"/>
      <c r="N40" s="383"/>
      <c r="O40" s="161" t="str">
        <f t="shared" si="45"/>
        <v/>
      </c>
      <c r="P40" s="429" t="str">
        <f t="shared" si="46"/>
        <v/>
      </c>
      <c r="Q40" s="430" t="str">
        <f t="shared" si="138"/>
        <v/>
      </c>
      <c r="R40" s="382"/>
      <c r="S40" s="383"/>
      <c r="T40" s="383"/>
      <c r="U40" s="161" t="str">
        <f t="shared" si="47"/>
        <v/>
      </c>
      <c r="V40" s="429" t="str">
        <f t="shared" si="48"/>
        <v/>
      </c>
      <c r="W40" s="434" t="str">
        <f t="shared" si="139"/>
        <v/>
      </c>
      <c r="X40" s="382"/>
      <c r="Y40" s="383"/>
      <c r="Z40" s="383"/>
      <c r="AA40" s="161" t="str">
        <f t="shared" si="49"/>
        <v/>
      </c>
      <c r="AB40" s="429" t="str">
        <f t="shared" si="50"/>
        <v/>
      </c>
      <c r="AC40" s="430" t="str">
        <f t="shared" si="140"/>
        <v/>
      </c>
      <c r="AD40" s="382"/>
      <c r="AE40" s="383"/>
      <c r="AF40" s="383"/>
      <c r="AG40" s="161" t="str">
        <f t="shared" si="51"/>
        <v/>
      </c>
      <c r="AH40" s="429" t="str">
        <f t="shared" si="52"/>
        <v/>
      </c>
      <c r="AI40" s="430" t="str">
        <f t="shared" si="141"/>
        <v/>
      </c>
      <c r="AJ40" s="382"/>
      <c r="AK40" s="383"/>
      <c r="AL40" s="383"/>
      <c r="AM40" s="161" t="str">
        <f t="shared" si="53"/>
        <v/>
      </c>
      <c r="AN40" s="429" t="str">
        <f t="shared" si="54"/>
        <v/>
      </c>
      <c r="AO40" s="430" t="str">
        <f t="shared" si="142"/>
        <v/>
      </c>
      <c r="AP40" s="382"/>
      <c r="AQ40" s="383"/>
      <c r="AR40" s="383"/>
      <c r="AS40" s="161" t="str">
        <f t="shared" si="55"/>
        <v/>
      </c>
      <c r="AT40" s="429" t="str">
        <f t="shared" si="56"/>
        <v/>
      </c>
      <c r="AU40" s="434" t="str">
        <f t="shared" si="143"/>
        <v/>
      </c>
      <c r="AV40" s="382"/>
      <c r="AW40" s="383"/>
      <c r="AX40" s="383"/>
      <c r="AY40" s="161" t="str">
        <f t="shared" si="57"/>
        <v/>
      </c>
      <c r="AZ40" s="429" t="str">
        <f t="shared" si="58"/>
        <v/>
      </c>
      <c r="BA40" s="430" t="str">
        <f t="shared" si="144"/>
        <v/>
      </c>
      <c r="BB40" s="382"/>
      <c r="BC40" s="383"/>
      <c r="BD40" s="383"/>
      <c r="BE40" s="161" t="str">
        <f t="shared" si="59"/>
        <v/>
      </c>
      <c r="BF40" s="429" t="str">
        <f t="shared" si="60"/>
        <v/>
      </c>
      <c r="BG40" s="430" t="str">
        <f t="shared" si="145"/>
        <v/>
      </c>
      <c r="BH40" s="382"/>
      <c r="BI40" s="383"/>
      <c r="BJ40" s="383"/>
      <c r="BK40" s="161" t="str">
        <f t="shared" si="61"/>
        <v/>
      </c>
      <c r="BL40" s="429" t="str">
        <f t="shared" si="62"/>
        <v/>
      </c>
      <c r="BM40" s="430" t="str">
        <f t="shared" si="146"/>
        <v/>
      </c>
      <c r="BN40" s="382"/>
      <c r="BO40" s="383"/>
      <c r="BP40" s="383"/>
      <c r="BQ40" s="161" t="str">
        <f t="shared" si="63"/>
        <v/>
      </c>
      <c r="BR40" s="429" t="str">
        <f t="shared" si="64"/>
        <v/>
      </c>
      <c r="BS40" s="434" t="str">
        <f t="shared" si="147"/>
        <v/>
      </c>
      <c r="BT40" s="382"/>
      <c r="BU40" s="383"/>
      <c r="BV40" s="383"/>
      <c r="BW40" s="161" t="str">
        <f t="shared" si="65"/>
        <v/>
      </c>
      <c r="BX40" s="429" t="str">
        <f t="shared" si="66"/>
        <v/>
      </c>
      <c r="BY40" s="430" t="str">
        <f t="shared" si="148"/>
        <v/>
      </c>
      <c r="BZ40" s="382"/>
      <c r="CA40" s="383"/>
      <c r="CB40" s="383"/>
      <c r="CC40" s="161" t="str">
        <f t="shared" si="67"/>
        <v/>
      </c>
      <c r="CD40" s="429" t="str">
        <f t="shared" si="68"/>
        <v/>
      </c>
      <c r="CE40" s="430" t="str">
        <f t="shared" si="149"/>
        <v/>
      </c>
      <c r="CF40" s="382"/>
      <c r="CG40" s="383"/>
      <c r="CH40" s="383"/>
      <c r="CI40" s="161" t="str">
        <f t="shared" si="69"/>
        <v/>
      </c>
      <c r="CJ40" s="429" t="str">
        <f t="shared" si="70"/>
        <v/>
      </c>
      <c r="CK40" s="430" t="str">
        <f t="shared" si="150"/>
        <v/>
      </c>
      <c r="CL40" s="382"/>
      <c r="CM40" s="383"/>
      <c r="CN40" s="383"/>
      <c r="CO40" s="161" t="str">
        <f t="shared" si="71"/>
        <v/>
      </c>
      <c r="CP40" s="429" t="str">
        <f t="shared" si="72"/>
        <v/>
      </c>
      <c r="CQ40" s="434" t="str">
        <f t="shared" si="151"/>
        <v/>
      </c>
      <c r="CR40" s="382"/>
      <c r="CS40" s="383"/>
      <c r="CT40" s="383"/>
      <c r="CU40" s="161" t="str">
        <f t="shared" si="73"/>
        <v/>
      </c>
      <c r="CV40" s="429" t="str">
        <f t="shared" si="74"/>
        <v/>
      </c>
      <c r="CW40" s="430" t="str">
        <f t="shared" si="152"/>
        <v/>
      </c>
      <c r="CX40" s="382"/>
      <c r="CY40" s="383"/>
      <c r="CZ40" s="383"/>
      <c r="DA40" s="161" t="str">
        <f t="shared" si="75"/>
        <v/>
      </c>
      <c r="DB40" s="429" t="str">
        <f t="shared" si="76"/>
        <v/>
      </c>
      <c r="DC40" s="430" t="str">
        <f t="shared" si="153"/>
        <v/>
      </c>
      <c r="DD40" s="382"/>
      <c r="DE40" s="383"/>
      <c r="DF40" s="383"/>
      <c r="DG40" s="161" t="str">
        <f t="shared" si="77"/>
        <v/>
      </c>
      <c r="DH40" s="429" t="str">
        <f t="shared" si="78"/>
        <v/>
      </c>
      <c r="DI40" s="430" t="str">
        <f t="shared" si="154"/>
        <v/>
      </c>
      <c r="DJ40" s="382"/>
      <c r="DK40" s="383"/>
      <c r="DL40" s="383"/>
      <c r="DM40" s="161" t="str">
        <f t="shared" si="79"/>
        <v/>
      </c>
      <c r="DN40" s="429" t="str">
        <f t="shared" si="80"/>
        <v/>
      </c>
      <c r="DO40" s="434" t="str">
        <f t="shared" si="155"/>
        <v/>
      </c>
      <c r="DP40" s="382"/>
      <c r="DQ40" s="383"/>
      <c r="DR40" s="383"/>
      <c r="DS40" s="161" t="str">
        <f t="shared" si="81"/>
        <v/>
      </c>
      <c r="DT40" s="429" t="str">
        <f t="shared" si="82"/>
        <v/>
      </c>
      <c r="DU40" s="430" t="str">
        <f t="shared" si="156"/>
        <v/>
      </c>
      <c r="DV40" s="382"/>
      <c r="DW40" s="383"/>
      <c r="DX40" s="383"/>
      <c r="DY40" s="161" t="str">
        <f t="shared" si="83"/>
        <v/>
      </c>
      <c r="DZ40" s="429" t="str">
        <f t="shared" si="84"/>
        <v/>
      </c>
      <c r="EA40" s="430" t="str">
        <f t="shared" si="157"/>
        <v/>
      </c>
      <c r="EB40" s="382"/>
      <c r="EC40" s="383"/>
      <c r="ED40" s="383"/>
      <c r="EE40" s="161" t="str">
        <f t="shared" si="85"/>
        <v/>
      </c>
      <c r="EF40" s="429" t="str">
        <f t="shared" si="86"/>
        <v/>
      </c>
      <c r="EG40" s="430" t="str">
        <f t="shared" si="158"/>
        <v/>
      </c>
      <c r="EH40" s="382"/>
      <c r="EI40" s="383"/>
      <c r="EJ40" s="383"/>
      <c r="EK40" s="161" t="str">
        <f t="shared" si="87"/>
        <v/>
      </c>
      <c r="EL40" s="429" t="str">
        <f t="shared" si="88"/>
        <v/>
      </c>
      <c r="EM40" s="434" t="str">
        <f t="shared" si="159"/>
        <v/>
      </c>
      <c r="EN40" s="382"/>
      <c r="EO40" s="383"/>
      <c r="EP40" s="383"/>
      <c r="EQ40" s="161" t="str">
        <f t="shared" si="89"/>
        <v/>
      </c>
      <c r="ER40" s="429" t="str">
        <f t="shared" si="90"/>
        <v/>
      </c>
      <c r="ES40" s="430" t="str">
        <f t="shared" si="160"/>
        <v/>
      </c>
      <c r="ET40" s="382"/>
      <c r="EU40" s="383"/>
      <c r="EV40" s="383"/>
      <c r="EW40" s="161" t="str">
        <f t="shared" si="91"/>
        <v/>
      </c>
      <c r="EX40" s="429" t="str">
        <f t="shared" si="92"/>
        <v/>
      </c>
      <c r="EY40" s="430" t="str">
        <f t="shared" si="161"/>
        <v/>
      </c>
      <c r="EZ40" s="382"/>
      <c r="FA40" s="383"/>
      <c r="FB40" s="383"/>
      <c r="FC40" s="161" t="str">
        <f t="shared" si="93"/>
        <v/>
      </c>
      <c r="FD40" s="429" t="str">
        <f t="shared" si="94"/>
        <v/>
      </c>
      <c r="FE40" s="430" t="str">
        <f t="shared" si="162"/>
        <v/>
      </c>
      <c r="FF40" s="382"/>
      <c r="FG40" s="383"/>
      <c r="FH40" s="383"/>
      <c r="FI40" s="161" t="str">
        <f t="shared" si="95"/>
        <v/>
      </c>
      <c r="FJ40" s="429" t="str">
        <f t="shared" si="96"/>
        <v/>
      </c>
      <c r="FK40" s="434" t="str">
        <f t="shared" si="163"/>
        <v/>
      </c>
      <c r="FL40" s="382"/>
      <c r="FM40" s="383"/>
      <c r="FN40" s="383"/>
      <c r="FO40" s="161" t="str">
        <f t="shared" si="97"/>
        <v/>
      </c>
      <c r="FP40" s="429" t="str">
        <f t="shared" si="98"/>
        <v/>
      </c>
      <c r="FQ40" s="430" t="str">
        <f t="shared" si="164"/>
        <v/>
      </c>
      <c r="FR40" s="382"/>
      <c r="FS40" s="383"/>
      <c r="FT40" s="383"/>
      <c r="FU40" s="161" t="str">
        <f t="shared" si="99"/>
        <v/>
      </c>
      <c r="FV40" s="429" t="str">
        <f t="shared" si="100"/>
        <v/>
      </c>
      <c r="FW40" s="430" t="str">
        <f t="shared" si="165"/>
        <v/>
      </c>
      <c r="FX40" s="382"/>
      <c r="FY40" s="383"/>
      <c r="FZ40" s="383"/>
      <c r="GA40" s="161" t="str">
        <f t="shared" si="101"/>
        <v/>
      </c>
      <c r="GB40" s="429" t="str">
        <f t="shared" si="102"/>
        <v/>
      </c>
      <c r="GC40" s="430" t="str">
        <f t="shared" si="166"/>
        <v/>
      </c>
      <c r="GD40" s="382"/>
      <c r="GE40" s="383"/>
      <c r="GF40" s="383"/>
      <c r="GG40" s="161" t="str">
        <f t="shared" si="103"/>
        <v/>
      </c>
      <c r="GH40" s="429" t="str">
        <f t="shared" si="104"/>
        <v/>
      </c>
      <c r="GI40" s="434" t="str">
        <f t="shared" si="167"/>
        <v/>
      </c>
      <c r="GJ40" s="382"/>
      <c r="GK40" s="383"/>
      <c r="GL40" s="383"/>
      <c r="GM40" s="161" t="str">
        <f t="shared" si="105"/>
        <v/>
      </c>
      <c r="GN40" s="429" t="str">
        <f t="shared" si="106"/>
        <v/>
      </c>
      <c r="GO40" s="430" t="str">
        <f t="shared" si="168"/>
        <v/>
      </c>
      <c r="GP40" s="382"/>
      <c r="GQ40" s="383"/>
      <c r="GR40" s="383"/>
      <c r="GS40" s="161" t="str">
        <f t="shared" si="107"/>
        <v/>
      </c>
      <c r="GT40" s="429" t="str">
        <f t="shared" si="108"/>
        <v/>
      </c>
      <c r="GU40" s="430" t="str">
        <f t="shared" si="169"/>
        <v/>
      </c>
      <c r="GV40" s="382"/>
      <c r="GW40" s="383"/>
      <c r="GX40" s="383"/>
      <c r="GY40" s="161" t="str">
        <f t="shared" si="109"/>
        <v/>
      </c>
      <c r="GZ40" s="429" t="str">
        <f t="shared" si="110"/>
        <v/>
      </c>
      <c r="HA40" s="430" t="str">
        <f t="shared" si="170"/>
        <v/>
      </c>
      <c r="HB40" s="382"/>
      <c r="HC40" s="383"/>
      <c r="HD40" s="383"/>
      <c r="HE40" s="161" t="str">
        <f t="shared" si="111"/>
        <v/>
      </c>
      <c r="HF40" s="429" t="str">
        <f t="shared" si="112"/>
        <v/>
      </c>
      <c r="HG40" s="434" t="str">
        <f t="shared" si="171"/>
        <v/>
      </c>
      <c r="HH40" s="382"/>
      <c r="HI40" s="383"/>
      <c r="HJ40" s="383"/>
      <c r="HK40" s="161" t="str">
        <f t="shared" si="113"/>
        <v/>
      </c>
      <c r="HL40" s="429" t="str">
        <f t="shared" si="114"/>
        <v/>
      </c>
      <c r="HM40" s="430" t="str">
        <f t="shared" si="172"/>
        <v/>
      </c>
      <c r="HN40" s="382"/>
      <c r="HO40" s="383"/>
      <c r="HP40" s="383"/>
      <c r="HQ40" s="161" t="str">
        <f t="shared" si="115"/>
        <v/>
      </c>
      <c r="HR40" s="429" t="str">
        <f t="shared" si="116"/>
        <v/>
      </c>
      <c r="HS40" s="430" t="str">
        <f t="shared" si="173"/>
        <v/>
      </c>
      <c r="HT40" s="382"/>
      <c r="HU40" s="383"/>
      <c r="HV40" s="383"/>
      <c r="HW40" s="161" t="str">
        <f t="shared" si="117"/>
        <v/>
      </c>
      <c r="HX40" s="429" t="str">
        <f t="shared" si="118"/>
        <v/>
      </c>
      <c r="HY40" s="430" t="str">
        <f t="shared" si="174"/>
        <v/>
      </c>
      <c r="HZ40" s="382"/>
      <c r="IA40" s="383"/>
      <c r="IB40" s="383"/>
      <c r="IC40" s="161" t="str">
        <f t="shared" si="119"/>
        <v/>
      </c>
      <c r="ID40" s="429" t="str">
        <f t="shared" si="120"/>
        <v/>
      </c>
      <c r="IE40" s="434" t="str">
        <f t="shared" si="175"/>
        <v/>
      </c>
      <c r="IF40" s="382"/>
      <c r="IG40" s="383"/>
      <c r="IH40" s="383"/>
      <c r="II40" s="161" t="str">
        <f t="shared" si="121"/>
        <v/>
      </c>
      <c r="IJ40" s="429" t="str">
        <f t="shared" si="122"/>
        <v/>
      </c>
      <c r="IK40" s="430" t="str">
        <f t="shared" si="176"/>
        <v/>
      </c>
      <c r="IL40" s="382"/>
      <c r="IM40" s="383"/>
      <c r="IN40" s="383"/>
      <c r="IO40" s="161" t="str">
        <f t="shared" si="123"/>
        <v/>
      </c>
      <c r="IP40" s="429" t="str">
        <f t="shared" si="124"/>
        <v/>
      </c>
      <c r="IQ40" s="430" t="str">
        <f t="shared" si="177"/>
        <v/>
      </c>
      <c r="IR40" s="382"/>
      <c r="IS40" s="383"/>
      <c r="IT40" s="383"/>
      <c r="IU40" s="161" t="str">
        <f t="shared" si="125"/>
        <v/>
      </c>
      <c r="IV40" s="429" t="str">
        <f t="shared" si="126"/>
        <v/>
      </c>
      <c r="IW40" s="430" t="str">
        <f t="shared" si="178"/>
        <v/>
      </c>
      <c r="IX40" s="382"/>
      <c r="IY40" s="383"/>
      <c r="IZ40" s="383"/>
      <c r="JA40" s="161" t="str">
        <f t="shared" si="127"/>
        <v/>
      </c>
      <c r="JB40" s="429" t="str">
        <f t="shared" si="128"/>
        <v/>
      </c>
      <c r="JC40" s="434" t="str">
        <f t="shared" si="179"/>
        <v/>
      </c>
      <c r="JD40" s="446" t="str">
        <f t="shared" si="129"/>
        <v/>
      </c>
      <c r="JE40" s="161" t="str">
        <f t="shared" si="130"/>
        <v/>
      </c>
      <c r="JF40" s="454" t="str">
        <f t="shared" si="131"/>
        <v/>
      </c>
      <c r="JG40" s="441" t="str">
        <f>IF(JF40="","",IF(นักเรียน!N39="ออก","---ย้าย---",VLOOKUP(JF40,gradekpisum,4)))</f>
        <v/>
      </c>
      <c r="JH40" s="432"/>
      <c r="JM40" s="449">
        <f t="shared" si="132"/>
        <v>0</v>
      </c>
      <c r="JN40" s="449">
        <f t="shared" si="133"/>
        <v>0</v>
      </c>
      <c r="JO40" s="449">
        <f t="shared" si="134"/>
        <v>0</v>
      </c>
      <c r="JP40" s="449">
        <f t="shared" si="135"/>
        <v>0</v>
      </c>
      <c r="JQ40" s="452" t="str">
        <f t="shared" si="136"/>
        <v/>
      </c>
      <c r="JR40" s="4"/>
    </row>
    <row r="41" spans="2:278" ht="15.6" customHeight="1" x14ac:dyDescent="0.5">
      <c r="B41" s="15">
        <v>35</v>
      </c>
      <c r="C41" s="161" t="str">
        <f>IF(นักเรียน!C40="","",นักเรียน!C40)</f>
        <v/>
      </c>
      <c r="D41" s="740" t="str">
        <f>IF(นักเรียน!E40="","",นักเรียน!E40)</f>
        <v/>
      </c>
      <c r="E41" s="741"/>
      <c r="F41" s="382"/>
      <c r="G41" s="383"/>
      <c r="H41" s="383"/>
      <c r="I41" s="161" t="str">
        <f t="shared" si="43"/>
        <v/>
      </c>
      <c r="J41" s="429" t="str">
        <f t="shared" si="44"/>
        <v/>
      </c>
      <c r="K41" s="430" t="str">
        <f t="shared" si="137"/>
        <v/>
      </c>
      <c r="L41" s="382"/>
      <c r="M41" s="383"/>
      <c r="N41" s="383"/>
      <c r="O41" s="161" t="str">
        <f t="shared" si="45"/>
        <v/>
      </c>
      <c r="P41" s="429" t="str">
        <f t="shared" si="46"/>
        <v/>
      </c>
      <c r="Q41" s="430" t="str">
        <f t="shared" si="138"/>
        <v/>
      </c>
      <c r="R41" s="382"/>
      <c r="S41" s="383"/>
      <c r="T41" s="383"/>
      <c r="U41" s="161" t="str">
        <f t="shared" si="47"/>
        <v/>
      </c>
      <c r="V41" s="429" t="str">
        <f t="shared" si="48"/>
        <v/>
      </c>
      <c r="W41" s="434" t="str">
        <f t="shared" si="139"/>
        <v/>
      </c>
      <c r="X41" s="382"/>
      <c r="Y41" s="383"/>
      <c r="Z41" s="383"/>
      <c r="AA41" s="161" t="str">
        <f t="shared" si="49"/>
        <v/>
      </c>
      <c r="AB41" s="429" t="str">
        <f t="shared" si="50"/>
        <v/>
      </c>
      <c r="AC41" s="430" t="str">
        <f t="shared" si="140"/>
        <v/>
      </c>
      <c r="AD41" s="382"/>
      <c r="AE41" s="383"/>
      <c r="AF41" s="383"/>
      <c r="AG41" s="161" t="str">
        <f t="shared" si="51"/>
        <v/>
      </c>
      <c r="AH41" s="429" t="str">
        <f t="shared" si="52"/>
        <v/>
      </c>
      <c r="AI41" s="430" t="str">
        <f t="shared" si="141"/>
        <v/>
      </c>
      <c r="AJ41" s="382"/>
      <c r="AK41" s="383"/>
      <c r="AL41" s="383"/>
      <c r="AM41" s="161" t="str">
        <f t="shared" si="53"/>
        <v/>
      </c>
      <c r="AN41" s="429" t="str">
        <f t="shared" si="54"/>
        <v/>
      </c>
      <c r="AO41" s="430" t="str">
        <f t="shared" si="142"/>
        <v/>
      </c>
      <c r="AP41" s="382"/>
      <c r="AQ41" s="383"/>
      <c r="AR41" s="383"/>
      <c r="AS41" s="161" t="str">
        <f t="shared" si="55"/>
        <v/>
      </c>
      <c r="AT41" s="429" t="str">
        <f t="shared" si="56"/>
        <v/>
      </c>
      <c r="AU41" s="434" t="str">
        <f t="shared" si="143"/>
        <v/>
      </c>
      <c r="AV41" s="382"/>
      <c r="AW41" s="383"/>
      <c r="AX41" s="383"/>
      <c r="AY41" s="161" t="str">
        <f t="shared" si="57"/>
        <v/>
      </c>
      <c r="AZ41" s="429" t="str">
        <f t="shared" si="58"/>
        <v/>
      </c>
      <c r="BA41" s="430" t="str">
        <f t="shared" si="144"/>
        <v/>
      </c>
      <c r="BB41" s="382"/>
      <c r="BC41" s="383"/>
      <c r="BD41" s="383"/>
      <c r="BE41" s="161" t="str">
        <f t="shared" si="59"/>
        <v/>
      </c>
      <c r="BF41" s="429" t="str">
        <f t="shared" si="60"/>
        <v/>
      </c>
      <c r="BG41" s="430" t="str">
        <f t="shared" si="145"/>
        <v/>
      </c>
      <c r="BH41" s="382"/>
      <c r="BI41" s="383"/>
      <c r="BJ41" s="383"/>
      <c r="BK41" s="161" t="str">
        <f t="shared" si="61"/>
        <v/>
      </c>
      <c r="BL41" s="429" t="str">
        <f t="shared" si="62"/>
        <v/>
      </c>
      <c r="BM41" s="430" t="str">
        <f t="shared" si="146"/>
        <v/>
      </c>
      <c r="BN41" s="382"/>
      <c r="BO41" s="383"/>
      <c r="BP41" s="383"/>
      <c r="BQ41" s="161" t="str">
        <f t="shared" si="63"/>
        <v/>
      </c>
      <c r="BR41" s="429" t="str">
        <f t="shared" si="64"/>
        <v/>
      </c>
      <c r="BS41" s="434" t="str">
        <f t="shared" si="147"/>
        <v/>
      </c>
      <c r="BT41" s="382"/>
      <c r="BU41" s="383"/>
      <c r="BV41" s="383"/>
      <c r="BW41" s="161" t="str">
        <f t="shared" si="65"/>
        <v/>
      </c>
      <c r="BX41" s="429" t="str">
        <f t="shared" si="66"/>
        <v/>
      </c>
      <c r="BY41" s="430" t="str">
        <f t="shared" si="148"/>
        <v/>
      </c>
      <c r="BZ41" s="382"/>
      <c r="CA41" s="383"/>
      <c r="CB41" s="383"/>
      <c r="CC41" s="161" t="str">
        <f t="shared" si="67"/>
        <v/>
      </c>
      <c r="CD41" s="429" t="str">
        <f t="shared" si="68"/>
        <v/>
      </c>
      <c r="CE41" s="430" t="str">
        <f t="shared" si="149"/>
        <v/>
      </c>
      <c r="CF41" s="382"/>
      <c r="CG41" s="383"/>
      <c r="CH41" s="383"/>
      <c r="CI41" s="161" t="str">
        <f t="shared" si="69"/>
        <v/>
      </c>
      <c r="CJ41" s="429" t="str">
        <f t="shared" si="70"/>
        <v/>
      </c>
      <c r="CK41" s="430" t="str">
        <f t="shared" si="150"/>
        <v/>
      </c>
      <c r="CL41" s="382"/>
      <c r="CM41" s="383"/>
      <c r="CN41" s="383"/>
      <c r="CO41" s="161" t="str">
        <f t="shared" si="71"/>
        <v/>
      </c>
      <c r="CP41" s="429" t="str">
        <f t="shared" si="72"/>
        <v/>
      </c>
      <c r="CQ41" s="434" t="str">
        <f t="shared" si="151"/>
        <v/>
      </c>
      <c r="CR41" s="382"/>
      <c r="CS41" s="383"/>
      <c r="CT41" s="383"/>
      <c r="CU41" s="161" t="str">
        <f t="shared" si="73"/>
        <v/>
      </c>
      <c r="CV41" s="429" t="str">
        <f t="shared" si="74"/>
        <v/>
      </c>
      <c r="CW41" s="430" t="str">
        <f t="shared" si="152"/>
        <v/>
      </c>
      <c r="CX41" s="382"/>
      <c r="CY41" s="383"/>
      <c r="CZ41" s="383"/>
      <c r="DA41" s="161" t="str">
        <f t="shared" si="75"/>
        <v/>
      </c>
      <c r="DB41" s="429" t="str">
        <f t="shared" si="76"/>
        <v/>
      </c>
      <c r="DC41" s="430" t="str">
        <f t="shared" si="153"/>
        <v/>
      </c>
      <c r="DD41" s="382"/>
      <c r="DE41" s="383"/>
      <c r="DF41" s="383"/>
      <c r="DG41" s="161" t="str">
        <f t="shared" si="77"/>
        <v/>
      </c>
      <c r="DH41" s="429" t="str">
        <f t="shared" si="78"/>
        <v/>
      </c>
      <c r="DI41" s="430" t="str">
        <f t="shared" si="154"/>
        <v/>
      </c>
      <c r="DJ41" s="382"/>
      <c r="DK41" s="383"/>
      <c r="DL41" s="383"/>
      <c r="DM41" s="161" t="str">
        <f t="shared" si="79"/>
        <v/>
      </c>
      <c r="DN41" s="429" t="str">
        <f t="shared" si="80"/>
        <v/>
      </c>
      <c r="DO41" s="434" t="str">
        <f t="shared" si="155"/>
        <v/>
      </c>
      <c r="DP41" s="382"/>
      <c r="DQ41" s="383"/>
      <c r="DR41" s="383"/>
      <c r="DS41" s="161" t="str">
        <f t="shared" si="81"/>
        <v/>
      </c>
      <c r="DT41" s="429" t="str">
        <f t="shared" si="82"/>
        <v/>
      </c>
      <c r="DU41" s="430" t="str">
        <f t="shared" si="156"/>
        <v/>
      </c>
      <c r="DV41" s="382"/>
      <c r="DW41" s="383"/>
      <c r="DX41" s="383"/>
      <c r="DY41" s="161" t="str">
        <f t="shared" si="83"/>
        <v/>
      </c>
      <c r="DZ41" s="429" t="str">
        <f t="shared" si="84"/>
        <v/>
      </c>
      <c r="EA41" s="430" t="str">
        <f t="shared" si="157"/>
        <v/>
      </c>
      <c r="EB41" s="382"/>
      <c r="EC41" s="383"/>
      <c r="ED41" s="383"/>
      <c r="EE41" s="161" t="str">
        <f t="shared" si="85"/>
        <v/>
      </c>
      <c r="EF41" s="429" t="str">
        <f t="shared" si="86"/>
        <v/>
      </c>
      <c r="EG41" s="430" t="str">
        <f t="shared" si="158"/>
        <v/>
      </c>
      <c r="EH41" s="382"/>
      <c r="EI41" s="383"/>
      <c r="EJ41" s="383"/>
      <c r="EK41" s="161" t="str">
        <f t="shared" si="87"/>
        <v/>
      </c>
      <c r="EL41" s="429" t="str">
        <f t="shared" si="88"/>
        <v/>
      </c>
      <c r="EM41" s="434" t="str">
        <f t="shared" si="159"/>
        <v/>
      </c>
      <c r="EN41" s="382"/>
      <c r="EO41" s="383"/>
      <c r="EP41" s="383"/>
      <c r="EQ41" s="161" t="str">
        <f t="shared" si="89"/>
        <v/>
      </c>
      <c r="ER41" s="429" t="str">
        <f t="shared" si="90"/>
        <v/>
      </c>
      <c r="ES41" s="430" t="str">
        <f t="shared" si="160"/>
        <v/>
      </c>
      <c r="ET41" s="382"/>
      <c r="EU41" s="383"/>
      <c r="EV41" s="383"/>
      <c r="EW41" s="161" t="str">
        <f t="shared" si="91"/>
        <v/>
      </c>
      <c r="EX41" s="429" t="str">
        <f t="shared" si="92"/>
        <v/>
      </c>
      <c r="EY41" s="430" t="str">
        <f t="shared" si="161"/>
        <v/>
      </c>
      <c r="EZ41" s="382"/>
      <c r="FA41" s="383"/>
      <c r="FB41" s="383"/>
      <c r="FC41" s="161" t="str">
        <f t="shared" si="93"/>
        <v/>
      </c>
      <c r="FD41" s="429" t="str">
        <f t="shared" si="94"/>
        <v/>
      </c>
      <c r="FE41" s="430" t="str">
        <f t="shared" si="162"/>
        <v/>
      </c>
      <c r="FF41" s="382"/>
      <c r="FG41" s="383"/>
      <c r="FH41" s="383"/>
      <c r="FI41" s="161" t="str">
        <f t="shared" si="95"/>
        <v/>
      </c>
      <c r="FJ41" s="429" t="str">
        <f t="shared" si="96"/>
        <v/>
      </c>
      <c r="FK41" s="434" t="str">
        <f t="shared" si="163"/>
        <v/>
      </c>
      <c r="FL41" s="382"/>
      <c r="FM41" s="383"/>
      <c r="FN41" s="383"/>
      <c r="FO41" s="161" t="str">
        <f t="shared" si="97"/>
        <v/>
      </c>
      <c r="FP41" s="429" t="str">
        <f t="shared" si="98"/>
        <v/>
      </c>
      <c r="FQ41" s="430" t="str">
        <f t="shared" si="164"/>
        <v/>
      </c>
      <c r="FR41" s="382"/>
      <c r="FS41" s="383"/>
      <c r="FT41" s="383"/>
      <c r="FU41" s="161" t="str">
        <f t="shared" si="99"/>
        <v/>
      </c>
      <c r="FV41" s="429" t="str">
        <f t="shared" si="100"/>
        <v/>
      </c>
      <c r="FW41" s="430" t="str">
        <f t="shared" si="165"/>
        <v/>
      </c>
      <c r="FX41" s="382"/>
      <c r="FY41" s="383"/>
      <c r="FZ41" s="383"/>
      <c r="GA41" s="161" t="str">
        <f t="shared" si="101"/>
        <v/>
      </c>
      <c r="GB41" s="429" t="str">
        <f t="shared" si="102"/>
        <v/>
      </c>
      <c r="GC41" s="430" t="str">
        <f t="shared" si="166"/>
        <v/>
      </c>
      <c r="GD41" s="382"/>
      <c r="GE41" s="383"/>
      <c r="GF41" s="383"/>
      <c r="GG41" s="161" t="str">
        <f t="shared" si="103"/>
        <v/>
      </c>
      <c r="GH41" s="429" t="str">
        <f t="shared" si="104"/>
        <v/>
      </c>
      <c r="GI41" s="434" t="str">
        <f t="shared" si="167"/>
        <v/>
      </c>
      <c r="GJ41" s="382"/>
      <c r="GK41" s="383"/>
      <c r="GL41" s="383"/>
      <c r="GM41" s="161" t="str">
        <f t="shared" si="105"/>
        <v/>
      </c>
      <c r="GN41" s="429" t="str">
        <f t="shared" si="106"/>
        <v/>
      </c>
      <c r="GO41" s="430" t="str">
        <f t="shared" si="168"/>
        <v/>
      </c>
      <c r="GP41" s="382"/>
      <c r="GQ41" s="383"/>
      <c r="GR41" s="383"/>
      <c r="GS41" s="161" t="str">
        <f t="shared" si="107"/>
        <v/>
      </c>
      <c r="GT41" s="429" t="str">
        <f t="shared" si="108"/>
        <v/>
      </c>
      <c r="GU41" s="430" t="str">
        <f t="shared" si="169"/>
        <v/>
      </c>
      <c r="GV41" s="382"/>
      <c r="GW41" s="383"/>
      <c r="GX41" s="383"/>
      <c r="GY41" s="161" t="str">
        <f t="shared" si="109"/>
        <v/>
      </c>
      <c r="GZ41" s="429" t="str">
        <f t="shared" si="110"/>
        <v/>
      </c>
      <c r="HA41" s="430" t="str">
        <f t="shared" si="170"/>
        <v/>
      </c>
      <c r="HB41" s="382"/>
      <c r="HC41" s="383"/>
      <c r="HD41" s="383"/>
      <c r="HE41" s="161" t="str">
        <f t="shared" si="111"/>
        <v/>
      </c>
      <c r="HF41" s="429" t="str">
        <f t="shared" si="112"/>
        <v/>
      </c>
      <c r="HG41" s="434" t="str">
        <f t="shared" si="171"/>
        <v/>
      </c>
      <c r="HH41" s="382"/>
      <c r="HI41" s="383"/>
      <c r="HJ41" s="383"/>
      <c r="HK41" s="161" t="str">
        <f t="shared" si="113"/>
        <v/>
      </c>
      <c r="HL41" s="429" t="str">
        <f t="shared" si="114"/>
        <v/>
      </c>
      <c r="HM41" s="430" t="str">
        <f t="shared" si="172"/>
        <v/>
      </c>
      <c r="HN41" s="382"/>
      <c r="HO41" s="383"/>
      <c r="HP41" s="383"/>
      <c r="HQ41" s="161" t="str">
        <f t="shared" si="115"/>
        <v/>
      </c>
      <c r="HR41" s="429" t="str">
        <f t="shared" si="116"/>
        <v/>
      </c>
      <c r="HS41" s="430" t="str">
        <f t="shared" si="173"/>
        <v/>
      </c>
      <c r="HT41" s="382"/>
      <c r="HU41" s="383"/>
      <c r="HV41" s="383"/>
      <c r="HW41" s="161" t="str">
        <f t="shared" si="117"/>
        <v/>
      </c>
      <c r="HX41" s="429" t="str">
        <f t="shared" si="118"/>
        <v/>
      </c>
      <c r="HY41" s="430" t="str">
        <f t="shared" si="174"/>
        <v/>
      </c>
      <c r="HZ41" s="382"/>
      <c r="IA41" s="383"/>
      <c r="IB41" s="383"/>
      <c r="IC41" s="161" t="str">
        <f t="shared" si="119"/>
        <v/>
      </c>
      <c r="ID41" s="429" t="str">
        <f t="shared" si="120"/>
        <v/>
      </c>
      <c r="IE41" s="434" t="str">
        <f t="shared" si="175"/>
        <v/>
      </c>
      <c r="IF41" s="382"/>
      <c r="IG41" s="383"/>
      <c r="IH41" s="383"/>
      <c r="II41" s="161" t="str">
        <f t="shared" si="121"/>
        <v/>
      </c>
      <c r="IJ41" s="429" t="str">
        <f t="shared" si="122"/>
        <v/>
      </c>
      <c r="IK41" s="430" t="str">
        <f t="shared" si="176"/>
        <v/>
      </c>
      <c r="IL41" s="382"/>
      <c r="IM41" s="383"/>
      <c r="IN41" s="383"/>
      <c r="IO41" s="161" t="str">
        <f t="shared" si="123"/>
        <v/>
      </c>
      <c r="IP41" s="429" t="str">
        <f t="shared" si="124"/>
        <v/>
      </c>
      <c r="IQ41" s="430" t="str">
        <f t="shared" si="177"/>
        <v/>
      </c>
      <c r="IR41" s="382"/>
      <c r="IS41" s="383"/>
      <c r="IT41" s="383"/>
      <c r="IU41" s="161" t="str">
        <f t="shared" si="125"/>
        <v/>
      </c>
      <c r="IV41" s="429" t="str">
        <f t="shared" si="126"/>
        <v/>
      </c>
      <c r="IW41" s="430" t="str">
        <f t="shared" si="178"/>
        <v/>
      </c>
      <c r="IX41" s="382"/>
      <c r="IY41" s="383"/>
      <c r="IZ41" s="383"/>
      <c r="JA41" s="161" t="str">
        <f t="shared" si="127"/>
        <v/>
      </c>
      <c r="JB41" s="429" t="str">
        <f t="shared" si="128"/>
        <v/>
      </c>
      <c r="JC41" s="434" t="str">
        <f t="shared" si="179"/>
        <v/>
      </c>
      <c r="JD41" s="446" t="str">
        <f t="shared" si="129"/>
        <v/>
      </c>
      <c r="JE41" s="161" t="str">
        <f t="shared" si="130"/>
        <v/>
      </c>
      <c r="JF41" s="454" t="str">
        <f t="shared" si="131"/>
        <v/>
      </c>
      <c r="JG41" s="441" t="str">
        <f>IF(JF41="","",IF(นักเรียน!N40="ออก","---ย้าย---",VLOOKUP(JF41,gradekpisum,4)))</f>
        <v/>
      </c>
      <c r="JH41" s="432"/>
      <c r="JM41" s="449">
        <f t="shared" si="132"/>
        <v>0</v>
      </c>
      <c r="JN41" s="449">
        <f t="shared" si="133"/>
        <v>0</v>
      </c>
      <c r="JO41" s="449">
        <f t="shared" si="134"/>
        <v>0</v>
      </c>
      <c r="JP41" s="449">
        <f t="shared" si="135"/>
        <v>0</v>
      </c>
      <c r="JQ41" s="452" t="str">
        <f t="shared" si="136"/>
        <v/>
      </c>
      <c r="JR41" s="4"/>
    </row>
    <row r="42" spans="2:278" ht="15.6" customHeight="1" x14ac:dyDescent="0.5">
      <c r="B42" s="15">
        <v>36</v>
      </c>
      <c r="C42" s="161" t="str">
        <f>IF(นักเรียน!C41="","",นักเรียน!C41)</f>
        <v/>
      </c>
      <c r="D42" s="740" t="str">
        <f>IF(นักเรียน!E41="","",นักเรียน!E41)</f>
        <v/>
      </c>
      <c r="E42" s="741"/>
      <c r="F42" s="382"/>
      <c r="G42" s="383"/>
      <c r="H42" s="383"/>
      <c r="I42" s="161" t="str">
        <f t="shared" si="43"/>
        <v/>
      </c>
      <c r="J42" s="429" t="str">
        <f t="shared" si="44"/>
        <v/>
      </c>
      <c r="K42" s="430" t="str">
        <f t="shared" si="137"/>
        <v/>
      </c>
      <c r="L42" s="382"/>
      <c r="M42" s="383"/>
      <c r="N42" s="383"/>
      <c r="O42" s="161" t="str">
        <f t="shared" si="45"/>
        <v/>
      </c>
      <c r="P42" s="429" t="str">
        <f t="shared" si="46"/>
        <v/>
      </c>
      <c r="Q42" s="430" t="str">
        <f t="shared" si="138"/>
        <v/>
      </c>
      <c r="R42" s="382"/>
      <c r="S42" s="383"/>
      <c r="T42" s="383"/>
      <c r="U42" s="161" t="str">
        <f t="shared" si="47"/>
        <v/>
      </c>
      <c r="V42" s="429" t="str">
        <f t="shared" si="48"/>
        <v/>
      </c>
      <c r="W42" s="434" t="str">
        <f t="shared" si="139"/>
        <v/>
      </c>
      <c r="X42" s="382"/>
      <c r="Y42" s="383"/>
      <c r="Z42" s="383"/>
      <c r="AA42" s="161" t="str">
        <f t="shared" si="49"/>
        <v/>
      </c>
      <c r="AB42" s="429" t="str">
        <f t="shared" si="50"/>
        <v/>
      </c>
      <c r="AC42" s="430" t="str">
        <f t="shared" si="140"/>
        <v/>
      </c>
      <c r="AD42" s="382"/>
      <c r="AE42" s="383"/>
      <c r="AF42" s="383"/>
      <c r="AG42" s="161" t="str">
        <f t="shared" si="51"/>
        <v/>
      </c>
      <c r="AH42" s="429" t="str">
        <f t="shared" si="52"/>
        <v/>
      </c>
      <c r="AI42" s="430" t="str">
        <f t="shared" si="141"/>
        <v/>
      </c>
      <c r="AJ42" s="382"/>
      <c r="AK42" s="383"/>
      <c r="AL42" s="383"/>
      <c r="AM42" s="161" t="str">
        <f t="shared" si="53"/>
        <v/>
      </c>
      <c r="AN42" s="429" t="str">
        <f t="shared" si="54"/>
        <v/>
      </c>
      <c r="AO42" s="430" t="str">
        <f t="shared" si="142"/>
        <v/>
      </c>
      <c r="AP42" s="382"/>
      <c r="AQ42" s="383"/>
      <c r="AR42" s="383"/>
      <c r="AS42" s="161" t="str">
        <f t="shared" si="55"/>
        <v/>
      </c>
      <c r="AT42" s="429" t="str">
        <f t="shared" si="56"/>
        <v/>
      </c>
      <c r="AU42" s="434" t="str">
        <f t="shared" si="143"/>
        <v/>
      </c>
      <c r="AV42" s="382"/>
      <c r="AW42" s="383"/>
      <c r="AX42" s="383"/>
      <c r="AY42" s="161" t="str">
        <f t="shared" si="57"/>
        <v/>
      </c>
      <c r="AZ42" s="429" t="str">
        <f t="shared" si="58"/>
        <v/>
      </c>
      <c r="BA42" s="430" t="str">
        <f t="shared" si="144"/>
        <v/>
      </c>
      <c r="BB42" s="382"/>
      <c r="BC42" s="383"/>
      <c r="BD42" s="383"/>
      <c r="BE42" s="161" t="str">
        <f t="shared" si="59"/>
        <v/>
      </c>
      <c r="BF42" s="429" t="str">
        <f t="shared" si="60"/>
        <v/>
      </c>
      <c r="BG42" s="430" t="str">
        <f t="shared" si="145"/>
        <v/>
      </c>
      <c r="BH42" s="382"/>
      <c r="BI42" s="383"/>
      <c r="BJ42" s="383"/>
      <c r="BK42" s="161" t="str">
        <f t="shared" si="61"/>
        <v/>
      </c>
      <c r="BL42" s="429" t="str">
        <f t="shared" si="62"/>
        <v/>
      </c>
      <c r="BM42" s="430" t="str">
        <f t="shared" si="146"/>
        <v/>
      </c>
      <c r="BN42" s="382"/>
      <c r="BO42" s="383"/>
      <c r="BP42" s="383"/>
      <c r="BQ42" s="161" t="str">
        <f t="shared" si="63"/>
        <v/>
      </c>
      <c r="BR42" s="429" t="str">
        <f t="shared" si="64"/>
        <v/>
      </c>
      <c r="BS42" s="434" t="str">
        <f t="shared" si="147"/>
        <v/>
      </c>
      <c r="BT42" s="382"/>
      <c r="BU42" s="383"/>
      <c r="BV42" s="383"/>
      <c r="BW42" s="161" t="str">
        <f t="shared" si="65"/>
        <v/>
      </c>
      <c r="BX42" s="429" t="str">
        <f t="shared" si="66"/>
        <v/>
      </c>
      <c r="BY42" s="430" t="str">
        <f t="shared" si="148"/>
        <v/>
      </c>
      <c r="BZ42" s="382"/>
      <c r="CA42" s="383"/>
      <c r="CB42" s="383"/>
      <c r="CC42" s="161" t="str">
        <f t="shared" si="67"/>
        <v/>
      </c>
      <c r="CD42" s="429" t="str">
        <f t="shared" si="68"/>
        <v/>
      </c>
      <c r="CE42" s="430" t="str">
        <f t="shared" si="149"/>
        <v/>
      </c>
      <c r="CF42" s="382"/>
      <c r="CG42" s="383"/>
      <c r="CH42" s="383"/>
      <c r="CI42" s="161" t="str">
        <f t="shared" si="69"/>
        <v/>
      </c>
      <c r="CJ42" s="429" t="str">
        <f t="shared" si="70"/>
        <v/>
      </c>
      <c r="CK42" s="430" t="str">
        <f t="shared" si="150"/>
        <v/>
      </c>
      <c r="CL42" s="382"/>
      <c r="CM42" s="383"/>
      <c r="CN42" s="383"/>
      <c r="CO42" s="161" t="str">
        <f t="shared" si="71"/>
        <v/>
      </c>
      <c r="CP42" s="429" t="str">
        <f t="shared" si="72"/>
        <v/>
      </c>
      <c r="CQ42" s="434" t="str">
        <f t="shared" si="151"/>
        <v/>
      </c>
      <c r="CR42" s="382"/>
      <c r="CS42" s="383"/>
      <c r="CT42" s="383"/>
      <c r="CU42" s="161" t="str">
        <f t="shared" si="73"/>
        <v/>
      </c>
      <c r="CV42" s="429" t="str">
        <f t="shared" si="74"/>
        <v/>
      </c>
      <c r="CW42" s="430" t="str">
        <f t="shared" si="152"/>
        <v/>
      </c>
      <c r="CX42" s="382"/>
      <c r="CY42" s="383"/>
      <c r="CZ42" s="383"/>
      <c r="DA42" s="161" t="str">
        <f t="shared" si="75"/>
        <v/>
      </c>
      <c r="DB42" s="429" t="str">
        <f t="shared" si="76"/>
        <v/>
      </c>
      <c r="DC42" s="430" t="str">
        <f t="shared" si="153"/>
        <v/>
      </c>
      <c r="DD42" s="382"/>
      <c r="DE42" s="383"/>
      <c r="DF42" s="383"/>
      <c r="DG42" s="161" t="str">
        <f t="shared" si="77"/>
        <v/>
      </c>
      <c r="DH42" s="429" t="str">
        <f t="shared" si="78"/>
        <v/>
      </c>
      <c r="DI42" s="430" t="str">
        <f t="shared" si="154"/>
        <v/>
      </c>
      <c r="DJ42" s="382"/>
      <c r="DK42" s="383"/>
      <c r="DL42" s="383"/>
      <c r="DM42" s="161" t="str">
        <f t="shared" si="79"/>
        <v/>
      </c>
      <c r="DN42" s="429" t="str">
        <f t="shared" si="80"/>
        <v/>
      </c>
      <c r="DO42" s="434" t="str">
        <f t="shared" si="155"/>
        <v/>
      </c>
      <c r="DP42" s="382"/>
      <c r="DQ42" s="383"/>
      <c r="DR42" s="383"/>
      <c r="DS42" s="161" t="str">
        <f t="shared" si="81"/>
        <v/>
      </c>
      <c r="DT42" s="429" t="str">
        <f t="shared" si="82"/>
        <v/>
      </c>
      <c r="DU42" s="430" t="str">
        <f t="shared" si="156"/>
        <v/>
      </c>
      <c r="DV42" s="382"/>
      <c r="DW42" s="383"/>
      <c r="DX42" s="383"/>
      <c r="DY42" s="161" t="str">
        <f t="shared" si="83"/>
        <v/>
      </c>
      <c r="DZ42" s="429" t="str">
        <f t="shared" si="84"/>
        <v/>
      </c>
      <c r="EA42" s="430" t="str">
        <f t="shared" si="157"/>
        <v/>
      </c>
      <c r="EB42" s="382"/>
      <c r="EC42" s="383"/>
      <c r="ED42" s="383"/>
      <c r="EE42" s="161" t="str">
        <f t="shared" si="85"/>
        <v/>
      </c>
      <c r="EF42" s="429" t="str">
        <f t="shared" si="86"/>
        <v/>
      </c>
      <c r="EG42" s="430" t="str">
        <f t="shared" si="158"/>
        <v/>
      </c>
      <c r="EH42" s="382"/>
      <c r="EI42" s="383"/>
      <c r="EJ42" s="383"/>
      <c r="EK42" s="161" t="str">
        <f t="shared" si="87"/>
        <v/>
      </c>
      <c r="EL42" s="429" t="str">
        <f t="shared" si="88"/>
        <v/>
      </c>
      <c r="EM42" s="434" t="str">
        <f t="shared" si="159"/>
        <v/>
      </c>
      <c r="EN42" s="382"/>
      <c r="EO42" s="383"/>
      <c r="EP42" s="383"/>
      <c r="EQ42" s="161" t="str">
        <f t="shared" si="89"/>
        <v/>
      </c>
      <c r="ER42" s="429" t="str">
        <f t="shared" si="90"/>
        <v/>
      </c>
      <c r="ES42" s="430" t="str">
        <f t="shared" si="160"/>
        <v/>
      </c>
      <c r="ET42" s="382"/>
      <c r="EU42" s="383"/>
      <c r="EV42" s="383"/>
      <c r="EW42" s="161" t="str">
        <f t="shared" si="91"/>
        <v/>
      </c>
      <c r="EX42" s="429" t="str">
        <f t="shared" si="92"/>
        <v/>
      </c>
      <c r="EY42" s="430" t="str">
        <f t="shared" si="161"/>
        <v/>
      </c>
      <c r="EZ42" s="382"/>
      <c r="FA42" s="383"/>
      <c r="FB42" s="383"/>
      <c r="FC42" s="161" t="str">
        <f t="shared" si="93"/>
        <v/>
      </c>
      <c r="FD42" s="429" t="str">
        <f t="shared" si="94"/>
        <v/>
      </c>
      <c r="FE42" s="430" t="str">
        <f t="shared" si="162"/>
        <v/>
      </c>
      <c r="FF42" s="382"/>
      <c r="FG42" s="383"/>
      <c r="FH42" s="383"/>
      <c r="FI42" s="161" t="str">
        <f t="shared" si="95"/>
        <v/>
      </c>
      <c r="FJ42" s="429" t="str">
        <f t="shared" si="96"/>
        <v/>
      </c>
      <c r="FK42" s="434" t="str">
        <f t="shared" si="163"/>
        <v/>
      </c>
      <c r="FL42" s="382"/>
      <c r="FM42" s="383"/>
      <c r="FN42" s="383"/>
      <c r="FO42" s="161" t="str">
        <f t="shared" si="97"/>
        <v/>
      </c>
      <c r="FP42" s="429" t="str">
        <f t="shared" si="98"/>
        <v/>
      </c>
      <c r="FQ42" s="430" t="str">
        <f t="shared" si="164"/>
        <v/>
      </c>
      <c r="FR42" s="382"/>
      <c r="FS42" s="383"/>
      <c r="FT42" s="383"/>
      <c r="FU42" s="161" t="str">
        <f t="shared" si="99"/>
        <v/>
      </c>
      <c r="FV42" s="429" t="str">
        <f t="shared" si="100"/>
        <v/>
      </c>
      <c r="FW42" s="430" t="str">
        <f t="shared" si="165"/>
        <v/>
      </c>
      <c r="FX42" s="382"/>
      <c r="FY42" s="383"/>
      <c r="FZ42" s="383"/>
      <c r="GA42" s="161" t="str">
        <f t="shared" si="101"/>
        <v/>
      </c>
      <c r="GB42" s="429" t="str">
        <f t="shared" si="102"/>
        <v/>
      </c>
      <c r="GC42" s="430" t="str">
        <f t="shared" si="166"/>
        <v/>
      </c>
      <c r="GD42" s="382"/>
      <c r="GE42" s="383"/>
      <c r="GF42" s="383"/>
      <c r="GG42" s="161" t="str">
        <f t="shared" si="103"/>
        <v/>
      </c>
      <c r="GH42" s="429" t="str">
        <f t="shared" si="104"/>
        <v/>
      </c>
      <c r="GI42" s="434" t="str">
        <f t="shared" si="167"/>
        <v/>
      </c>
      <c r="GJ42" s="382"/>
      <c r="GK42" s="383"/>
      <c r="GL42" s="383"/>
      <c r="GM42" s="161" t="str">
        <f t="shared" si="105"/>
        <v/>
      </c>
      <c r="GN42" s="429" t="str">
        <f t="shared" si="106"/>
        <v/>
      </c>
      <c r="GO42" s="430" t="str">
        <f t="shared" si="168"/>
        <v/>
      </c>
      <c r="GP42" s="382"/>
      <c r="GQ42" s="383"/>
      <c r="GR42" s="383"/>
      <c r="GS42" s="161" t="str">
        <f t="shared" si="107"/>
        <v/>
      </c>
      <c r="GT42" s="429" t="str">
        <f t="shared" si="108"/>
        <v/>
      </c>
      <c r="GU42" s="430" t="str">
        <f t="shared" si="169"/>
        <v/>
      </c>
      <c r="GV42" s="382"/>
      <c r="GW42" s="383"/>
      <c r="GX42" s="383"/>
      <c r="GY42" s="161" t="str">
        <f t="shared" si="109"/>
        <v/>
      </c>
      <c r="GZ42" s="429" t="str">
        <f t="shared" si="110"/>
        <v/>
      </c>
      <c r="HA42" s="430" t="str">
        <f t="shared" si="170"/>
        <v/>
      </c>
      <c r="HB42" s="382"/>
      <c r="HC42" s="383"/>
      <c r="HD42" s="383"/>
      <c r="HE42" s="161" t="str">
        <f t="shared" si="111"/>
        <v/>
      </c>
      <c r="HF42" s="429" t="str">
        <f t="shared" si="112"/>
        <v/>
      </c>
      <c r="HG42" s="434" t="str">
        <f t="shared" si="171"/>
        <v/>
      </c>
      <c r="HH42" s="382"/>
      <c r="HI42" s="383"/>
      <c r="HJ42" s="383"/>
      <c r="HK42" s="161" t="str">
        <f t="shared" si="113"/>
        <v/>
      </c>
      <c r="HL42" s="429" t="str">
        <f t="shared" si="114"/>
        <v/>
      </c>
      <c r="HM42" s="430" t="str">
        <f t="shared" si="172"/>
        <v/>
      </c>
      <c r="HN42" s="382"/>
      <c r="HO42" s="383"/>
      <c r="HP42" s="383"/>
      <c r="HQ42" s="161" t="str">
        <f t="shared" si="115"/>
        <v/>
      </c>
      <c r="HR42" s="429" t="str">
        <f t="shared" si="116"/>
        <v/>
      </c>
      <c r="HS42" s="430" t="str">
        <f t="shared" si="173"/>
        <v/>
      </c>
      <c r="HT42" s="382"/>
      <c r="HU42" s="383"/>
      <c r="HV42" s="383"/>
      <c r="HW42" s="161" t="str">
        <f t="shared" si="117"/>
        <v/>
      </c>
      <c r="HX42" s="429" t="str">
        <f t="shared" si="118"/>
        <v/>
      </c>
      <c r="HY42" s="430" t="str">
        <f t="shared" si="174"/>
        <v/>
      </c>
      <c r="HZ42" s="382"/>
      <c r="IA42" s="383"/>
      <c r="IB42" s="383"/>
      <c r="IC42" s="161" t="str">
        <f t="shared" si="119"/>
        <v/>
      </c>
      <c r="ID42" s="429" t="str">
        <f t="shared" si="120"/>
        <v/>
      </c>
      <c r="IE42" s="434" t="str">
        <f t="shared" si="175"/>
        <v/>
      </c>
      <c r="IF42" s="382"/>
      <c r="IG42" s="383"/>
      <c r="IH42" s="383"/>
      <c r="II42" s="161" t="str">
        <f t="shared" si="121"/>
        <v/>
      </c>
      <c r="IJ42" s="429" t="str">
        <f t="shared" si="122"/>
        <v/>
      </c>
      <c r="IK42" s="430" t="str">
        <f t="shared" si="176"/>
        <v/>
      </c>
      <c r="IL42" s="382"/>
      <c r="IM42" s="383"/>
      <c r="IN42" s="383"/>
      <c r="IO42" s="161" t="str">
        <f t="shared" si="123"/>
        <v/>
      </c>
      <c r="IP42" s="429" t="str">
        <f t="shared" si="124"/>
        <v/>
      </c>
      <c r="IQ42" s="430" t="str">
        <f t="shared" si="177"/>
        <v/>
      </c>
      <c r="IR42" s="382"/>
      <c r="IS42" s="383"/>
      <c r="IT42" s="383"/>
      <c r="IU42" s="161" t="str">
        <f t="shared" si="125"/>
        <v/>
      </c>
      <c r="IV42" s="429" t="str">
        <f t="shared" si="126"/>
        <v/>
      </c>
      <c r="IW42" s="430" t="str">
        <f t="shared" si="178"/>
        <v/>
      </c>
      <c r="IX42" s="382"/>
      <c r="IY42" s="383"/>
      <c r="IZ42" s="383"/>
      <c r="JA42" s="161" t="str">
        <f t="shared" si="127"/>
        <v/>
      </c>
      <c r="JB42" s="429" t="str">
        <f t="shared" si="128"/>
        <v/>
      </c>
      <c r="JC42" s="434" t="str">
        <f t="shared" si="179"/>
        <v/>
      </c>
      <c r="JD42" s="446" t="str">
        <f t="shared" si="129"/>
        <v/>
      </c>
      <c r="JE42" s="161" t="str">
        <f t="shared" si="130"/>
        <v/>
      </c>
      <c r="JF42" s="454" t="str">
        <f t="shared" si="131"/>
        <v/>
      </c>
      <c r="JG42" s="441" t="str">
        <f>IF(JF42="","",IF(นักเรียน!N41="ออก","---ย้าย---",VLOOKUP(JF42,gradekpisum,4)))</f>
        <v/>
      </c>
      <c r="JH42" s="432"/>
      <c r="JM42" s="449">
        <f t="shared" si="132"/>
        <v>0</v>
      </c>
      <c r="JN42" s="449">
        <f t="shared" si="133"/>
        <v>0</v>
      </c>
      <c r="JO42" s="449">
        <f t="shared" si="134"/>
        <v>0</v>
      </c>
      <c r="JP42" s="449">
        <f t="shared" si="135"/>
        <v>0</v>
      </c>
      <c r="JQ42" s="452" t="str">
        <f t="shared" si="136"/>
        <v/>
      </c>
      <c r="JR42" s="4"/>
    </row>
    <row r="43" spans="2:278" ht="15.6" customHeight="1" x14ac:dyDescent="0.5">
      <c r="B43" s="15">
        <v>37</v>
      </c>
      <c r="C43" s="161" t="str">
        <f>IF(นักเรียน!C42="","",นักเรียน!C42)</f>
        <v/>
      </c>
      <c r="D43" s="740" t="str">
        <f>IF(นักเรียน!E42="","",นักเรียน!E42)</f>
        <v/>
      </c>
      <c r="E43" s="741"/>
      <c r="F43" s="382"/>
      <c r="G43" s="383"/>
      <c r="H43" s="383"/>
      <c r="I43" s="161" t="str">
        <f t="shared" si="43"/>
        <v/>
      </c>
      <c r="J43" s="429" t="str">
        <f t="shared" si="44"/>
        <v/>
      </c>
      <c r="K43" s="430" t="str">
        <f t="shared" si="137"/>
        <v/>
      </c>
      <c r="L43" s="382"/>
      <c r="M43" s="383"/>
      <c r="N43" s="383"/>
      <c r="O43" s="161" t="str">
        <f t="shared" si="45"/>
        <v/>
      </c>
      <c r="P43" s="429" t="str">
        <f t="shared" si="46"/>
        <v/>
      </c>
      <c r="Q43" s="430" t="str">
        <f t="shared" si="138"/>
        <v/>
      </c>
      <c r="R43" s="382"/>
      <c r="S43" s="383"/>
      <c r="T43" s="383"/>
      <c r="U43" s="161" t="str">
        <f t="shared" si="47"/>
        <v/>
      </c>
      <c r="V43" s="429" t="str">
        <f t="shared" si="48"/>
        <v/>
      </c>
      <c r="W43" s="434" t="str">
        <f t="shared" si="139"/>
        <v/>
      </c>
      <c r="X43" s="382"/>
      <c r="Y43" s="383"/>
      <c r="Z43" s="383"/>
      <c r="AA43" s="161" t="str">
        <f t="shared" si="49"/>
        <v/>
      </c>
      <c r="AB43" s="429" t="str">
        <f t="shared" si="50"/>
        <v/>
      </c>
      <c r="AC43" s="430" t="str">
        <f t="shared" si="140"/>
        <v/>
      </c>
      <c r="AD43" s="382"/>
      <c r="AE43" s="383"/>
      <c r="AF43" s="383"/>
      <c r="AG43" s="161" t="str">
        <f t="shared" si="51"/>
        <v/>
      </c>
      <c r="AH43" s="429" t="str">
        <f t="shared" si="52"/>
        <v/>
      </c>
      <c r="AI43" s="430" t="str">
        <f t="shared" si="141"/>
        <v/>
      </c>
      <c r="AJ43" s="382"/>
      <c r="AK43" s="383"/>
      <c r="AL43" s="383"/>
      <c r="AM43" s="161" t="str">
        <f t="shared" si="53"/>
        <v/>
      </c>
      <c r="AN43" s="429" t="str">
        <f t="shared" si="54"/>
        <v/>
      </c>
      <c r="AO43" s="430" t="str">
        <f t="shared" si="142"/>
        <v/>
      </c>
      <c r="AP43" s="382"/>
      <c r="AQ43" s="383"/>
      <c r="AR43" s="383"/>
      <c r="AS43" s="161" t="str">
        <f t="shared" si="55"/>
        <v/>
      </c>
      <c r="AT43" s="429" t="str">
        <f t="shared" si="56"/>
        <v/>
      </c>
      <c r="AU43" s="434" t="str">
        <f t="shared" si="143"/>
        <v/>
      </c>
      <c r="AV43" s="382"/>
      <c r="AW43" s="383"/>
      <c r="AX43" s="383"/>
      <c r="AY43" s="161" t="str">
        <f t="shared" si="57"/>
        <v/>
      </c>
      <c r="AZ43" s="429" t="str">
        <f t="shared" si="58"/>
        <v/>
      </c>
      <c r="BA43" s="430" t="str">
        <f t="shared" si="144"/>
        <v/>
      </c>
      <c r="BB43" s="382"/>
      <c r="BC43" s="383"/>
      <c r="BD43" s="383"/>
      <c r="BE43" s="161" t="str">
        <f t="shared" si="59"/>
        <v/>
      </c>
      <c r="BF43" s="429" t="str">
        <f t="shared" si="60"/>
        <v/>
      </c>
      <c r="BG43" s="430" t="str">
        <f t="shared" si="145"/>
        <v/>
      </c>
      <c r="BH43" s="382"/>
      <c r="BI43" s="383"/>
      <c r="BJ43" s="383"/>
      <c r="BK43" s="161" t="str">
        <f t="shared" si="61"/>
        <v/>
      </c>
      <c r="BL43" s="429" t="str">
        <f t="shared" si="62"/>
        <v/>
      </c>
      <c r="BM43" s="430" t="str">
        <f t="shared" si="146"/>
        <v/>
      </c>
      <c r="BN43" s="382"/>
      <c r="BO43" s="383"/>
      <c r="BP43" s="383"/>
      <c r="BQ43" s="161" t="str">
        <f t="shared" si="63"/>
        <v/>
      </c>
      <c r="BR43" s="429" t="str">
        <f t="shared" si="64"/>
        <v/>
      </c>
      <c r="BS43" s="434" t="str">
        <f t="shared" si="147"/>
        <v/>
      </c>
      <c r="BT43" s="382"/>
      <c r="BU43" s="383"/>
      <c r="BV43" s="383"/>
      <c r="BW43" s="161" t="str">
        <f t="shared" si="65"/>
        <v/>
      </c>
      <c r="BX43" s="429" t="str">
        <f t="shared" si="66"/>
        <v/>
      </c>
      <c r="BY43" s="430" t="str">
        <f t="shared" si="148"/>
        <v/>
      </c>
      <c r="BZ43" s="382"/>
      <c r="CA43" s="383"/>
      <c r="CB43" s="383"/>
      <c r="CC43" s="161" t="str">
        <f t="shared" si="67"/>
        <v/>
      </c>
      <c r="CD43" s="429" t="str">
        <f t="shared" si="68"/>
        <v/>
      </c>
      <c r="CE43" s="430" t="str">
        <f t="shared" si="149"/>
        <v/>
      </c>
      <c r="CF43" s="382"/>
      <c r="CG43" s="383"/>
      <c r="CH43" s="383"/>
      <c r="CI43" s="161" t="str">
        <f t="shared" si="69"/>
        <v/>
      </c>
      <c r="CJ43" s="429" t="str">
        <f t="shared" si="70"/>
        <v/>
      </c>
      <c r="CK43" s="430" t="str">
        <f t="shared" si="150"/>
        <v/>
      </c>
      <c r="CL43" s="382"/>
      <c r="CM43" s="383"/>
      <c r="CN43" s="383"/>
      <c r="CO43" s="161" t="str">
        <f t="shared" si="71"/>
        <v/>
      </c>
      <c r="CP43" s="429" t="str">
        <f t="shared" si="72"/>
        <v/>
      </c>
      <c r="CQ43" s="434" t="str">
        <f t="shared" si="151"/>
        <v/>
      </c>
      <c r="CR43" s="382"/>
      <c r="CS43" s="383"/>
      <c r="CT43" s="383"/>
      <c r="CU43" s="161" t="str">
        <f t="shared" si="73"/>
        <v/>
      </c>
      <c r="CV43" s="429" t="str">
        <f t="shared" si="74"/>
        <v/>
      </c>
      <c r="CW43" s="430" t="str">
        <f t="shared" si="152"/>
        <v/>
      </c>
      <c r="CX43" s="382"/>
      <c r="CY43" s="383"/>
      <c r="CZ43" s="383"/>
      <c r="DA43" s="161" t="str">
        <f t="shared" si="75"/>
        <v/>
      </c>
      <c r="DB43" s="429" t="str">
        <f t="shared" si="76"/>
        <v/>
      </c>
      <c r="DC43" s="430" t="str">
        <f t="shared" si="153"/>
        <v/>
      </c>
      <c r="DD43" s="382"/>
      <c r="DE43" s="383"/>
      <c r="DF43" s="383"/>
      <c r="DG43" s="161" t="str">
        <f t="shared" si="77"/>
        <v/>
      </c>
      <c r="DH43" s="429" t="str">
        <f t="shared" si="78"/>
        <v/>
      </c>
      <c r="DI43" s="430" t="str">
        <f t="shared" si="154"/>
        <v/>
      </c>
      <c r="DJ43" s="382"/>
      <c r="DK43" s="383"/>
      <c r="DL43" s="383"/>
      <c r="DM43" s="161" t="str">
        <f t="shared" si="79"/>
        <v/>
      </c>
      <c r="DN43" s="429" t="str">
        <f t="shared" si="80"/>
        <v/>
      </c>
      <c r="DO43" s="434" t="str">
        <f t="shared" si="155"/>
        <v/>
      </c>
      <c r="DP43" s="382"/>
      <c r="DQ43" s="383"/>
      <c r="DR43" s="383"/>
      <c r="DS43" s="161" t="str">
        <f t="shared" si="81"/>
        <v/>
      </c>
      <c r="DT43" s="429" t="str">
        <f t="shared" si="82"/>
        <v/>
      </c>
      <c r="DU43" s="430" t="str">
        <f t="shared" si="156"/>
        <v/>
      </c>
      <c r="DV43" s="382"/>
      <c r="DW43" s="383"/>
      <c r="DX43" s="383"/>
      <c r="DY43" s="161" t="str">
        <f t="shared" si="83"/>
        <v/>
      </c>
      <c r="DZ43" s="429" t="str">
        <f t="shared" si="84"/>
        <v/>
      </c>
      <c r="EA43" s="430" t="str">
        <f t="shared" si="157"/>
        <v/>
      </c>
      <c r="EB43" s="382"/>
      <c r="EC43" s="383"/>
      <c r="ED43" s="383"/>
      <c r="EE43" s="161" t="str">
        <f t="shared" si="85"/>
        <v/>
      </c>
      <c r="EF43" s="429" t="str">
        <f t="shared" si="86"/>
        <v/>
      </c>
      <c r="EG43" s="430" t="str">
        <f t="shared" si="158"/>
        <v/>
      </c>
      <c r="EH43" s="382"/>
      <c r="EI43" s="383"/>
      <c r="EJ43" s="383"/>
      <c r="EK43" s="161" t="str">
        <f t="shared" si="87"/>
        <v/>
      </c>
      <c r="EL43" s="429" t="str">
        <f t="shared" si="88"/>
        <v/>
      </c>
      <c r="EM43" s="434" t="str">
        <f t="shared" si="159"/>
        <v/>
      </c>
      <c r="EN43" s="382"/>
      <c r="EO43" s="383"/>
      <c r="EP43" s="383"/>
      <c r="EQ43" s="161" t="str">
        <f t="shared" si="89"/>
        <v/>
      </c>
      <c r="ER43" s="429" t="str">
        <f t="shared" si="90"/>
        <v/>
      </c>
      <c r="ES43" s="430" t="str">
        <f t="shared" si="160"/>
        <v/>
      </c>
      <c r="ET43" s="382"/>
      <c r="EU43" s="383"/>
      <c r="EV43" s="383"/>
      <c r="EW43" s="161" t="str">
        <f t="shared" si="91"/>
        <v/>
      </c>
      <c r="EX43" s="429" t="str">
        <f t="shared" si="92"/>
        <v/>
      </c>
      <c r="EY43" s="430" t="str">
        <f t="shared" si="161"/>
        <v/>
      </c>
      <c r="EZ43" s="382"/>
      <c r="FA43" s="383"/>
      <c r="FB43" s="383"/>
      <c r="FC43" s="161" t="str">
        <f t="shared" si="93"/>
        <v/>
      </c>
      <c r="FD43" s="429" t="str">
        <f t="shared" si="94"/>
        <v/>
      </c>
      <c r="FE43" s="430" t="str">
        <f t="shared" si="162"/>
        <v/>
      </c>
      <c r="FF43" s="382"/>
      <c r="FG43" s="383"/>
      <c r="FH43" s="383"/>
      <c r="FI43" s="161" t="str">
        <f t="shared" si="95"/>
        <v/>
      </c>
      <c r="FJ43" s="429" t="str">
        <f t="shared" si="96"/>
        <v/>
      </c>
      <c r="FK43" s="434" t="str">
        <f t="shared" si="163"/>
        <v/>
      </c>
      <c r="FL43" s="382"/>
      <c r="FM43" s="383"/>
      <c r="FN43" s="383"/>
      <c r="FO43" s="161" t="str">
        <f t="shared" si="97"/>
        <v/>
      </c>
      <c r="FP43" s="429" t="str">
        <f t="shared" si="98"/>
        <v/>
      </c>
      <c r="FQ43" s="430" t="str">
        <f t="shared" si="164"/>
        <v/>
      </c>
      <c r="FR43" s="382"/>
      <c r="FS43" s="383"/>
      <c r="FT43" s="383"/>
      <c r="FU43" s="161" t="str">
        <f t="shared" si="99"/>
        <v/>
      </c>
      <c r="FV43" s="429" t="str">
        <f t="shared" si="100"/>
        <v/>
      </c>
      <c r="FW43" s="430" t="str">
        <f t="shared" si="165"/>
        <v/>
      </c>
      <c r="FX43" s="382"/>
      <c r="FY43" s="383"/>
      <c r="FZ43" s="383"/>
      <c r="GA43" s="161" t="str">
        <f t="shared" si="101"/>
        <v/>
      </c>
      <c r="GB43" s="429" t="str">
        <f t="shared" si="102"/>
        <v/>
      </c>
      <c r="GC43" s="430" t="str">
        <f t="shared" si="166"/>
        <v/>
      </c>
      <c r="GD43" s="382"/>
      <c r="GE43" s="383"/>
      <c r="GF43" s="383"/>
      <c r="GG43" s="161" t="str">
        <f t="shared" si="103"/>
        <v/>
      </c>
      <c r="GH43" s="429" t="str">
        <f t="shared" si="104"/>
        <v/>
      </c>
      <c r="GI43" s="434" t="str">
        <f t="shared" si="167"/>
        <v/>
      </c>
      <c r="GJ43" s="382"/>
      <c r="GK43" s="383"/>
      <c r="GL43" s="383"/>
      <c r="GM43" s="161" t="str">
        <f t="shared" si="105"/>
        <v/>
      </c>
      <c r="GN43" s="429" t="str">
        <f t="shared" si="106"/>
        <v/>
      </c>
      <c r="GO43" s="430" t="str">
        <f t="shared" si="168"/>
        <v/>
      </c>
      <c r="GP43" s="382"/>
      <c r="GQ43" s="383"/>
      <c r="GR43" s="383"/>
      <c r="GS43" s="161" t="str">
        <f t="shared" si="107"/>
        <v/>
      </c>
      <c r="GT43" s="429" t="str">
        <f t="shared" si="108"/>
        <v/>
      </c>
      <c r="GU43" s="430" t="str">
        <f t="shared" si="169"/>
        <v/>
      </c>
      <c r="GV43" s="382"/>
      <c r="GW43" s="383"/>
      <c r="GX43" s="383"/>
      <c r="GY43" s="161" t="str">
        <f t="shared" si="109"/>
        <v/>
      </c>
      <c r="GZ43" s="429" t="str">
        <f t="shared" si="110"/>
        <v/>
      </c>
      <c r="HA43" s="430" t="str">
        <f t="shared" si="170"/>
        <v/>
      </c>
      <c r="HB43" s="382"/>
      <c r="HC43" s="383"/>
      <c r="HD43" s="383"/>
      <c r="HE43" s="161" t="str">
        <f t="shared" si="111"/>
        <v/>
      </c>
      <c r="HF43" s="429" t="str">
        <f t="shared" si="112"/>
        <v/>
      </c>
      <c r="HG43" s="434" t="str">
        <f t="shared" si="171"/>
        <v/>
      </c>
      <c r="HH43" s="382"/>
      <c r="HI43" s="383"/>
      <c r="HJ43" s="383"/>
      <c r="HK43" s="161" t="str">
        <f t="shared" si="113"/>
        <v/>
      </c>
      <c r="HL43" s="429" t="str">
        <f t="shared" si="114"/>
        <v/>
      </c>
      <c r="HM43" s="430" t="str">
        <f t="shared" si="172"/>
        <v/>
      </c>
      <c r="HN43" s="382"/>
      <c r="HO43" s="383"/>
      <c r="HP43" s="383"/>
      <c r="HQ43" s="161" t="str">
        <f t="shared" si="115"/>
        <v/>
      </c>
      <c r="HR43" s="429" t="str">
        <f t="shared" si="116"/>
        <v/>
      </c>
      <c r="HS43" s="430" t="str">
        <f t="shared" si="173"/>
        <v/>
      </c>
      <c r="HT43" s="382"/>
      <c r="HU43" s="383"/>
      <c r="HV43" s="383"/>
      <c r="HW43" s="161" t="str">
        <f t="shared" si="117"/>
        <v/>
      </c>
      <c r="HX43" s="429" t="str">
        <f t="shared" si="118"/>
        <v/>
      </c>
      <c r="HY43" s="430" t="str">
        <f t="shared" si="174"/>
        <v/>
      </c>
      <c r="HZ43" s="382"/>
      <c r="IA43" s="383"/>
      <c r="IB43" s="383"/>
      <c r="IC43" s="161" t="str">
        <f t="shared" si="119"/>
        <v/>
      </c>
      <c r="ID43" s="429" t="str">
        <f t="shared" si="120"/>
        <v/>
      </c>
      <c r="IE43" s="434" t="str">
        <f t="shared" si="175"/>
        <v/>
      </c>
      <c r="IF43" s="382"/>
      <c r="IG43" s="383"/>
      <c r="IH43" s="383"/>
      <c r="II43" s="161" t="str">
        <f t="shared" si="121"/>
        <v/>
      </c>
      <c r="IJ43" s="429" t="str">
        <f t="shared" si="122"/>
        <v/>
      </c>
      <c r="IK43" s="430" t="str">
        <f t="shared" si="176"/>
        <v/>
      </c>
      <c r="IL43" s="382"/>
      <c r="IM43" s="383"/>
      <c r="IN43" s="383"/>
      <c r="IO43" s="161" t="str">
        <f t="shared" si="123"/>
        <v/>
      </c>
      <c r="IP43" s="429" t="str">
        <f t="shared" si="124"/>
        <v/>
      </c>
      <c r="IQ43" s="430" t="str">
        <f t="shared" si="177"/>
        <v/>
      </c>
      <c r="IR43" s="382"/>
      <c r="IS43" s="383"/>
      <c r="IT43" s="383"/>
      <c r="IU43" s="161" t="str">
        <f t="shared" si="125"/>
        <v/>
      </c>
      <c r="IV43" s="429" t="str">
        <f t="shared" si="126"/>
        <v/>
      </c>
      <c r="IW43" s="430" t="str">
        <f t="shared" si="178"/>
        <v/>
      </c>
      <c r="IX43" s="382"/>
      <c r="IY43" s="383"/>
      <c r="IZ43" s="383"/>
      <c r="JA43" s="161" t="str">
        <f t="shared" si="127"/>
        <v/>
      </c>
      <c r="JB43" s="429" t="str">
        <f t="shared" si="128"/>
        <v/>
      </c>
      <c r="JC43" s="434" t="str">
        <f t="shared" si="179"/>
        <v/>
      </c>
      <c r="JD43" s="446" t="str">
        <f t="shared" si="129"/>
        <v/>
      </c>
      <c r="JE43" s="161" t="str">
        <f t="shared" si="130"/>
        <v/>
      </c>
      <c r="JF43" s="454" t="str">
        <f t="shared" si="131"/>
        <v/>
      </c>
      <c r="JG43" s="441" t="str">
        <f>IF(JF43="","",IF(นักเรียน!N42="ออก","---ย้าย---",VLOOKUP(JF43,gradekpisum,4)))</f>
        <v/>
      </c>
      <c r="JH43" s="432"/>
      <c r="JM43" s="449">
        <f t="shared" si="132"/>
        <v>0</v>
      </c>
      <c r="JN43" s="449">
        <f t="shared" si="133"/>
        <v>0</v>
      </c>
      <c r="JO43" s="449">
        <f t="shared" si="134"/>
        <v>0</v>
      </c>
      <c r="JP43" s="449">
        <f t="shared" si="135"/>
        <v>0</v>
      </c>
      <c r="JQ43" s="452" t="str">
        <f t="shared" si="136"/>
        <v/>
      </c>
      <c r="JR43" s="4"/>
    </row>
    <row r="44" spans="2:278" ht="15.6" customHeight="1" x14ac:dyDescent="0.5">
      <c r="B44" s="15">
        <v>38</v>
      </c>
      <c r="C44" s="161" t="str">
        <f>IF(นักเรียน!C43="","",นักเรียน!C43)</f>
        <v/>
      </c>
      <c r="D44" s="740" t="str">
        <f>IF(นักเรียน!E43="","",นักเรียน!E43)</f>
        <v/>
      </c>
      <c r="E44" s="741"/>
      <c r="F44" s="382"/>
      <c r="G44" s="383"/>
      <c r="H44" s="383"/>
      <c r="I44" s="161" t="str">
        <f t="shared" si="43"/>
        <v/>
      </c>
      <c r="J44" s="429" t="str">
        <f t="shared" si="44"/>
        <v/>
      </c>
      <c r="K44" s="430" t="str">
        <f t="shared" si="137"/>
        <v/>
      </c>
      <c r="L44" s="382"/>
      <c r="M44" s="383"/>
      <c r="N44" s="383"/>
      <c r="O44" s="161" t="str">
        <f t="shared" si="45"/>
        <v/>
      </c>
      <c r="P44" s="429" t="str">
        <f t="shared" si="46"/>
        <v/>
      </c>
      <c r="Q44" s="430" t="str">
        <f t="shared" si="138"/>
        <v/>
      </c>
      <c r="R44" s="382"/>
      <c r="S44" s="383"/>
      <c r="T44" s="383"/>
      <c r="U44" s="161" t="str">
        <f t="shared" si="47"/>
        <v/>
      </c>
      <c r="V44" s="429" t="str">
        <f t="shared" si="48"/>
        <v/>
      </c>
      <c r="W44" s="434" t="str">
        <f t="shared" si="139"/>
        <v/>
      </c>
      <c r="X44" s="382"/>
      <c r="Y44" s="383"/>
      <c r="Z44" s="383"/>
      <c r="AA44" s="161" t="str">
        <f t="shared" si="49"/>
        <v/>
      </c>
      <c r="AB44" s="429" t="str">
        <f t="shared" si="50"/>
        <v/>
      </c>
      <c r="AC44" s="430" t="str">
        <f t="shared" si="140"/>
        <v/>
      </c>
      <c r="AD44" s="382"/>
      <c r="AE44" s="383"/>
      <c r="AF44" s="383"/>
      <c r="AG44" s="161" t="str">
        <f t="shared" si="51"/>
        <v/>
      </c>
      <c r="AH44" s="429" t="str">
        <f t="shared" si="52"/>
        <v/>
      </c>
      <c r="AI44" s="430" t="str">
        <f t="shared" si="141"/>
        <v/>
      </c>
      <c r="AJ44" s="382"/>
      <c r="AK44" s="383"/>
      <c r="AL44" s="383"/>
      <c r="AM44" s="161" t="str">
        <f t="shared" si="53"/>
        <v/>
      </c>
      <c r="AN44" s="429" t="str">
        <f t="shared" si="54"/>
        <v/>
      </c>
      <c r="AO44" s="430" t="str">
        <f t="shared" si="142"/>
        <v/>
      </c>
      <c r="AP44" s="382"/>
      <c r="AQ44" s="383"/>
      <c r="AR44" s="383"/>
      <c r="AS44" s="161" t="str">
        <f t="shared" si="55"/>
        <v/>
      </c>
      <c r="AT44" s="429" t="str">
        <f t="shared" si="56"/>
        <v/>
      </c>
      <c r="AU44" s="434" t="str">
        <f t="shared" si="143"/>
        <v/>
      </c>
      <c r="AV44" s="382"/>
      <c r="AW44" s="383"/>
      <c r="AX44" s="383"/>
      <c r="AY44" s="161" t="str">
        <f t="shared" si="57"/>
        <v/>
      </c>
      <c r="AZ44" s="429" t="str">
        <f t="shared" si="58"/>
        <v/>
      </c>
      <c r="BA44" s="430" t="str">
        <f t="shared" si="144"/>
        <v/>
      </c>
      <c r="BB44" s="382"/>
      <c r="BC44" s="383"/>
      <c r="BD44" s="383"/>
      <c r="BE44" s="161" t="str">
        <f t="shared" si="59"/>
        <v/>
      </c>
      <c r="BF44" s="429" t="str">
        <f t="shared" si="60"/>
        <v/>
      </c>
      <c r="BG44" s="430" t="str">
        <f t="shared" si="145"/>
        <v/>
      </c>
      <c r="BH44" s="382"/>
      <c r="BI44" s="383"/>
      <c r="BJ44" s="383"/>
      <c r="BK44" s="161" t="str">
        <f t="shared" si="61"/>
        <v/>
      </c>
      <c r="BL44" s="429" t="str">
        <f t="shared" si="62"/>
        <v/>
      </c>
      <c r="BM44" s="430" t="str">
        <f t="shared" si="146"/>
        <v/>
      </c>
      <c r="BN44" s="382"/>
      <c r="BO44" s="383"/>
      <c r="BP44" s="383"/>
      <c r="BQ44" s="161" t="str">
        <f t="shared" si="63"/>
        <v/>
      </c>
      <c r="BR44" s="429" t="str">
        <f t="shared" si="64"/>
        <v/>
      </c>
      <c r="BS44" s="434" t="str">
        <f t="shared" si="147"/>
        <v/>
      </c>
      <c r="BT44" s="382"/>
      <c r="BU44" s="383"/>
      <c r="BV44" s="383"/>
      <c r="BW44" s="161" t="str">
        <f t="shared" si="65"/>
        <v/>
      </c>
      <c r="BX44" s="429" t="str">
        <f t="shared" si="66"/>
        <v/>
      </c>
      <c r="BY44" s="430" t="str">
        <f t="shared" si="148"/>
        <v/>
      </c>
      <c r="BZ44" s="382"/>
      <c r="CA44" s="383"/>
      <c r="CB44" s="383"/>
      <c r="CC44" s="161" t="str">
        <f t="shared" si="67"/>
        <v/>
      </c>
      <c r="CD44" s="429" t="str">
        <f t="shared" si="68"/>
        <v/>
      </c>
      <c r="CE44" s="430" t="str">
        <f t="shared" si="149"/>
        <v/>
      </c>
      <c r="CF44" s="382"/>
      <c r="CG44" s="383"/>
      <c r="CH44" s="383"/>
      <c r="CI44" s="161" t="str">
        <f t="shared" si="69"/>
        <v/>
      </c>
      <c r="CJ44" s="429" t="str">
        <f t="shared" si="70"/>
        <v/>
      </c>
      <c r="CK44" s="430" t="str">
        <f t="shared" si="150"/>
        <v/>
      </c>
      <c r="CL44" s="382"/>
      <c r="CM44" s="383"/>
      <c r="CN44" s="383"/>
      <c r="CO44" s="161" t="str">
        <f t="shared" si="71"/>
        <v/>
      </c>
      <c r="CP44" s="429" t="str">
        <f t="shared" si="72"/>
        <v/>
      </c>
      <c r="CQ44" s="434" t="str">
        <f t="shared" si="151"/>
        <v/>
      </c>
      <c r="CR44" s="382"/>
      <c r="CS44" s="383"/>
      <c r="CT44" s="383"/>
      <c r="CU44" s="161" t="str">
        <f t="shared" si="73"/>
        <v/>
      </c>
      <c r="CV44" s="429" t="str">
        <f t="shared" si="74"/>
        <v/>
      </c>
      <c r="CW44" s="430" t="str">
        <f t="shared" si="152"/>
        <v/>
      </c>
      <c r="CX44" s="382"/>
      <c r="CY44" s="383"/>
      <c r="CZ44" s="383"/>
      <c r="DA44" s="161" t="str">
        <f t="shared" si="75"/>
        <v/>
      </c>
      <c r="DB44" s="429" t="str">
        <f t="shared" si="76"/>
        <v/>
      </c>
      <c r="DC44" s="430" t="str">
        <f t="shared" si="153"/>
        <v/>
      </c>
      <c r="DD44" s="382"/>
      <c r="DE44" s="383"/>
      <c r="DF44" s="383"/>
      <c r="DG44" s="161" t="str">
        <f t="shared" si="77"/>
        <v/>
      </c>
      <c r="DH44" s="429" t="str">
        <f t="shared" si="78"/>
        <v/>
      </c>
      <c r="DI44" s="430" t="str">
        <f t="shared" si="154"/>
        <v/>
      </c>
      <c r="DJ44" s="382"/>
      <c r="DK44" s="383"/>
      <c r="DL44" s="383"/>
      <c r="DM44" s="161" t="str">
        <f t="shared" si="79"/>
        <v/>
      </c>
      <c r="DN44" s="429" t="str">
        <f t="shared" si="80"/>
        <v/>
      </c>
      <c r="DO44" s="434" t="str">
        <f t="shared" si="155"/>
        <v/>
      </c>
      <c r="DP44" s="382"/>
      <c r="DQ44" s="383"/>
      <c r="DR44" s="383"/>
      <c r="DS44" s="161" t="str">
        <f t="shared" si="81"/>
        <v/>
      </c>
      <c r="DT44" s="429" t="str">
        <f t="shared" si="82"/>
        <v/>
      </c>
      <c r="DU44" s="430" t="str">
        <f t="shared" si="156"/>
        <v/>
      </c>
      <c r="DV44" s="382"/>
      <c r="DW44" s="383"/>
      <c r="DX44" s="383"/>
      <c r="DY44" s="161" t="str">
        <f t="shared" si="83"/>
        <v/>
      </c>
      <c r="DZ44" s="429" t="str">
        <f t="shared" si="84"/>
        <v/>
      </c>
      <c r="EA44" s="430" t="str">
        <f t="shared" si="157"/>
        <v/>
      </c>
      <c r="EB44" s="382"/>
      <c r="EC44" s="383"/>
      <c r="ED44" s="383"/>
      <c r="EE44" s="161" t="str">
        <f t="shared" si="85"/>
        <v/>
      </c>
      <c r="EF44" s="429" t="str">
        <f t="shared" si="86"/>
        <v/>
      </c>
      <c r="EG44" s="430" t="str">
        <f t="shared" si="158"/>
        <v/>
      </c>
      <c r="EH44" s="382"/>
      <c r="EI44" s="383"/>
      <c r="EJ44" s="383"/>
      <c r="EK44" s="161" t="str">
        <f t="shared" si="87"/>
        <v/>
      </c>
      <c r="EL44" s="429" t="str">
        <f t="shared" si="88"/>
        <v/>
      </c>
      <c r="EM44" s="434" t="str">
        <f t="shared" si="159"/>
        <v/>
      </c>
      <c r="EN44" s="382"/>
      <c r="EO44" s="383"/>
      <c r="EP44" s="383"/>
      <c r="EQ44" s="161" t="str">
        <f t="shared" si="89"/>
        <v/>
      </c>
      <c r="ER44" s="429" t="str">
        <f t="shared" si="90"/>
        <v/>
      </c>
      <c r="ES44" s="430" t="str">
        <f t="shared" si="160"/>
        <v/>
      </c>
      <c r="ET44" s="382"/>
      <c r="EU44" s="383"/>
      <c r="EV44" s="383"/>
      <c r="EW44" s="161" t="str">
        <f t="shared" si="91"/>
        <v/>
      </c>
      <c r="EX44" s="429" t="str">
        <f t="shared" si="92"/>
        <v/>
      </c>
      <c r="EY44" s="430" t="str">
        <f t="shared" si="161"/>
        <v/>
      </c>
      <c r="EZ44" s="382"/>
      <c r="FA44" s="383"/>
      <c r="FB44" s="383"/>
      <c r="FC44" s="161" t="str">
        <f t="shared" si="93"/>
        <v/>
      </c>
      <c r="FD44" s="429" t="str">
        <f t="shared" si="94"/>
        <v/>
      </c>
      <c r="FE44" s="430" t="str">
        <f t="shared" si="162"/>
        <v/>
      </c>
      <c r="FF44" s="382"/>
      <c r="FG44" s="383"/>
      <c r="FH44" s="383"/>
      <c r="FI44" s="161" t="str">
        <f t="shared" si="95"/>
        <v/>
      </c>
      <c r="FJ44" s="429" t="str">
        <f t="shared" si="96"/>
        <v/>
      </c>
      <c r="FK44" s="434" t="str">
        <f t="shared" si="163"/>
        <v/>
      </c>
      <c r="FL44" s="382"/>
      <c r="FM44" s="383"/>
      <c r="FN44" s="383"/>
      <c r="FO44" s="161" t="str">
        <f t="shared" si="97"/>
        <v/>
      </c>
      <c r="FP44" s="429" t="str">
        <f t="shared" si="98"/>
        <v/>
      </c>
      <c r="FQ44" s="430" t="str">
        <f t="shared" si="164"/>
        <v/>
      </c>
      <c r="FR44" s="382"/>
      <c r="FS44" s="383"/>
      <c r="FT44" s="383"/>
      <c r="FU44" s="161" t="str">
        <f t="shared" si="99"/>
        <v/>
      </c>
      <c r="FV44" s="429" t="str">
        <f t="shared" si="100"/>
        <v/>
      </c>
      <c r="FW44" s="430" t="str">
        <f t="shared" si="165"/>
        <v/>
      </c>
      <c r="FX44" s="382"/>
      <c r="FY44" s="383"/>
      <c r="FZ44" s="383"/>
      <c r="GA44" s="161" t="str">
        <f t="shared" si="101"/>
        <v/>
      </c>
      <c r="GB44" s="429" t="str">
        <f t="shared" si="102"/>
        <v/>
      </c>
      <c r="GC44" s="430" t="str">
        <f t="shared" si="166"/>
        <v/>
      </c>
      <c r="GD44" s="382"/>
      <c r="GE44" s="383"/>
      <c r="GF44" s="383"/>
      <c r="GG44" s="161" t="str">
        <f t="shared" si="103"/>
        <v/>
      </c>
      <c r="GH44" s="429" t="str">
        <f t="shared" si="104"/>
        <v/>
      </c>
      <c r="GI44" s="434" t="str">
        <f t="shared" si="167"/>
        <v/>
      </c>
      <c r="GJ44" s="382"/>
      <c r="GK44" s="383"/>
      <c r="GL44" s="383"/>
      <c r="GM44" s="161" t="str">
        <f t="shared" si="105"/>
        <v/>
      </c>
      <c r="GN44" s="429" t="str">
        <f t="shared" si="106"/>
        <v/>
      </c>
      <c r="GO44" s="430" t="str">
        <f t="shared" si="168"/>
        <v/>
      </c>
      <c r="GP44" s="382"/>
      <c r="GQ44" s="383"/>
      <c r="GR44" s="383"/>
      <c r="GS44" s="161" t="str">
        <f t="shared" si="107"/>
        <v/>
      </c>
      <c r="GT44" s="429" t="str">
        <f t="shared" si="108"/>
        <v/>
      </c>
      <c r="GU44" s="430" t="str">
        <f t="shared" si="169"/>
        <v/>
      </c>
      <c r="GV44" s="382"/>
      <c r="GW44" s="383"/>
      <c r="GX44" s="383"/>
      <c r="GY44" s="161" t="str">
        <f t="shared" si="109"/>
        <v/>
      </c>
      <c r="GZ44" s="429" t="str">
        <f t="shared" si="110"/>
        <v/>
      </c>
      <c r="HA44" s="430" t="str">
        <f t="shared" si="170"/>
        <v/>
      </c>
      <c r="HB44" s="382"/>
      <c r="HC44" s="383"/>
      <c r="HD44" s="383"/>
      <c r="HE44" s="161" t="str">
        <f t="shared" si="111"/>
        <v/>
      </c>
      <c r="HF44" s="429" t="str">
        <f t="shared" si="112"/>
        <v/>
      </c>
      <c r="HG44" s="434" t="str">
        <f t="shared" si="171"/>
        <v/>
      </c>
      <c r="HH44" s="382"/>
      <c r="HI44" s="383"/>
      <c r="HJ44" s="383"/>
      <c r="HK44" s="161" t="str">
        <f t="shared" si="113"/>
        <v/>
      </c>
      <c r="HL44" s="429" t="str">
        <f t="shared" si="114"/>
        <v/>
      </c>
      <c r="HM44" s="430" t="str">
        <f t="shared" si="172"/>
        <v/>
      </c>
      <c r="HN44" s="382"/>
      <c r="HO44" s="383"/>
      <c r="HP44" s="383"/>
      <c r="HQ44" s="161" t="str">
        <f t="shared" si="115"/>
        <v/>
      </c>
      <c r="HR44" s="429" t="str">
        <f t="shared" si="116"/>
        <v/>
      </c>
      <c r="HS44" s="430" t="str">
        <f t="shared" si="173"/>
        <v/>
      </c>
      <c r="HT44" s="382"/>
      <c r="HU44" s="383"/>
      <c r="HV44" s="383"/>
      <c r="HW44" s="161" t="str">
        <f t="shared" si="117"/>
        <v/>
      </c>
      <c r="HX44" s="429" t="str">
        <f t="shared" si="118"/>
        <v/>
      </c>
      <c r="HY44" s="430" t="str">
        <f t="shared" si="174"/>
        <v/>
      </c>
      <c r="HZ44" s="382"/>
      <c r="IA44" s="383"/>
      <c r="IB44" s="383"/>
      <c r="IC44" s="161" t="str">
        <f t="shared" si="119"/>
        <v/>
      </c>
      <c r="ID44" s="429" t="str">
        <f t="shared" si="120"/>
        <v/>
      </c>
      <c r="IE44" s="434" t="str">
        <f t="shared" si="175"/>
        <v/>
      </c>
      <c r="IF44" s="382"/>
      <c r="IG44" s="383"/>
      <c r="IH44" s="383"/>
      <c r="II44" s="161" t="str">
        <f t="shared" si="121"/>
        <v/>
      </c>
      <c r="IJ44" s="429" t="str">
        <f t="shared" si="122"/>
        <v/>
      </c>
      <c r="IK44" s="430" t="str">
        <f t="shared" si="176"/>
        <v/>
      </c>
      <c r="IL44" s="382"/>
      <c r="IM44" s="383"/>
      <c r="IN44" s="383"/>
      <c r="IO44" s="161" t="str">
        <f t="shared" si="123"/>
        <v/>
      </c>
      <c r="IP44" s="429" t="str">
        <f t="shared" si="124"/>
        <v/>
      </c>
      <c r="IQ44" s="430" t="str">
        <f t="shared" si="177"/>
        <v/>
      </c>
      <c r="IR44" s="382"/>
      <c r="IS44" s="383"/>
      <c r="IT44" s="383"/>
      <c r="IU44" s="161" t="str">
        <f t="shared" si="125"/>
        <v/>
      </c>
      <c r="IV44" s="429" t="str">
        <f t="shared" si="126"/>
        <v/>
      </c>
      <c r="IW44" s="430" t="str">
        <f t="shared" si="178"/>
        <v/>
      </c>
      <c r="IX44" s="382"/>
      <c r="IY44" s="383"/>
      <c r="IZ44" s="383"/>
      <c r="JA44" s="161" t="str">
        <f t="shared" si="127"/>
        <v/>
      </c>
      <c r="JB44" s="429" t="str">
        <f t="shared" si="128"/>
        <v/>
      </c>
      <c r="JC44" s="434" t="str">
        <f t="shared" si="179"/>
        <v/>
      </c>
      <c r="JD44" s="446" t="str">
        <f t="shared" si="129"/>
        <v/>
      </c>
      <c r="JE44" s="161" t="str">
        <f t="shared" si="130"/>
        <v/>
      </c>
      <c r="JF44" s="454" t="str">
        <f t="shared" si="131"/>
        <v/>
      </c>
      <c r="JG44" s="441" t="str">
        <f>IF(JF44="","",IF(นักเรียน!N43="ออก","---ย้าย---",VLOOKUP(JF44,gradekpisum,4)))</f>
        <v/>
      </c>
      <c r="JH44" s="432"/>
      <c r="JM44" s="449">
        <f t="shared" si="132"/>
        <v>0</v>
      </c>
      <c r="JN44" s="449">
        <f t="shared" si="133"/>
        <v>0</v>
      </c>
      <c r="JO44" s="449">
        <f t="shared" si="134"/>
        <v>0</v>
      </c>
      <c r="JP44" s="449">
        <f t="shared" si="135"/>
        <v>0</v>
      </c>
      <c r="JQ44" s="452" t="str">
        <f t="shared" si="136"/>
        <v/>
      </c>
      <c r="JR44" s="4"/>
    </row>
    <row r="45" spans="2:278" ht="15.6" customHeight="1" x14ac:dyDescent="0.5">
      <c r="B45" s="15">
        <v>39</v>
      </c>
      <c r="C45" s="161" t="str">
        <f>IF(นักเรียน!C44="","",นักเรียน!C44)</f>
        <v/>
      </c>
      <c r="D45" s="740" t="str">
        <f>IF(นักเรียน!E44="","",นักเรียน!E44)</f>
        <v/>
      </c>
      <c r="E45" s="741"/>
      <c r="F45" s="382"/>
      <c r="G45" s="383"/>
      <c r="H45" s="383"/>
      <c r="I45" s="161" t="str">
        <f t="shared" si="43"/>
        <v/>
      </c>
      <c r="J45" s="429" t="str">
        <f t="shared" si="44"/>
        <v/>
      </c>
      <c r="K45" s="430" t="str">
        <f t="shared" si="137"/>
        <v/>
      </c>
      <c r="L45" s="382"/>
      <c r="M45" s="383"/>
      <c r="N45" s="383"/>
      <c r="O45" s="161" t="str">
        <f t="shared" si="45"/>
        <v/>
      </c>
      <c r="P45" s="429" t="str">
        <f t="shared" si="46"/>
        <v/>
      </c>
      <c r="Q45" s="430" t="str">
        <f t="shared" si="138"/>
        <v/>
      </c>
      <c r="R45" s="382"/>
      <c r="S45" s="383"/>
      <c r="T45" s="383"/>
      <c r="U45" s="161" t="str">
        <f t="shared" si="47"/>
        <v/>
      </c>
      <c r="V45" s="429" t="str">
        <f t="shared" si="48"/>
        <v/>
      </c>
      <c r="W45" s="434" t="str">
        <f t="shared" si="139"/>
        <v/>
      </c>
      <c r="X45" s="382"/>
      <c r="Y45" s="383"/>
      <c r="Z45" s="383"/>
      <c r="AA45" s="161" t="str">
        <f t="shared" si="49"/>
        <v/>
      </c>
      <c r="AB45" s="429" t="str">
        <f t="shared" si="50"/>
        <v/>
      </c>
      <c r="AC45" s="430" t="str">
        <f t="shared" si="140"/>
        <v/>
      </c>
      <c r="AD45" s="382"/>
      <c r="AE45" s="383"/>
      <c r="AF45" s="383"/>
      <c r="AG45" s="161" t="str">
        <f t="shared" si="51"/>
        <v/>
      </c>
      <c r="AH45" s="429" t="str">
        <f t="shared" si="52"/>
        <v/>
      </c>
      <c r="AI45" s="430" t="str">
        <f t="shared" si="141"/>
        <v/>
      </c>
      <c r="AJ45" s="382"/>
      <c r="AK45" s="383"/>
      <c r="AL45" s="383"/>
      <c r="AM45" s="161" t="str">
        <f t="shared" si="53"/>
        <v/>
      </c>
      <c r="AN45" s="429" t="str">
        <f t="shared" si="54"/>
        <v/>
      </c>
      <c r="AO45" s="430" t="str">
        <f t="shared" si="142"/>
        <v/>
      </c>
      <c r="AP45" s="382"/>
      <c r="AQ45" s="383"/>
      <c r="AR45" s="383"/>
      <c r="AS45" s="161" t="str">
        <f t="shared" si="55"/>
        <v/>
      </c>
      <c r="AT45" s="429" t="str">
        <f t="shared" si="56"/>
        <v/>
      </c>
      <c r="AU45" s="434" t="str">
        <f t="shared" si="143"/>
        <v/>
      </c>
      <c r="AV45" s="382"/>
      <c r="AW45" s="383"/>
      <c r="AX45" s="383"/>
      <c r="AY45" s="161" t="str">
        <f t="shared" si="57"/>
        <v/>
      </c>
      <c r="AZ45" s="429" t="str">
        <f t="shared" si="58"/>
        <v/>
      </c>
      <c r="BA45" s="430" t="str">
        <f t="shared" si="144"/>
        <v/>
      </c>
      <c r="BB45" s="382"/>
      <c r="BC45" s="383"/>
      <c r="BD45" s="383"/>
      <c r="BE45" s="161" t="str">
        <f t="shared" si="59"/>
        <v/>
      </c>
      <c r="BF45" s="429" t="str">
        <f t="shared" si="60"/>
        <v/>
      </c>
      <c r="BG45" s="430" t="str">
        <f t="shared" si="145"/>
        <v/>
      </c>
      <c r="BH45" s="382"/>
      <c r="BI45" s="383"/>
      <c r="BJ45" s="383"/>
      <c r="BK45" s="161" t="str">
        <f t="shared" si="61"/>
        <v/>
      </c>
      <c r="BL45" s="429" t="str">
        <f t="shared" si="62"/>
        <v/>
      </c>
      <c r="BM45" s="430" t="str">
        <f t="shared" si="146"/>
        <v/>
      </c>
      <c r="BN45" s="382"/>
      <c r="BO45" s="383"/>
      <c r="BP45" s="383"/>
      <c r="BQ45" s="161" t="str">
        <f t="shared" si="63"/>
        <v/>
      </c>
      <c r="BR45" s="429" t="str">
        <f t="shared" si="64"/>
        <v/>
      </c>
      <c r="BS45" s="434" t="str">
        <f t="shared" si="147"/>
        <v/>
      </c>
      <c r="BT45" s="382"/>
      <c r="BU45" s="383"/>
      <c r="BV45" s="383"/>
      <c r="BW45" s="161" t="str">
        <f t="shared" si="65"/>
        <v/>
      </c>
      <c r="BX45" s="429" t="str">
        <f t="shared" si="66"/>
        <v/>
      </c>
      <c r="BY45" s="430" t="str">
        <f t="shared" si="148"/>
        <v/>
      </c>
      <c r="BZ45" s="382"/>
      <c r="CA45" s="383"/>
      <c r="CB45" s="383"/>
      <c r="CC45" s="161" t="str">
        <f t="shared" si="67"/>
        <v/>
      </c>
      <c r="CD45" s="429" t="str">
        <f t="shared" si="68"/>
        <v/>
      </c>
      <c r="CE45" s="430" t="str">
        <f t="shared" si="149"/>
        <v/>
      </c>
      <c r="CF45" s="382"/>
      <c r="CG45" s="383"/>
      <c r="CH45" s="383"/>
      <c r="CI45" s="161" t="str">
        <f t="shared" si="69"/>
        <v/>
      </c>
      <c r="CJ45" s="429" t="str">
        <f t="shared" si="70"/>
        <v/>
      </c>
      <c r="CK45" s="430" t="str">
        <f t="shared" si="150"/>
        <v/>
      </c>
      <c r="CL45" s="382"/>
      <c r="CM45" s="383"/>
      <c r="CN45" s="383"/>
      <c r="CO45" s="161" t="str">
        <f t="shared" si="71"/>
        <v/>
      </c>
      <c r="CP45" s="429" t="str">
        <f t="shared" si="72"/>
        <v/>
      </c>
      <c r="CQ45" s="434" t="str">
        <f t="shared" si="151"/>
        <v/>
      </c>
      <c r="CR45" s="382"/>
      <c r="CS45" s="383"/>
      <c r="CT45" s="383"/>
      <c r="CU45" s="161" t="str">
        <f t="shared" si="73"/>
        <v/>
      </c>
      <c r="CV45" s="429" t="str">
        <f t="shared" si="74"/>
        <v/>
      </c>
      <c r="CW45" s="430" t="str">
        <f t="shared" si="152"/>
        <v/>
      </c>
      <c r="CX45" s="382"/>
      <c r="CY45" s="383"/>
      <c r="CZ45" s="383"/>
      <c r="DA45" s="161" t="str">
        <f t="shared" si="75"/>
        <v/>
      </c>
      <c r="DB45" s="429" t="str">
        <f t="shared" si="76"/>
        <v/>
      </c>
      <c r="DC45" s="430" t="str">
        <f t="shared" si="153"/>
        <v/>
      </c>
      <c r="DD45" s="382"/>
      <c r="DE45" s="383"/>
      <c r="DF45" s="383"/>
      <c r="DG45" s="161" t="str">
        <f t="shared" si="77"/>
        <v/>
      </c>
      <c r="DH45" s="429" t="str">
        <f t="shared" si="78"/>
        <v/>
      </c>
      <c r="DI45" s="430" t="str">
        <f t="shared" si="154"/>
        <v/>
      </c>
      <c r="DJ45" s="382"/>
      <c r="DK45" s="383"/>
      <c r="DL45" s="383"/>
      <c r="DM45" s="161" t="str">
        <f t="shared" si="79"/>
        <v/>
      </c>
      <c r="DN45" s="429" t="str">
        <f t="shared" si="80"/>
        <v/>
      </c>
      <c r="DO45" s="434" t="str">
        <f t="shared" si="155"/>
        <v/>
      </c>
      <c r="DP45" s="382"/>
      <c r="DQ45" s="383"/>
      <c r="DR45" s="383"/>
      <c r="DS45" s="161" t="str">
        <f t="shared" si="81"/>
        <v/>
      </c>
      <c r="DT45" s="429" t="str">
        <f t="shared" si="82"/>
        <v/>
      </c>
      <c r="DU45" s="430" t="str">
        <f t="shared" si="156"/>
        <v/>
      </c>
      <c r="DV45" s="382"/>
      <c r="DW45" s="383"/>
      <c r="DX45" s="383"/>
      <c r="DY45" s="161" t="str">
        <f t="shared" si="83"/>
        <v/>
      </c>
      <c r="DZ45" s="429" t="str">
        <f t="shared" si="84"/>
        <v/>
      </c>
      <c r="EA45" s="430" t="str">
        <f t="shared" si="157"/>
        <v/>
      </c>
      <c r="EB45" s="382"/>
      <c r="EC45" s="383"/>
      <c r="ED45" s="383"/>
      <c r="EE45" s="161" t="str">
        <f t="shared" si="85"/>
        <v/>
      </c>
      <c r="EF45" s="429" t="str">
        <f t="shared" si="86"/>
        <v/>
      </c>
      <c r="EG45" s="430" t="str">
        <f t="shared" si="158"/>
        <v/>
      </c>
      <c r="EH45" s="382"/>
      <c r="EI45" s="383"/>
      <c r="EJ45" s="383"/>
      <c r="EK45" s="161" t="str">
        <f t="shared" si="87"/>
        <v/>
      </c>
      <c r="EL45" s="429" t="str">
        <f t="shared" si="88"/>
        <v/>
      </c>
      <c r="EM45" s="434" t="str">
        <f t="shared" si="159"/>
        <v/>
      </c>
      <c r="EN45" s="382"/>
      <c r="EO45" s="383"/>
      <c r="EP45" s="383"/>
      <c r="EQ45" s="161" t="str">
        <f t="shared" si="89"/>
        <v/>
      </c>
      <c r="ER45" s="429" t="str">
        <f t="shared" si="90"/>
        <v/>
      </c>
      <c r="ES45" s="430" t="str">
        <f t="shared" si="160"/>
        <v/>
      </c>
      <c r="ET45" s="382"/>
      <c r="EU45" s="383"/>
      <c r="EV45" s="383"/>
      <c r="EW45" s="161" t="str">
        <f t="shared" si="91"/>
        <v/>
      </c>
      <c r="EX45" s="429" t="str">
        <f t="shared" si="92"/>
        <v/>
      </c>
      <c r="EY45" s="430" t="str">
        <f t="shared" si="161"/>
        <v/>
      </c>
      <c r="EZ45" s="382"/>
      <c r="FA45" s="383"/>
      <c r="FB45" s="383"/>
      <c r="FC45" s="161" t="str">
        <f t="shared" si="93"/>
        <v/>
      </c>
      <c r="FD45" s="429" t="str">
        <f t="shared" si="94"/>
        <v/>
      </c>
      <c r="FE45" s="430" t="str">
        <f t="shared" si="162"/>
        <v/>
      </c>
      <c r="FF45" s="382"/>
      <c r="FG45" s="383"/>
      <c r="FH45" s="383"/>
      <c r="FI45" s="161" t="str">
        <f t="shared" si="95"/>
        <v/>
      </c>
      <c r="FJ45" s="429" t="str">
        <f t="shared" si="96"/>
        <v/>
      </c>
      <c r="FK45" s="434" t="str">
        <f t="shared" si="163"/>
        <v/>
      </c>
      <c r="FL45" s="382"/>
      <c r="FM45" s="383"/>
      <c r="FN45" s="383"/>
      <c r="FO45" s="161" t="str">
        <f t="shared" si="97"/>
        <v/>
      </c>
      <c r="FP45" s="429" t="str">
        <f t="shared" si="98"/>
        <v/>
      </c>
      <c r="FQ45" s="430" t="str">
        <f t="shared" si="164"/>
        <v/>
      </c>
      <c r="FR45" s="382"/>
      <c r="FS45" s="383"/>
      <c r="FT45" s="383"/>
      <c r="FU45" s="161" t="str">
        <f t="shared" si="99"/>
        <v/>
      </c>
      <c r="FV45" s="429" t="str">
        <f t="shared" si="100"/>
        <v/>
      </c>
      <c r="FW45" s="430" t="str">
        <f t="shared" si="165"/>
        <v/>
      </c>
      <c r="FX45" s="382"/>
      <c r="FY45" s="383"/>
      <c r="FZ45" s="383"/>
      <c r="GA45" s="161" t="str">
        <f t="shared" si="101"/>
        <v/>
      </c>
      <c r="GB45" s="429" t="str">
        <f t="shared" si="102"/>
        <v/>
      </c>
      <c r="GC45" s="430" t="str">
        <f t="shared" si="166"/>
        <v/>
      </c>
      <c r="GD45" s="382"/>
      <c r="GE45" s="383"/>
      <c r="GF45" s="383"/>
      <c r="GG45" s="161" t="str">
        <f t="shared" si="103"/>
        <v/>
      </c>
      <c r="GH45" s="429" t="str">
        <f t="shared" si="104"/>
        <v/>
      </c>
      <c r="GI45" s="434" t="str">
        <f t="shared" si="167"/>
        <v/>
      </c>
      <c r="GJ45" s="382"/>
      <c r="GK45" s="383"/>
      <c r="GL45" s="383"/>
      <c r="GM45" s="161" t="str">
        <f t="shared" si="105"/>
        <v/>
      </c>
      <c r="GN45" s="429" t="str">
        <f t="shared" si="106"/>
        <v/>
      </c>
      <c r="GO45" s="430" t="str">
        <f t="shared" si="168"/>
        <v/>
      </c>
      <c r="GP45" s="382"/>
      <c r="GQ45" s="383"/>
      <c r="GR45" s="383"/>
      <c r="GS45" s="161" t="str">
        <f t="shared" si="107"/>
        <v/>
      </c>
      <c r="GT45" s="429" t="str">
        <f t="shared" si="108"/>
        <v/>
      </c>
      <c r="GU45" s="430" t="str">
        <f t="shared" si="169"/>
        <v/>
      </c>
      <c r="GV45" s="382"/>
      <c r="GW45" s="383"/>
      <c r="GX45" s="383"/>
      <c r="GY45" s="161" t="str">
        <f t="shared" si="109"/>
        <v/>
      </c>
      <c r="GZ45" s="429" t="str">
        <f t="shared" si="110"/>
        <v/>
      </c>
      <c r="HA45" s="430" t="str">
        <f t="shared" si="170"/>
        <v/>
      </c>
      <c r="HB45" s="382"/>
      <c r="HC45" s="383"/>
      <c r="HD45" s="383"/>
      <c r="HE45" s="161" t="str">
        <f t="shared" si="111"/>
        <v/>
      </c>
      <c r="HF45" s="429" t="str">
        <f t="shared" si="112"/>
        <v/>
      </c>
      <c r="HG45" s="434" t="str">
        <f t="shared" si="171"/>
        <v/>
      </c>
      <c r="HH45" s="382"/>
      <c r="HI45" s="383"/>
      <c r="HJ45" s="383"/>
      <c r="HK45" s="161" t="str">
        <f t="shared" si="113"/>
        <v/>
      </c>
      <c r="HL45" s="429" t="str">
        <f t="shared" si="114"/>
        <v/>
      </c>
      <c r="HM45" s="430" t="str">
        <f t="shared" si="172"/>
        <v/>
      </c>
      <c r="HN45" s="382"/>
      <c r="HO45" s="383"/>
      <c r="HP45" s="383"/>
      <c r="HQ45" s="161" t="str">
        <f t="shared" si="115"/>
        <v/>
      </c>
      <c r="HR45" s="429" t="str">
        <f t="shared" si="116"/>
        <v/>
      </c>
      <c r="HS45" s="430" t="str">
        <f t="shared" si="173"/>
        <v/>
      </c>
      <c r="HT45" s="382"/>
      <c r="HU45" s="383"/>
      <c r="HV45" s="383"/>
      <c r="HW45" s="161" t="str">
        <f t="shared" si="117"/>
        <v/>
      </c>
      <c r="HX45" s="429" t="str">
        <f t="shared" si="118"/>
        <v/>
      </c>
      <c r="HY45" s="430" t="str">
        <f t="shared" si="174"/>
        <v/>
      </c>
      <c r="HZ45" s="382"/>
      <c r="IA45" s="383"/>
      <c r="IB45" s="383"/>
      <c r="IC45" s="161" t="str">
        <f t="shared" si="119"/>
        <v/>
      </c>
      <c r="ID45" s="429" t="str">
        <f t="shared" si="120"/>
        <v/>
      </c>
      <c r="IE45" s="434" t="str">
        <f t="shared" si="175"/>
        <v/>
      </c>
      <c r="IF45" s="382"/>
      <c r="IG45" s="383"/>
      <c r="IH45" s="383"/>
      <c r="II45" s="161" t="str">
        <f t="shared" si="121"/>
        <v/>
      </c>
      <c r="IJ45" s="429" t="str">
        <f t="shared" si="122"/>
        <v/>
      </c>
      <c r="IK45" s="430" t="str">
        <f t="shared" si="176"/>
        <v/>
      </c>
      <c r="IL45" s="382"/>
      <c r="IM45" s="383"/>
      <c r="IN45" s="383"/>
      <c r="IO45" s="161" t="str">
        <f t="shared" si="123"/>
        <v/>
      </c>
      <c r="IP45" s="429" t="str">
        <f t="shared" si="124"/>
        <v/>
      </c>
      <c r="IQ45" s="430" t="str">
        <f t="shared" si="177"/>
        <v/>
      </c>
      <c r="IR45" s="382"/>
      <c r="IS45" s="383"/>
      <c r="IT45" s="383"/>
      <c r="IU45" s="161" t="str">
        <f t="shared" si="125"/>
        <v/>
      </c>
      <c r="IV45" s="429" t="str">
        <f t="shared" si="126"/>
        <v/>
      </c>
      <c r="IW45" s="430" t="str">
        <f t="shared" si="178"/>
        <v/>
      </c>
      <c r="IX45" s="382"/>
      <c r="IY45" s="383"/>
      <c r="IZ45" s="383"/>
      <c r="JA45" s="161" t="str">
        <f t="shared" si="127"/>
        <v/>
      </c>
      <c r="JB45" s="429" t="str">
        <f t="shared" si="128"/>
        <v/>
      </c>
      <c r="JC45" s="434" t="str">
        <f t="shared" si="179"/>
        <v/>
      </c>
      <c r="JD45" s="446" t="str">
        <f t="shared" si="129"/>
        <v/>
      </c>
      <c r="JE45" s="161" t="str">
        <f t="shared" si="130"/>
        <v/>
      </c>
      <c r="JF45" s="454" t="str">
        <f t="shared" si="131"/>
        <v/>
      </c>
      <c r="JG45" s="441" t="str">
        <f>IF(JF45="","",IF(นักเรียน!N44="ออก","---ย้าย---",VLOOKUP(JF45,gradekpisum,4)))</f>
        <v/>
      </c>
      <c r="JH45" s="432"/>
      <c r="JM45" s="449">
        <f t="shared" si="132"/>
        <v>0</v>
      </c>
      <c r="JN45" s="449">
        <f t="shared" si="133"/>
        <v>0</v>
      </c>
      <c r="JO45" s="449">
        <f t="shared" si="134"/>
        <v>0</v>
      </c>
      <c r="JP45" s="449">
        <f t="shared" si="135"/>
        <v>0</v>
      </c>
      <c r="JQ45" s="452" t="str">
        <f t="shared" si="136"/>
        <v/>
      </c>
      <c r="JR45" s="4"/>
    </row>
    <row r="46" spans="2:278" ht="15.6" customHeight="1" x14ac:dyDescent="0.5">
      <c r="B46" s="15">
        <v>40</v>
      </c>
      <c r="C46" s="161" t="str">
        <f>IF(นักเรียน!C45="","",นักเรียน!C45)</f>
        <v/>
      </c>
      <c r="D46" s="740" t="str">
        <f>IF(นักเรียน!E45="","",นักเรียน!E45)</f>
        <v/>
      </c>
      <c r="E46" s="741"/>
      <c r="F46" s="382"/>
      <c r="G46" s="383"/>
      <c r="H46" s="383"/>
      <c r="I46" s="161" t="str">
        <f t="shared" si="43"/>
        <v/>
      </c>
      <c r="J46" s="429" t="str">
        <f t="shared" si="44"/>
        <v/>
      </c>
      <c r="K46" s="430" t="str">
        <f t="shared" si="137"/>
        <v/>
      </c>
      <c r="L46" s="382"/>
      <c r="M46" s="383"/>
      <c r="N46" s="383"/>
      <c r="O46" s="161" t="str">
        <f t="shared" si="45"/>
        <v/>
      </c>
      <c r="P46" s="429" t="str">
        <f t="shared" si="46"/>
        <v/>
      </c>
      <c r="Q46" s="430" t="str">
        <f t="shared" si="138"/>
        <v/>
      </c>
      <c r="R46" s="382"/>
      <c r="S46" s="383"/>
      <c r="T46" s="383"/>
      <c r="U46" s="161" t="str">
        <f t="shared" si="47"/>
        <v/>
      </c>
      <c r="V46" s="429" t="str">
        <f t="shared" si="48"/>
        <v/>
      </c>
      <c r="W46" s="434" t="str">
        <f t="shared" si="139"/>
        <v/>
      </c>
      <c r="X46" s="382"/>
      <c r="Y46" s="383"/>
      <c r="Z46" s="383"/>
      <c r="AA46" s="161" t="str">
        <f t="shared" si="49"/>
        <v/>
      </c>
      <c r="AB46" s="429" t="str">
        <f t="shared" si="50"/>
        <v/>
      </c>
      <c r="AC46" s="430" t="str">
        <f t="shared" si="140"/>
        <v/>
      </c>
      <c r="AD46" s="382"/>
      <c r="AE46" s="383"/>
      <c r="AF46" s="383"/>
      <c r="AG46" s="161" t="str">
        <f t="shared" si="51"/>
        <v/>
      </c>
      <c r="AH46" s="429" t="str">
        <f t="shared" si="52"/>
        <v/>
      </c>
      <c r="AI46" s="430" t="str">
        <f t="shared" si="141"/>
        <v/>
      </c>
      <c r="AJ46" s="382"/>
      <c r="AK46" s="383"/>
      <c r="AL46" s="383"/>
      <c r="AM46" s="161" t="str">
        <f t="shared" si="53"/>
        <v/>
      </c>
      <c r="AN46" s="429" t="str">
        <f t="shared" si="54"/>
        <v/>
      </c>
      <c r="AO46" s="430" t="str">
        <f t="shared" si="142"/>
        <v/>
      </c>
      <c r="AP46" s="382"/>
      <c r="AQ46" s="383"/>
      <c r="AR46" s="383"/>
      <c r="AS46" s="161" t="str">
        <f t="shared" si="55"/>
        <v/>
      </c>
      <c r="AT46" s="429" t="str">
        <f t="shared" si="56"/>
        <v/>
      </c>
      <c r="AU46" s="434" t="str">
        <f t="shared" si="143"/>
        <v/>
      </c>
      <c r="AV46" s="382"/>
      <c r="AW46" s="383"/>
      <c r="AX46" s="383"/>
      <c r="AY46" s="161" t="str">
        <f t="shared" si="57"/>
        <v/>
      </c>
      <c r="AZ46" s="429" t="str">
        <f t="shared" si="58"/>
        <v/>
      </c>
      <c r="BA46" s="430" t="str">
        <f t="shared" si="144"/>
        <v/>
      </c>
      <c r="BB46" s="382"/>
      <c r="BC46" s="383"/>
      <c r="BD46" s="383"/>
      <c r="BE46" s="161" t="str">
        <f t="shared" si="59"/>
        <v/>
      </c>
      <c r="BF46" s="429" t="str">
        <f t="shared" si="60"/>
        <v/>
      </c>
      <c r="BG46" s="430" t="str">
        <f t="shared" si="145"/>
        <v/>
      </c>
      <c r="BH46" s="382"/>
      <c r="BI46" s="383"/>
      <c r="BJ46" s="383"/>
      <c r="BK46" s="161" t="str">
        <f t="shared" si="61"/>
        <v/>
      </c>
      <c r="BL46" s="429" t="str">
        <f t="shared" si="62"/>
        <v/>
      </c>
      <c r="BM46" s="430" t="str">
        <f t="shared" si="146"/>
        <v/>
      </c>
      <c r="BN46" s="382"/>
      <c r="BO46" s="383"/>
      <c r="BP46" s="383"/>
      <c r="BQ46" s="161" t="str">
        <f t="shared" si="63"/>
        <v/>
      </c>
      <c r="BR46" s="429" t="str">
        <f t="shared" si="64"/>
        <v/>
      </c>
      <c r="BS46" s="434" t="str">
        <f t="shared" si="147"/>
        <v/>
      </c>
      <c r="BT46" s="382"/>
      <c r="BU46" s="383"/>
      <c r="BV46" s="383"/>
      <c r="BW46" s="161" t="str">
        <f t="shared" si="65"/>
        <v/>
      </c>
      <c r="BX46" s="429" t="str">
        <f t="shared" si="66"/>
        <v/>
      </c>
      <c r="BY46" s="430" t="str">
        <f t="shared" si="148"/>
        <v/>
      </c>
      <c r="BZ46" s="382"/>
      <c r="CA46" s="383"/>
      <c r="CB46" s="383"/>
      <c r="CC46" s="161" t="str">
        <f t="shared" si="67"/>
        <v/>
      </c>
      <c r="CD46" s="429" t="str">
        <f t="shared" si="68"/>
        <v/>
      </c>
      <c r="CE46" s="430" t="str">
        <f t="shared" si="149"/>
        <v/>
      </c>
      <c r="CF46" s="382"/>
      <c r="CG46" s="383"/>
      <c r="CH46" s="383"/>
      <c r="CI46" s="161" t="str">
        <f t="shared" si="69"/>
        <v/>
      </c>
      <c r="CJ46" s="429" t="str">
        <f t="shared" si="70"/>
        <v/>
      </c>
      <c r="CK46" s="430" t="str">
        <f t="shared" si="150"/>
        <v/>
      </c>
      <c r="CL46" s="382"/>
      <c r="CM46" s="383"/>
      <c r="CN46" s="383"/>
      <c r="CO46" s="161" t="str">
        <f t="shared" si="71"/>
        <v/>
      </c>
      <c r="CP46" s="429" t="str">
        <f t="shared" si="72"/>
        <v/>
      </c>
      <c r="CQ46" s="434" t="str">
        <f t="shared" si="151"/>
        <v/>
      </c>
      <c r="CR46" s="382"/>
      <c r="CS46" s="383"/>
      <c r="CT46" s="383"/>
      <c r="CU46" s="161" t="str">
        <f t="shared" si="73"/>
        <v/>
      </c>
      <c r="CV46" s="429" t="str">
        <f t="shared" si="74"/>
        <v/>
      </c>
      <c r="CW46" s="430" t="str">
        <f t="shared" si="152"/>
        <v/>
      </c>
      <c r="CX46" s="382"/>
      <c r="CY46" s="383"/>
      <c r="CZ46" s="383"/>
      <c r="DA46" s="161" t="str">
        <f t="shared" si="75"/>
        <v/>
      </c>
      <c r="DB46" s="429" t="str">
        <f t="shared" si="76"/>
        <v/>
      </c>
      <c r="DC46" s="430" t="str">
        <f t="shared" si="153"/>
        <v/>
      </c>
      <c r="DD46" s="382"/>
      <c r="DE46" s="383"/>
      <c r="DF46" s="383"/>
      <c r="DG46" s="161" t="str">
        <f t="shared" si="77"/>
        <v/>
      </c>
      <c r="DH46" s="429" t="str">
        <f t="shared" si="78"/>
        <v/>
      </c>
      <c r="DI46" s="430" t="str">
        <f t="shared" si="154"/>
        <v/>
      </c>
      <c r="DJ46" s="382"/>
      <c r="DK46" s="383"/>
      <c r="DL46" s="383"/>
      <c r="DM46" s="161" t="str">
        <f t="shared" si="79"/>
        <v/>
      </c>
      <c r="DN46" s="429" t="str">
        <f t="shared" si="80"/>
        <v/>
      </c>
      <c r="DO46" s="434" t="str">
        <f t="shared" si="155"/>
        <v/>
      </c>
      <c r="DP46" s="382"/>
      <c r="DQ46" s="383"/>
      <c r="DR46" s="383"/>
      <c r="DS46" s="161" t="str">
        <f t="shared" si="81"/>
        <v/>
      </c>
      <c r="DT46" s="429" t="str">
        <f t="shared" si="82"/>
        <v/>
      </c>
      <c r="DU46" s="430" t="str">
        <f t="shared" si="156"/>
        <v/>
      </c>
      <c r="DV46" s="382"/>
      <c r="DW46" s="383"/>
      <c r="DX46" s="383"/>
      <c r="DY46" s="161" t="str">
        <f t="shared" si="83"/>
        <v/>
      </c>
      <c r="DZ46" s="429" t="str">
        <f t="shared" si="84"/>
        <v/>
      </c>
      <c r="EA46" s="430" t="str">
        <f t="shared" si="157"/>
        <v/>
      </c>
      <c r="EB46" s="382"/>
      <c r="EC46" s="383"/>
      <c r="ED46" s="383"/>
      <c r="EE46" s="161" t="str">
        <f t="shared" si="85"/>
        <v/>
      </c>
      <c r="EF46" s="429" t="str">
        <f t="shared" si="86"/>
        <v/>
      </c>
      <c r="EG46" s="430" t="str">
        <f t="shared" si="158"/>
        <v/>
      </c>
      <c r="EH46" s="382"/>
      <c r="EI46" s="383"/>
      <c r="EJ46" s="383"/>
      <c r="EK46" s="161" t="str">
        <f t="shared" si="87"/>
        <v/>
      </c>
      <c r="EL46" s="429" t="str">
        <f t="shared" si="88"/>
        <v/>
      </c>
      <c r="EM46" s="434" t="str">
        <f t="shared" si="159"/>
        <v/>
      </c>
      <c r="EN46" s="382"/>
      <c r="EO46" s="383"/>
      <c r="EP46" s="383"/>
      <c r="EQ46" s="161" t="str">
        <f t="shared" si="89"/>
        <v/>
      </c>
      <c r="ER46" s="429" t="str">
        <f t="shared" si="90"/>
        <v/>
      </c>
      <c r="ES46" s="430" t="str">
        <f t="shared" si="160"/>
        <v/>
      </c>
      <c r="ET46" s="382"/>
      <c r="EU46" s="383"/>
      <c r="EV46" s="383"/>
      <c r="EW46" s="161" t="str">
        <f t="shared" si="91"/>
        <v/>
      </c>
      <c r="EX46" s="429" t="str">
        <f t="shared" si="92"/>
        <v/>
      </c>
      <c r="EY46" s="430" t="str">
        <f t="shared" si="161"/>
        <v/>
      </c>
      <c r="EZ46" s="382"/>
      <c r="FA46" s="383"/>
      <c r="FB46" s="383"/>
      <c r="FC46" s="161" t="str">
        <f t="shared" si="93"/>
        <v/>
      </c>
      <c r="FD46" s="429" t="str">
        <f t="shared" si="94"/>
        <v/>
      </c>
      <c r="FE46" s="430" t="str">
        <f t="shared" si="162"/>
        <v/>
      </c>
      <c r="FF46" s="382"/>
      <c r="FG46" s="383"/>
      <c r="FH46" s="383"/>
      <c r="FI46" s="161" t="str">
        <f t="shared" si="95"/>
        <v/>
      </c>
      <c r="FJ46" s="429" t="str">
        <f t="shared" si="96"/>
        <v/>
      </c>
      <c r="FK46" s="434" t="str">
        <f t="shared" si="163"/>
        <v/>
      </c>
      <c r="FL46" s="382"/>
      <c r="FM46" s="383"/>
      <c r="FN46" s="383"/>
      <c r="FO46" s="161" t="str">
        <f t="shared" si="97"/>
        <v/>
      </c>
      <c r="FP46" s="429" t="str">
        <f t="shared" si="98"/>
        <v/>
      </c>
      <c r="FQ46" s="430" t="str">
        <f t="shared" si="164"/>
        <v/>
      </c>
      <c r="FR46" s="382"/>
      <c r="FS46" s="383"/>
      <c r="FT46" s="383"/>
      <c r="FU46" s="161" t="str">
        <f t="shared" si="99"/>
        <v/>
      </c>
      <c r="FV46" s="429" t="str">
        <f t="shared" si="100"/>
        <v/>
      </c>
      <c r="FW46" s="430" t="str">
        <f t="shared" si="165"/>
        <v/>
      </c>
      <c r="FX46" s="382"/>
      <c r="FY46" s="383"/>
      <c r="FZ46" s="383"/>
      <c r="GA46" s="161" t="str">
        <f t="shared" si="101"/>
        <v/>
      </c>
      <c r="GB46" s="429" t="str">
        <f t="shared" si="102"/>
        <v/>
      </c>
      <c r="GC46" s="430" t="str">
        <f t="shared" si="166"/>
        <v/>
      </c>
      <c r="GD46" s="382"/>
      <c r="GE46" s="383"/>
      <c r="GF46" s="383"/>
      <c r="GG46" s="161" t="str">
        <f t="shared" si="103"/>
        <v/>
      </c>
      <c r="GH46" s="429" t="str">
        <f t="shared" si="104"/>
        <v/>
      </c>
      <c r="GI46" s="434" t="str">
        <f t="shared" si="167"/>
        <v/>
      </c>
      <c r="GJ46" s="382"/>
      <c r="GK46" s="383"/>
      <c r="GL46" s="383"/>
      <c r="GM46" s="161" t="str">
        <f t="shared" si="105"/>
        <v/>
      </c>
      <c r="GN46" s="429" t="str">
        <f t="shared" si="106"/>
        <v/>
      </c>
      <c r="GO46" s="430" t="str">
        <f t="shared" si="168"/>
        <v/>
      </c>
      <c r="GP46" s="382"/>
      <c r="GQ46" s="383"/>
      <c r="GR46" s="383"/>
      <c r="GS46" s="161" t="str">
        <f t="shared" si="107"/>
        <v/>
      </c>
      <c r="GT46" s="429" t="str">
        <f t="shared" si="108"/>
        <v/>
      </c>
      <c r="GU46" s="430" t="str">
        <f t="shared" si="169"/>
        <v/>
      </c>
      <c r="GV46" s="382"/>
      <c r="GW46" s="383"/>
      <c r="GX46" s="383"/>
      <c r="GY46" s="161" t="str">
        <f t="shared" si="109"/>
        <v/>
      </c>
      <c r="GZ46" s="429" t="str">
        <f t="shared" si="110"/>
        <v/>
      </c>
      <c r="HA46" s="430" t="str">
        <f t="shared" si="170"/>
        <v/>
      </c>
      <c r="HB46" s="382"/>
      <c r="HC46" s="383"/>
      <c r="HD46" s="383"/>
      <c r="HE46" s="161" t="str">
        <f t="shared" si="111"/>
        <v/>
      </c>
      <c r="HF46" s="429" t="str">
        <f t="shared" si="112"/>
        <v/>
      </c>
      <c r="HG46" s="434" t="str">
        <f t="shared" si="171"/>
        <v/>
      </c>
      <c r="HH46" s="382"/>
      <c r="HI46" s="383"/>
      <c r="HJ46" s="383"/>
      <c r="HK46" s="161" t="str">
        <f t="shared" si="113"/>
        <v/>
      </c>
      <c r="HL46" s="429" t="str">
        <f t="shared" si="114"/>
        <v/>
      </c>
      <c r="HM46" s="430" t="str">
        <f t="shared" si="172"/>
        <v/>
      </c>
      <c r="HN46" s="382"/>
      <c r="HO46" s="383"/>
      <c r="HP46" s="383"/>
      <c r="HQ46" s="161" t="str">
        <f t="shared" si="115"/>
        <v/>
      </c>
      <c r="HR46" s="429" t="str">
        <f t="shared" si="116"/>
        <v/>
      </c>
      <c r="HS46" s="430" t="str">
        <f t="shared" si="173"/>
        <v/>
      </c>
      <c r="HT46" s="382"/>
      <c r="HU46" s="383"/>
      <c r="HV46" s="383"/>
      <c r="HW46" s="161" t="str">
        <f t="shared" si="117"/>
        <v/>
      </c>
      <c r="HX46" s="429" t="str">
        <f t="shared" si="118"/>
        <v/>
      </c>
      <c r="HY46" s="430" t="str">
        <f t="shared" si="174"/>
        <v/>
      </c>
      <c r="HZ46" s="382"/>
      <c r="IA46" s="383"/>
      <c r="IB46" s="383"/>
      <c r="IC46" s="161" t="str">
        <f t="shared" si="119"/>
        <v/>
      </c>
      <c r="ID46" s="429" t="str">
        <f t="shared" si="120"/>
        <v/>
      </c>
      <c r="IE46" s="434" t="str">
        <f t="shared" si="175"/>
        <v/>
      </c>
      <c r="IF46" s="382"/>
      <c r="IG46" s="383"/>
      <c r="IH46" s="383"/>
      <c r="II46" s="161" t="str">
        <f t="shared" si="121"/>
        <v/>
      </c>
      <c r="IJ46" s="429" t="str">
        <f t="shared" si="122"/>
        <v/>
      </c>
      <c r="IK46" s="430" t="str">
        <f t="shared" si="176"/>
        <v/>
      </c>
      <c r="IL46" s="382"/>
      <c r="IM46" s="383"/>
      <c r="IN46" s="383"/>
      <c r="IO46" s="161" t="str">
        <f t="shared" si="123"/>
        <v/>
      </c>
      <c r="IP46" s="429" t="str">
        <f t="shared" si="124"/>
        <v/>
      </c>
      <c r="IQ46" s="430" t="str">
        <f t="shared" si="177"/>
        <v/>
      </c>
      <c r="IR46" s="382"/>
      <c r="IS46" s="383"/>
      <c r="IT46" s="383"/>
      <c r="IU46" s="161" t="str">
        <f t="shared" si="125"/>
        <v/>
      </c>
      <c r="IV46" s="429" t="str">
        <f t="shared" si="126"/>
        <v/>
      </c>
      <c r="IW46" s="430" t="str">
        <f t="shared" si="178"/>
        <v/>
      </c>
      <c r="IX46" s="382"/>
      <c r="IY46" s="383"/>
      <c r="IZ46" s="383"/>
      <c r="JA46" s="161" t="str">
        <f t="shared" si="127"/>
        <v/>
      </c>
      <c r="JB46" s="429" t="str">
        <f t="shared" si="128"/>
        <v/>
      </c>
      <c r="JC46" s="434" t="str">
        <f t="shared" si="179"/>
        <v/>
      </c>
      <c r="JD46" s="446" t="str">
        <f t="shared" si="129"/>
        <v/>
      </c>
      <c r="JE46" s="161" t="str">
        <f t="shared" si="130"/>
        <v/>
      </c>
      <c r="JF46" s="454" t="str">
        <f t="shared" si="131"/>
        <v/>
      </c>
      <c r="JG46" s="441" t="str">
        <f>IF(JF46="","",IF(นักเรียน!N45="ออก","---ย้าย---",VLOOKUP(JF46,gradekpisum,4)))</f>
        <v/>
      </c>
      <c r="JH46" s="432"/>
      <c r="JM46" s="449">
        <f t="shared" si="132"/>
        <v>0</v>
      </c>
      <c r="JN46" s="449">
        <f t="shared" si="133"/>
        <v>0</v>
      </c>
      <c r="JO46" s="449">
        <f t="shared" si="134"/>
        <v>0</v>
      </c>
      <c r="JP46" s="449">
        <f t="shared" si="135"/>
        <v>0</v>
      </c>
      <c r="JQ46" s="452" t="str">
        <f t="shared" si="136"/>
        <v/>
      </c>
      <c r="JR46" s="4"/>
    </row>
    <row r="47" spans="2:278" ht="15.6" customHeight="1" x14ac:dyDescent="0.5">
      <c r="B47" s="15">
        <v>41</v>
      </c>
      <c r="C47" s="161" t="str">
        <f>IF(นักเรียน!C46="","",นักเรียน!C46)</f>
        <v/>
      </c>
      <c r="D47" s="740" t="str">
        <f>IF(นักเรียน!E46="","",นักเรียน!E46)</f>
        <v/>
      </c>
      <c r="E47" s="741"/>
      <c r="F47" s="382"/>
      <c r="G47" s="383"/>
      <c r="H47" s="383"/>
      <c r="I47" s="161" t="str">
        <f t="shared" si="43"/>
        <v/>
      </c>
      <c r="J47" s="429" t="str">
        <f t="shared" si="44"/>
        <v/>
      </c>
      <c r="K47" s="430" t="str">
        <f t="shared" si="137"/>
        <v/>
      </c>
      <c r="L47" s="382"/>
      <c r="M47" s="383"/>
      <c r="N47" s="383"/>
      <c r="O47" s="161" t="str">
        <f t="shared" si="45"/>
        <v/>
      </c>
      <c r="P47" s="429" t="str">
        <f t="shared" si="46"/>
        <v/>
      </c>
      <c r="Q47" s="430" t="str">
        <f t="shared" si="138"/>
        <v/>
      </c>
      <c r="R47" s="382"/>
      <c r="S47" s="383"/>
      <c r="T47" s="383"/>
      <c r="U47" s="161" t="str">
        <f t="shared" si="47"/>
        <v/>
      </c>
      <c r="V47" s="429" t="str">
        <f t="shared" si="48"/>
        <v/>
      </c>
      <c r="W47" s="434" t="str">
        <f t="shared" si="139"/>
        <v/>
      </c>
      <c r="X47" s="382"/>
      <c r="Y47" s="383"/>
      <c r="Z47" s="383"/>
      <c r="AA47" s="161" t="str">
        <f t="shared" si="49"/>
        <v/>
      </c>
      <c r="AB47" s="429" t="str">
        <f t="shared" si="50"/>
        <v/>
      </c>
      <c r="AC47" s="430" t="str">
        <f t="shared" si="140"/>
        <v/>
      </c>
      <c r="AD47" s="382"/>
      <c r="AE47" s="383"/>
      <c r="AF47" s="383"/>
      <c r="AG47" s="161" t="str">
        <f t="shared" si="51"/>
        <v/>
      </c>
      <c r="AH47" s="429" t="str">
        <f t="shared" si="52"/>
        <v/>
      </c>
      <c r="AI47" s="430" t="str">
        <f t="shared" si="141"/>
        <v/>
      </c>
      <c r="AJ47" s="382"/>
      <c r="AK47" s="383"/>
      <c r="AL47" s="383"/>
      <c r="AM47" s="161" t="str">
        <f t="shared" si="53"/>
        <v/>
      </c>
      <c r="AN47" s="429" t="str">
        <f t="shared" si="54"/>
        <v/>
      </c>
      <c r="AO47" s="430" t="str">
        <f t="shared" si="142"/>
        <v/>
      </c>
      <c r="AP47" s="382"/>
      <c r="AQ47" s="383"/>
      <c r="AR47" s="383"/>
      <c r="AS47" s="161" t="str">
        <f t="shared" si="55"/>
        <v/>
      </c>
      <c r="AT47" s="429" t="str">
        <f t="shared" si="56"/>
        <v/>
      </c>
      <c r="AU47" s="434" t="str">
        <f t="shared" si="143"/>
        <v/>
      </c>
      <c r="AV47" s="382"/>
      <c r="AW47" s="383"/>
      <c r="AX47" s="383"/>
      <c r="AY47" s="161" t="str">
        <f t="shared" si="57"/>
        <v/>
      </c>
      <c r="AZ47" s="429" t="str">
        <f t="shared" si="58"/>
        <v/>
      </c>
      <c r="BA47" s="430" t="str">
        <f t="shared" si="144"/>
        <v/>
      </c>
      <c r="BB47" s="382"/>
      <c r="BC47" s="383"/>
      <c r="BD47" s="383"/>
      <c r="BE47" s="161" t="str">
        <f t="shared" si="59"/>
        <v/>
      </c>
      <c r="BF47" s="429" t="str">
        <f t="shared" si="60"/>
        <v/>
      </c>
      <c r="BG47" s="430" t="str">
        <f t="shared" si="145"/>
        <v/>
      </c>
      <c r="BH47" s="382"/>
      <c r="BI47" s="383"/>
      <c r="BJ47" s="383"/>
      <c r="BK47" s="161" t="str">
        <f t="shared" si="61"/>
        <v/>
      </c>
      <c r="BL47" s="429" t="str">
        <f t="shared" si="62"/>
        <v/>
      </c>
      <c r="BM47" s="430" t="str">
        <f t="shared" si="146"/>
        <v/>
      </c>
      <c r="BN47" s="382"/>
      <c r="BO47" s="383"/>
      <c r="BP47" s="383"/>
      <c r="BQ47" s="161" t="str">
        <f t="shared" si="63"/>
        <v/>
      </c>
      <c r="BR47" s="429" t="str">
        <f t="shared" si="64"/>
        <v/>
      </c>
      <c r="BS47" s="434" t="str">
        <f t="shared" si="147"/>
        <v/>
      </c>
      <c r="BT47" s="382"/>
      <c r="BU47" s="383"/>
      <c r="BV47" s="383"/>
      <c r="BW47" s="161" t="str">
        <f t="shared" si="65"/>
        <v/>
      </c>
      <c r="BX47" s="429" t="str">
        <f t="shared" si="66"/>
        <v/>
      </c>
      <c r="BY47" s="430" t="str">
        <f t="shared" si="148"/>
        <v/>
      </c>
      <c r="BZ47" s="382"/>
      <c r="CA47" s="383"/>
      <c r="CB47" s="383"/>
      <c r="CC47" s="161" t="str">
        <f t="shared" si="67"/>
        <v/>
      </c>
      <c r="CD47" s="429" t="str">
        <f t="shared" si="68"/>
        <v/>
      </c>
      <c r="CE47" s="430" t="str">
        <f t="shared" si="149"/>
        <v/>
      </c>
      <c r="CF47" s="382"/>
      <c r="CG47" s="383"/>
      <c r="CH47" s="383"/>
      <c r="CI47" s="161" t="str">
        <f t="shared" si="69"/>
        <v/>
      </c>
      <c r="CJ47" s="429" t="str">
        <f t="shared" si="70"/>
        <v/>
      </c>
      <c r="CK47" s="430" t="str">
        <f t="shared" si="150"/>
        <v/>
      </c>
      <c r="CL47" s="382"/>
      <c r="CM47" s="383"/>
      <c r="CN47" s="383"/>
      <c r="CO47" s="161" t="str">
        <f t="shared" si="71"/>
        <v/>
      </c>
      <c r="CP47" s="429" t="str">
        <f t="shared" si="72"/>
        <v/>
      </c>
      <c r="CQ47" s="434" t="str">
        <f t="shared" si="151"/>
        <v/>
      </c>
      <c r="CR47" s="382"/>
      <c r="CS47" s="383"/>
      <c r="CT47" s="383"/>
      <c r="CU47" s="161" t="str">
        <f t="shared" si="73"/>
        <v/>
      </c>
      <c r="CV47" s="429" t="str">
        <f t="shared" si="74"/>
        <v/>
      </c>
      <c r="CW47" s="430" t="str">
        <f t="shared" si="152"/>
        <v/>
      </c>
      <c r="CX47" s="382"/>
      <c r="CY47" s="383"/>
      <c r="CZ47" s="383"/>
      <c r="DA47" s="161" t="str">
        <f t="shared" si="75"/>
        <v/>
      </c>
      <c r="DB47" s="429" t="str">
        <f t="shared" si="76"/>
        <v/>
      </c>
      <c r="DC47" s="430" t="str">
        <f t="shared" si="153"/>
        <v/>
      </c>
      <c r="DD47" s="382"/>
      <c r="DE47" s="383"/>
      <c r="DF47" s="383"/>
      <c r="DG47" s="161" t="str">
        <f t="shared" si="77"/>
        <v/>
      </c>
      <c r="DH47" s="429" t="str">
        <f t="shared" si="78"/>
        <v/>
      </c>
      <c r="DI47" s="430" t="str">
        <f t="shared" si="154"/>
        <v/>
      </c>
      <c r="DJ47" s="382"/>
      <c r="DK47" s="383"/>
      <c r="DL47" s="383"/>
      <c r="DM47" s="161" t="str">
        <f t="shared" si="79"/>
        <v/>
      </c>
      <c r="DN47" s="429" t="str">
        <f t="shared" si="80"/>
        <v/>
      </c>
      <c r="DO47" s="434" t="str">
        <f t="shared" si="155"/>
        <v/>
      </c>
      <c r="DP47" s="382"/>
      <c r="DQ47" s="383"/>
      <c r="DR47" s="383"/>
      <c r="DS47" s="161" t="str">
        <f t="shared" si="81"/>
        <v/>
      </c>
      <c r="DT47" s="429" t="str">
        <f t="shared" si="82"/>
        <v/>
      </c>
      <c r="DU47" s="430" t="str">
        <f t="shared" si="156"/>
        <v/>
      </c>
      <c r="DV47" s="382"/>
      <c r="DW47" s="383"/>
      <c r="DX47" s="383"/>
      <c r="DY47" s="161" t="str">
        <f t="shared" si="83"/>
        <v/>
      </c>
      <c r="DZ47" s="429" t="str">
        <f t="shared" si="84"/>
        <v/>
      </c>
      <c r="EA47" s="430" t="str">
        <f t="shared" si="157"/>
        <v/>
      </c>
      <c r="EB47" s="382"/>
      <c r="EC47" s="383"/>
      <c r="ED47" s="383"/>
      <c r="EE47" s="161" t="str">
        <f t="shared" si="85"/>
        <v/>
      </c>
      <c r="EF47" s="429" t="str">
        <f t="shared" si="86"/>
        <v/>
      </c>
      <c r="EG47" s="430" t="str">
        <f t="shared" si="158"/>
        <v/>
      </c>
      <c r="EH47" s="382"/>
      <c r="EI47" s="383"/>
      <c r="EJ47" s="383"/>
      <c r="EK47" s="161" t="str">
        <f t="shared" si="87"/>
        <v/>
      </c>
      <c r="EL47" s="429" t="str">
        <f t="shared" si="88"/>
        <v/>
      </c>
      <c r="EM47" s="434" t="str">
        <f t="shared" si="159"/>
        <v/>
      </c>
      <c r="EN47" s="382"/>
      <c r="EO47" s="383"/>
      <c r="EP47" s="383"/>
      <c r="EQ47" s="161" t="str">
        <f t="shared" si="89"/>
        <v/>
      </c>
      <c r="ER47" s="429" t="str">
        <f t="shared" si="90"/>
        <v/>
      </c>
      <c r="ES47" s="430" t="str">
        <f t="shared" si="160"/>
        <v/>
      </c>
      <c r="ET47" s="382"/>
      <c r="EU47" s="383"/>
      <c r="EV47" s="383"/>
      <c r="EW47" s="161" t="str">
        <f t="shared" si="91"/>
        <v/>
      </c>
      <c r="EX47" s="429" t="str">
        <f t="shared" si="92"/>
        <v/>
      </c>
      <c r="EY47" s="430" t="str">
        <f t="shared" si="161"/>
        <v/>
      </c>
      <c r="EZ47" s="382"/>
      <c r="FA47" s="383"/>
      <c r="FB47" s="383"/>
      <c r="FC47" s="161" t="str">
        <f t="shared" si="93"/>
        <v/>
      </c>
      <c r="FD47" s="429" t="str">
        <f t="shared" si="94"/>
        <v/>
      </c>
      <c r="FE47" s="430" t="str">
        <f t="shared" si="162"/>
        <v/>
      </c>
      <c r="FF47" s="382"/>
      <c r="FG47" s="383"/>
      <c r="FH47" s="383"/>
      <c r="FI47" s="161" t="str">
        <f t="shared" si="95"/>
        <v/>
      </c>
      <c r="FJ47" s="429" t="str">
        <f t="shared" si="96"/>
        <v/>
      </c>
      <c r="FK47" s="434" t="str">
        <f t="shared" si="163"/>
        <v/>
      </c>
      <c r="FL47" s="382"/>
      <c r="FM47" s="383"/>
      <c r="FN47" s="383"/>
      <c r="FO47" s="161" t="str">
        <f t="shared" si="97"/>
        <v/>
      </c>
      <c r="FP47" s="429" t="str">
        <f t="shared" si="98"/>
        <v/>
      </c>
      <c r="FQ47" s="430" t="str">
        <f t="shared" si="164"/>
        <v/>
      </c>
      <c r="FR47" s="382"/>
      <c r="FS47" s="383"/>
      <c r="FT47" s="383"/>
      <c r="FU47" s="161" t="str">
        <f t="shared" si="99"/>
        <v/>
      </c>
      <c r="FV47" s="429" t="str">
        <f t="shared" si="100"/>
        <v/>
      </c>
      <c r="FW47" s="430" t="str">
        <f t="shared" si="165"/>
        <v/>
      </c>
      <c r="FX47" s="382"/>
      <c r="FY47" s="383"/>
      <c r="FZ47" s="383"/>
      <c r="GA47" s="161" t="str">
        <f t="shared" si="101"/>
        <v/>
      </c>
      <c r="GB47" s="429" t="str">
        <f t="shared" si="102"/>
        <v/>
      </c>
      <c r="GC47" s="430" t="str">
        <f t="shared" si="166"/>
        <v/>
      </c>
      <c r="GD47" s="382"/>
      <c r="GE47" s="383"/>
      <c r="GF47" s="383"/>
      <c r="GG47" s="161" t="str">
        <f t="shared" si="103"/>
        <v/>
      </c>
      <c r="GH47" s="429" t="str">
        <f t="shared" si="104"/>
        <v/>
      </c>
      <c r="GI47" s="434" t="str">
        <f t="shared" si="167"/>
        <v/>
      </c>
      <c r="GJ47" s="382"/>
      <c r="GK47" s="383"/>
      <c r="GL47" s="383"/>
      <c r="GM47" s="161" t="str">
        <f t="shared" si="105"/>
        <v/>
      </c>
      <c r="GN47" s="429" t="str">
        <f t="shared" si="106"/>
        <v/>
      </c>
      <c r="GO47" s="430" t="str">
        <f t="shared" si="168"/>
        <v/>
      </c>
      <c r="GP47" s="382"/>
      <c r="GQ47" s="383"/>
      <c r="GR47" s="383"/>
      <c r="GS47" s="161" t="str">
        <f t="shared" si="107"/>
        <v/>
      </c>
      <c r="GT47" s="429" t="str">
        <f t="shared" si="108"/>
        <v/>
      </c>
      <c r="GU47" s="430" t="str">
        <f t="shared" si="169"/>
        <v/>
      </c>
      <c r="GV47" s="382"/>
      <c r="GW47" s="383"/>
      <c r="GX47" s="383"/>
      <c r="GY47" s="161" t="str">
        <f t="shared" si="109"/>
        <v/>
      </c>
      <c r="GZ47" s="429" t="str">
        <f t="shared" si="110"/>
        <v/>
      </c>
      <c r="HA47" s="430" t="str">
        <f t="shared" si="170"/>
        <v/>
      </c>
      <c r="HB47" s="382"/>
      <c r="HC47" s="383"/>
      <c r="HD47" s="383"/>
      <c r="HE47" s="161" t="str">
        <f t="shared" si="111"/>
        <v/>
      </c>
      <c r="HF47" s="429" t="str">
        <f t="shared" si="112"/>
        <v/>
      </c>
      <c r="HG47" s="434" t="str">
        <f t="shared" si="171"/>
        <v/>
      </c>
      <c r="HH47" s="382"/>
      <c r="HI47" s="383"/>
      <c r="HJ47" s="383"/>
      <c r="HK47" s="161" t="str">
        <f t="shared" si="113"/>
        <v/>
      </c>
      <c r="HL47" s="429" t="str">
        <f t="shared" si="114"/>
        <v/>
      </c>
      <c r="HM47" s="430" t="str">
        <f t="shared" si="172"/>
        <v/>
      </c>
      <c r="HN47" s="382"/>
      <c r="HO47" s="383"/>
      <c r="HP47" s="383"/>
      <c r="HQ47" s="161" t="str">
        <f t="shared" si="115"/>
        <v/>
      </c>
      <c r="HR47" s="429" t="str">
        <f t="shared" si="116"/>
        <v/>
      </c>
      <c r="HS47" s="430" t="str">
        <f t="shared" si="173"/>
        <v/>
      </c>
      <c r="HT47" s="382"/>
      <c r="HU47" s="383"/>
      <c r="HV47" s="383"/>
      <c r="HW47" s="161" t="str">
        <f t="shared" si="117"/>
        <v/>
      </c>
      <c r="HX47" s="429" t="str">
        <f t="shared" si="118"/>
        <v/>
      </c>
      <c r="HY47" s="430" t="str">
        <f t="shared" si="174"/>
        <v/>
      </c>
      <c r="HZ47" s="382"/>
      <c r="IA47" s="383"/>
      <c r="IB47" s="383"/>
      <c r="IC47" s="161" t="str">
        <f t="shared" si="119"/>
        <v/>
      </c>
      <c r="ID47" s="429" t="str">
        <f t="shared" si="120"/>
        <v/>
      </c>
      <c r="IE47" s="434" t="str">
        <f t="shared" si="175"/>
        <v/>
      </c>
      <c r="IF47" s="382"/>
      <c r="IG47" s="383"/>
      <c r="IH47" s="383"/>
      <c r="II47" s="161" t="str">
        <f t="shared" si="121"/>
        <v/>
      </c>
      <c r="IJ47" s="429" t="str">
        <f t="shared" si="122"/>
        <v/>
      </c>
      <c r="IK47" s="430" t="str">
        <f t="shared" si="176"/>
        <v/>
      </c>
      <c r="IL47" s="382"/>
      <c r="IM47" s="383"/>
      <c r="IN47" s="383"/>
      <c r="IO47" s="161" t="str">
        <f t="shared" si="123"/>
        <v/>
      </c>
      <c r="IP47" s="429" t="str">
        <f t="shared" si="124"/>
        <v/>
      </c>
      <c r="IQ47" s="430" t="str">
        <f t="shared" si="177"/>
        <v/>
      </c>
      <c r="IR47" s="382"/>
      <c r="IS47" s="383"/>
      <c r="IT47" s="383"/>
      <c r="IU47" s="161" t="str">
        <f t="shared" si="125"/>
        <v/>
      </c>
      <c r="IV47" s="429" t="str">
        <f t="shared" si="126"/>
        <v/>
      </c>
      <c r="IW47" s="430" t="str">
        <f t="shared" si="178"/>
        <v/>
      </c>
      <c r="IX47" s="382"/>
      <c r="IY47" s="383"/>
      <c r="IZ47" s="383"/>
      <c r="JA47" s="161" t="str">
        <f t="shared" si="127"/>
        <v/>
      </c>
      <c r="JB47" s="429" t="str">
        <f t="shared" si="128"/>
        <v/>
      </c>
      <c r="JC47" s="434" t="str">
        <f t="shared" si="179"/>
        <v/>
      </c>
      <c r="JD47" s="446" t="str">
        <f t="shared" si="129"/>
        <v/>
      </c>
      <c r="JE47" s="161" t="str">
        <f t="shared" si="130"/>
        <v/>
      </c>
      <c r="JF47" s="454" t="str">
        <f t="shared" si="131"/>
        <v/>
      </c>
      <c r="JG47" s="441" t="str">
        <f>IF(JF47="","",IF(นักเรียน!N46="ออก","---ย้าย---",VLOOKUP(JF47,gradekpisum,4)))</f>
        <v/>
      </c>
      <c r="JH47" s="432"/>
      <c r="JM47" s="449">
        <f t="shared" si="132"/>
        <v>0</v>
      </c>
      <c r="JN47" s="449">
        <f t="shared" si="133"/>
        <v>0</v>
      </c>
      <c r="JO47" s="449">
        <f t="shared" si="134"/>
        <v>0</v>
      </c>
      <c r="JP47" s="449">
        <f t="shared" si="135"/>
        <v>0</v>
      </c>
      <c r="JQ47" s="452" t="str">
        <f t="shared" si="136"/>
        <v/>
      </c>
      <c r="JR47" s="4"/>
    </row>
    <row r="48" spans="2:278" ht="15.6" customHeight="1" x14ac:dyDescent="0.5">
      <c r="B48" s="15">
        <v>42</v>
      </c>
      <c r="C48" s="161" t="str">
        <f>IF(นักเรียน!C47="","",นักเรียน!C47)</f>
        <v/>
      </c>
      <c r="D48" s="740" t="str">
        <f>IF(นักเรียน!E47="","",นักเรียน!E47)</f>
        <v/>
      </c>
      <c r="E48" s="741"/>
      <c r="F48" s="382"/>
      <c r="G48" s="383"/>
      <c r="H48" s="383"/>
      <c r="I48" s="161" t="str">
        <f t="shared" si="43"/>
        <v/>
      </c>
      <c r="J48" s="429" t="str">
        <f t="shared" si="44"/>
        <v/>
      </c>
      <c r="K48" s="430" t="str">
        <f t="shared" si="137"/>
        <v/>
      </c>
      <c r="L48" s="382"/>
      <c r="M48" s="383"/>
      <c r="N48" s="383"/>
      <c r="O48" s="161" t="str">
        <f t="shared" si="45"/>
        <v/>
      </c>
      <c r="P48" s="429" t="str">
        <f t="shared" si="46"/>
        <v/>
      </c>
      <c r="Q48" s="430" t="str">
        <f t="shared" si="138"/>
        <v/>
      </c>
      <c r="R48" s="382"/>
      <c r="S48" s="383"/>
      <c r="T48" s="383"/>
      <c r="U48" s="161" t="str">
        <f t="shared" si="47"/>
        <v/>
      </c>
      <c r="V48" s="429" t="str">
        <f t="shared" si="48"/>
        <v/>
      </c>
      <c r="W48" s="434" t="str">
        <f t="shared" si="139"/>
        <v/>
      </c>
      <c r="X48" s="382"/>
      <c r="Y48" s="383"/>
      <c r="Z48" s="383"/>
      <c r="AA48" s="161" t="str">
        <f t="shared" si="49"/>
        <v/>
      </c>
      <c r="AB48" s="429" t="str">
        <f t="shared" si="50"/>
        <v/>
      </c>
      <c r="AC48" s="430" t="str">
        <f t="shared" si="140"/>
        <v/>
      </c>
      <c r="AD48" s="382"/>
      <c r="AE48" s="383"/>
      <c r="AF48" s="383"/>
      <c r="AG48" s="161" t="str">
        <f t="shared" si="51"/>
        <v/>
      </c>
      <c r="AH48" s="429" t="str">
        <f t="shared" si="52"/>
        <v/>
      </c>
      <c r="AI48" s="430" t="str">
        <f t="shared" si="141"/>
        <v/>
      </c>
      <c r="AJ48" s="382"/>
      <c r="AK48" s="383"/>
      <c r="AL48" s="383"/>
      <c r="AM48" s="161" t="str">
        <f t="shared" si="53"/>
        <v/>
      </c>
      <c r="AN48" s="429" t="str">
        <f t="shared" si="54"/>
        <v/>
      </c>
      <c r="AO48" s="430" t="str">
        <f t="shared" si="142"/>
        <v/>
      </c>
      <c r="AP48" s="382"/>
      <c r="AQ48" s="383"/>
      <c r="AR48" s="383"/>
      <c r="AS48" s="161" t="str">
        <f t="shared" si="55"/>
        <v/>
      </c>
      <c r="AT48" s="429" t="str">
        <f t="shared" si="56"/>
        <v/>
      </c>
      <c r="AU48" s="434" t="str">
        <f t="shared" si="143"/>
        <v/>
      </c>
      <c r="AV48" s="382"/>
      <c r="AW48" s="383"/>
      <c r="AX48" s="383"/>
      <c r="AY48" s="161" t="str">
        <f t="shared" si="57"/>
        <v/>
      </c>
      <c r="AZ48" s="429" t="str">
        <f t="shared" si="58"/>
        <v/>
      </c>
      <c r="BA48" s="430" t="str">
        <f t="shared" si="144"/>
        <v/>
      </c>
      <c r="BB48" s="382"/>
      <c r="BC48" s="383"/>
      <c r="BD48" s="383"/>
      <c r="BE48" s="161" t="str">
        <f t="shared" si="59"/>
        <v/>
      </c>
      <c r="BF48" s="429" t="str">
        <f t="shared" si="60"/>
        <v/>
      </c>
      <c r="BG48" s="430" t="str">
        <f t="shared" si="145"/>
        <v/>
      </c>
      <c r="BH48" s="382"/>
      <c r="BI48" s="383"/>
      <c r="BJ48" s="383"/>
      <c r="BK48" s="161" t="str">
        <f t="shared" si="61"/>
        <v/>
      </c>
      <c r="BL48" s="429" t="str">
        <f t="shared" si="62"/>
        <v/>
      </c>
      <c r="BM48" s="430" t="str">
        <f t="shared" si="146"/>
        <v/>
      </c>
      <c r="BN48" s="382"/>
      <c r="BO48" s="383"/>
      <c r="BP48" s="383"/>
      <c r="BQ48" s="161" t="str">
        <f t="shared" si="63"/>
        <v/>
      </c>
      <c r="BR48" s="429" t="str">
        <f t="shared" si="64"/>
        <v/>
      </c>
      <c r="BS48" s="434" t="str">
        <f t="shared" si="147"/>
        <v/>
      </c>
      <c r="BT48" s="382"/>
      <c r="BU48" s="383"/>
      <c r="BV48" s="383"/>
      <c r="BW48" s="161" t="str">
        <f t="shared" si="65"/>
        <v/>
      </c>
      <c r="BX48" s="429" t="str">
        <f t="shared" si="66"/>
        <v/>
      </c>
      <c r="BY48" s="430" t="str">
        <f t="shared" si="148"/>
        <v/>
      </c>
      <c r="BZ48" s="382"/>
      <c r="CA48" s="383"/>
      <c r="CB48" s="383"/>
      <c r="CC48" s="161" t="str">
        <f t="shared" si="67"/>
        <v/>
      </c>
      <c r="CD48" s="429" t="str">
        <f t="shared" si="68"/>
        <v/>
      </c>
      <c r="CE48" s="430" t="str">
        <f t="shared" si="149"/>
        <v/>
      </c>
      <c r="CF48" s="382"/>
      <c r="CG48" s="383"/>
      <c r="CH48" s="383"/>
      <c r="CI48" s="161" t="str">
        <f t="shared" si="69"/>
        <v/>
      </c>
      <c r="CJ48" s="429" t="str">
        <f t="shared" si="70"/>
        <v/>
      </c>
      <c r="CK48" s="430" t="str">
        <f t="shared" si="150"/>
        <v/>
      </c>
      <c r="CL48" s="382"/>
      <c r="CM48" s="383"/>
      <c r="CN48" s="383"/>
      <c r="CO48" s="161" t="str">
        <f t="shared" si="71"/>
        <v/>
      </c>
      <c r="CP48" s="429" t="str">
        <f t="shared" si="72"/>
        <v/>
      </c>
      <c r="CQ48" s="434" t="str">
        <f t="shared" si="151"/>
        <v/>
      </c>
      <c r="CR48" s="382"/>
      <c r="CS48" s="383"/>
      <c r="CT48" s="383"/>
      <c r="CU48" s="161" t="str">
        <f t="shared" si="73"/>
        <v/>
      </c>
      <c r="CV48" s="429" t="str">
        <f t="shared" si="74"/>
        <v/>
      </c>
      <c r="CW48" s="430" t="str">
        <f t="shared" si="152"/>
        <v/>
      </c>
      <c r="CX48" s="382"/>
      <c r="CY48" s="383"/>
      <c r="CZ48" s="383"/>
      <c r="DA48" s="161" t="str">
        <f t="shared" si="75"/>
        <v/>
      </c>
      <c r="DB48" s="429" t="str">
        <f t="shared" si="76"/>
        <v/>
      </c>
      <c r="DC48" s="430" t="str">
        <f t="shared" si="153"/>
        <v/>
      </c>
      <c r="DD48" s="382"/>
      <c r="DE48" s="383"/>
      <c r="DF48" s="383"/>
      <c r="DG48" s="161" t="str">
        <f t="shared" si="77"/>
        <v/>
      </c>
      <c r="DH48" s="429" t="str">
        <f t="shared" si="78"/>
        <v/>
      </c>
      <c r="DI48" s="430" t="str">
        <f t="shared" si="154"/>
        <v/>
      </c>
      <c r="DJ48" s="382"/>
      <c r="DK48" s="383"/>
      <c r="DL48" s="383"/>
      <c r="DM48" s="161" t="str">
        <f t="shared" si="79"/>
        <v/>
      </c>
      <c r="DN48" s="429" t="str">
        <f t="shared" si="80"/>
        <v/>
      </c>
      <c r="DO48" s="434" t="str">
        <f t="shared" si="155"/>
        <v/>
      </c>
      <c r="DP48" s="382"/>
      <c r="DQ48" s="383"/>
      <c r="DR48" s="383"/>
      <c r="DS48" s="161" t="str">
        <f t="shared" si="81"/>
        <v/>
      </c>
      <c r="DT48" s="429" t="str">
        <f t="shared" si="82"/>
        <v/>
      </c>
      <c r="DU48" s="430" t="str">
        <f t="shared" si="156"/>
        <v/>
      </c>
      <c r="DV48" s="382"/>
      <c r="DW48" s="383"/>
      <c r="DX48" s="383"/>
      <c r="DY48" s="161" t="str">
        <f t="shared" si="83"/>
        <v/>
      </c>
      <c r="DZ48" s="429" t="str">
        <f t="shared" si="84"/>
        <v/>
      </c>
      <c r="EA48" s="430" t="str">
        <f t="shared" si="157"/>
        <v/>
      </c>
      <c r="EB48" s="382"/>
      <c r="EC48" s="383"/>
      <c r="ED48" s="383"/>
      <c r="EE48" s="161" t="str">
        <f t="shared" si="85"/>
        <v/>
      </c>
      <c r="EF48" s="429" t="str">
        <f t="shared" si="86"/>
        <v/>
      </c>
      <c r="EG48" s="430" t="str">
        <f t="shared" si="158"/>
        <v/>
      </c>
      <c r="EH48" s="382"/>
      <c r="EI48" s="383"/>
      <c r="EJ48" s="383"/>
      <c r="EK48" s="161" t="str">
        <f t="shared" si="87"/>
        <v/>
      </c>
      <c r="EL48" s="429" t="str">
        <f t="shared" si="88"/>
        <v/>
      </c>
      <c r="EM48" s="434" t="str">
        <f t="shared" si="159"/>
        <v/>
      </c>
      <c r="EN48" s="382"/>
      <c r="EO48" s="383"/>
      <c r="EP48" s="383"/>
      <c r="EQ48" s="161" t="str">
        <f t="shared" si="89"/>
        <v/>
      </c>
      <c r="ER48" s="429" t="str">
        <f t="shared" si="90"/>
        <v/>
      </c>
      <c r="ES48" s="430" t="str">
        <f t="shared" si="160"/>
        <v/>
      </c>
      <c r="ET48" s="382"/>
      <c r="EU48" s="383"/>
      <c r="EV48" s="383"/>
      <c r="EW48" s="161" t="str">
        <f t="shared" si="91"/>
        <v/>
      </c>
      <c r="EX48" s="429" t="str">
        <f t="shared" si="92"/>
        <v/>
      </c>
      <c r="EY48" s="430" t="str">
        <f t="shared" si="161"/>
        <v/>
      </c>
      <c r="EZ48" s="382"/>
      <c r="FA48" s="383"/>
      <c r="FB48" s="383"/>
      <c r="FC48" s="161" t="str">
        <f t="shared" si="93"/>
        <v/>
      </c>
      <c r="FD48" s="429" t="str">
        <f t="shared" si="94"/>
        <v/>
      </c>
      <c r="FE48" s="430" t="str">
        <f t="shared" si="162"/>
        <v/>
      </c>
      <c r="FF48" s="382"/>
      <c r="FG48" s="383"/>
      <c r="FH48" s="383"/>
      <c r="FI48" s="161" t="str">
        <f t="shared" si="95"/>
        <v/>
      </c>
      <c r="FJ48" s="429" t="str">
        <f t="shared" si="96"/>
        <v/>
      </c>
      <c r="FK48" s="434" t="str">
        <f t="shared" si="163"/>
        <v/>
      </c>
      <c r="FL48" s="382"/>
      <c r="FM48" s="383"/>
      <c r="FN48" s="383"/>
      <c r="FO48" s="161" t="str">
        <f t="shared" si="97"/>
        <v/>
      </c>
      <c r="FP48" s="429" t="str">
        <f t="shared" si="98"/>
        <v/>
      </c>
      <c r="FQ48" s="430" t="str">
        <f t="shared" si="164"/>
        <v/>
      </c>
      <c r="FR48" s="382"/>
      <c r="FS48" s="383"/>
      <c r="FT48" s="383"/>
      <c r="FU48" s="161" t="str">
        <f t="shared" si="99"/>
        <v/>
      </c>
      <c r="FV48" s="429" t="str">
        <f t="shared" si="100"/>
        <v/>
      </c>
      <c r="FW48" s="430" t="str">
        <f t="shared" si="165"/>
        <v/>
      </c>
      <c r="FX48" s="382"/>
      <c r="FY48" s="383"/>
      <c r="FZ48" s="383"/>
      <c r="GA48" s="161" t="str">
        <f t="shared" si="101"/>
        <v/>
      </c>
      <c r="GB48" s="429" t="str">
        <f t="shared" si="102"/>
        <v/>
      </c>
      <c r="GC48" s="430" t="str">
        <f t="shared" si="166"/>
        <v/>
      </c>
      <c r="GD48" s="382"/>
      <c r="GE48" s="383"/>
      <c r="GF48" s="383"/>
      <c r="GG48" s="161" t="str">
        <f t="shared" si="103"/>
        <v/>
      </c>
      <c r="GH48" s="429" t="str">
        <f t="shared" si="104"/>
        <v/>
      </c>
      <c r="GI48" s="434" t="str">
        <f t="shared" si="167"/>
        <v/>
      </c>
      <c r="GJ48" s="382"/>
      <c r="GK48" s="383"/>
      <c r="GL48" s="383"/>
      <c r="GM48" s="161" t="str">
        <f t="shared" si="105"/>
        <v/>
      </c>
      <c r="GN48" s="429" t="str">
        <f t="shared" si="106"/>
        <v/>
      </c>
      <c r="GO48" s="430" t="str">
        <f t="shared" si="168"/>
        <v/>
      </c>
      <c r="GP48" s="382"/>
      <c r="GQ48" s="383"/>
      <c r="GR48" s="383"/>
      <c r="GS48" s="161" t="str">
        <f t="shared" si="107"/>
        <v/>
      </c>
      <c r="GT48" s="429" t="str">
        <f t="shared" si="108"/>
        <v/>
      </c>
      <c r="GU48" s="430" t="str">
        <f t="shared" si="169"/>
        <v/>
      </c>
      <c r="GV48" s="382"/>
      <c r="GW48" s="383"/>
      <c r="GX48" s="383"/>
      <c r="GY48" s="161" t="str">
        <f t="shared" si="109"/>
        <v/>
      </c>
      <c r="GZ48" s="429" t="str">
        <f t="shared" si="110"/>
        <v/>
      </c>
      <c r="HA48" s="430" t="str">
        <f t="shared" si="170"/>
        <v/>
      </c>
      <c r="HB48" s="382"/>
      <c r="HC48" s="383"/>
      <c r="HD48" s="383"/>
      <c r="HE48" s="161" t="str">
        <f t="shared" si="111"/>
        <v/>
      </c>
      <c r="HF48" s="429" t="str">
        <f t="shared" si="112"/>
        <v/>
      </c>
      <c r="HG48" s="434" t="str">
        <f t="shared" si="171"/>
        <v/>
      </c>
      <c r="HH48" s="382"/>
      <c r="HI48" s="383"/>
      <c r="HJ48" s="383"/>
      <c r="HK48" s="161" t="str">
        <f t="shared" si="113"/>
        <v/>
      </c>
      <c r="HL48" s="429" t="str">
        <f t="shared" si="114"/>
        <v/>
      </c>
      <c r="HM48" s="430" t="str">
        <f t="shared" si="172"/>
        <v/>
      </c>
      <c r="HN48" s="382"/>
      <c r="HO48" s="383"/>
      <c r="HP48" s="383"/>
      <c r="HQ48" s="161" t="str">
        <f t="shared" si="115"/>
        <v/>
      </c>
      <c r="HR48" s="429" t="str">
        <f t="shared" si="116"/>
        <v/>
      </c>
      <c r="HS48" s="430" t="str">
        <f t="shared" si="173"/>
        <v/>
      </c>
      <c r="HT48" s="382"/>
      <c r="HU48" s="383"/>
      <c r="HV48" s="383"/>
      <c r="HW48" s="161" t="str">
        <f t="shared" si="117"/>
        <v/>
      </c>
      <c r="HX48" s="429" t="str">
        <f t="shared" si="118"/>
        <v/>
      </c>
      <c r="HY48" s="430" t="str">
        <f t="shared" si="174"/>
        <v/>
      </c>
      <c r="HZ48" s="382"/>
      <c r="IA48" s="383"/>
      <c r="IB48" s="383"/>
      <c r="IC48" s="161" t="str">
        <f t="shared" si="119"/>
        <v/>
      </c>
      <c r="ID48" s="429" t="str">
        <f t="shared" si="120"/>
        <v/>
      </c>
      <c r="IE48" s="434" t="str">
        <f t="shared" si="175"/>
        <v/>
      </c>
      <c r="IF48" s="382"/>
      <c r="IG48" s="383"/>
      <c r="IH48" s="383"/>
      <c r="II48" s="161" t="str">
        <f t="shared" si="121"/>
        <v/>
      </c>
      <c r="IJ48" s="429" t="str">
        <f t="shared" si="122"/>
        <v/>
      </c>
      <c r="IK48" s="430" t="str">
        <f t="shared" si="176"/>
        <v/>
      </c>
      <c r="IL48" s="382"/>
      <c r="IM48" s="383"/>
      <c r="IN48" s="383"/>
      <c r="IO48" s="161" t="str">
        <f t="shared" si="123"/>
        <v/>
      </c>
      <c r="IP48" s="429" t="str">
        <f t="shared" si="124"/>
        <v/>
      </c>
      <c r="IQ48" s="430" t="str">
        <f t="shared" si="177"/>
        <v/>
      </c>
      <c r="IR48" s="382"/>
      <c r="IS48" s="383"/>
      <c r="IT48" s="383"/>
      <c r="IU48" s="161" t="str">
        <f t="shared" si="125"/>
        <v/>
      </c>
      <c r="IV48" s="429" t="str">
        <f t="shared" si="126"/>
        <v/>
      </c>
      <c r="IW48" s="430" t="str">
        <f t="shared" si="178"/>
        <v/>
      </c>
      <c r="IX48" s="382"/>
      <c r="IY48" s="383"/>
      <c r="IZ48" s="383"/>
      <c r="JA48" s="161" t="str">
        <f t="shared" si="127"/>
        <v/>
      </c>
      <c r="JB48" s="429" t="str">
        <f t="shared" si="128"/>
        <v/>
      </c>
      <c r="JC48" s="434" t="str">
        <f t="shared" si="179"/>
        <v/>
      </c>
      <c r="JD48" s="446" t="str">
        <f t="shared" si="129"/>
        <v/>
      </c>
      <c r="JE48" s="161" t="str">
        <f t="shared" si="130"/>
        <v/>
      </c>
      <c r="JF48" s="454" t="str">
        <f t="shared" si="131"/>
        <v/>
      </c>
      <c r="JG48" s="441" t="str">
        <f>IF(JF48="","",IF(นักเรียน!N47="ออก","---ย้าย---",VLOOKUP(JF48,gradekpisum,4)))</f>
        <v/>
      </c>
      <c r="JH48" s="432"/>
      <c r="JM48" s="449">
        <f t="shared" si="132"/>
        <v>0</v>
      </c>
      <c r="JN48" s="449">
        <f t="shared" si="133"/>
        <v>0</v>
      </c>
      <c r="JO48" s="449">
        <f t="shared" si="134"/>
        <v>0</v>
      </c>
      <c r="JP48" s="449">
        <f t="shared" si="135"/>
        <v>0</v>
      </c>
      <c r="JQ48" s="452" t="str">
        <f t="shared" si="136"/>
        <v/>
      </c>
      <c r="JR48" s="4"/>
    </row>
    <row r="49" spans="2:278" ht="15.6" customHeight="1" x14ac:dyDescent="0.5">
      <c r="B49" s="15">
        <v>43</v>
      </c>
      <c r="C49" s="161" t="str">
        <f>IF(นักเรียน!C48="","",นักเรียน!C48)</f>
        <v/>
      </c>
      <c r="D49" s="740" t="str">
        <f>IF(นักเรียน!E48="","",นักเรียน!E48)</f>
        <v/>
      </c>
      <c r="E49" s="741"/>
      <c r="F49" s="382"/>
      <c r="G49" s="383"/>
      <c r="H49" s="383"/>
      <c r="I49" s="161" t="str">
        <f t="shared" si="43"/>
        <v/>
      </c>
      <c r="J49" s="429" t="str">
        <f t="shared" si="44"/>
        <v/>
      </c>
      <c r="K49" s="430" t="str">
        <f t="shared" si="137"/>
        <v/>
      </c>
      <c r="L49" s="382"/>
      <c r="M49" s="383"/>
      <c r="N49" s="383"/>
      <c r="O49" s="161" t="str">
        <f t="shared" si="45"/>
        <v/>
      </c>
      <c r="P49" s="429" t="str">
        <f t="shared" si="46"/>
        <v/>
      </c>
      <c r="Q49" s="430" t="str">
        <f t="shared" si="138"/>
        <v/>
      </c>
      <c r="R49" s="382"/>
      <c r="S49" s="383"/>
      <c r="T49" s="383"/>
      <c r="U49" s="161" t="str">
        <f t="shared" si="47"/>
        <v/>
      </c>
      <c r="V49" s="429" t="str">
        <f t="shared" si="48"/>
        <v/>
      </c>
      <c r="W49" s="434" t="str">
        <f t="shared" si="139"/>
        <v/>
      </c>
      <c r="X49" s="382"/>
      <c r="Y49" s="383"/>
      <c r="Z49" s="383"/>
      <c r="AA49" s="161" t="str">
        <f t="shared" si="49"/>
        <v/>
      </c>
      <c r="AB49" s="429" t="str">
        <f t="shared" si="50"/>
        <v/>
      </c>
      <c r="AC49" s="430" t="str">
        <f t="shared" si="140"/>
        <v/>
      </c>
      <c r="AD49" s="382"/>
      <c r="AE49" s="383"/>
      <c r="AF49" s="383"/>
      <c r="AG49" s="161" t="str">
        <f t="shared" si="51"/>
        <v/>
      </c>
      <c r="AH49" s="429" t="str">
        <f t="shared" si="52"/>
        <v/>
      </c>
      <c r="AI49" s="430" t="str">
        <f t="shared" si="141"/>
        <v/>
      </c>
      <c r="AJ49" s="382"/>
      <c r="AK49" s="383"/>
      <c r="AL49" s="383"/>
      <c r="AM49" s="161" t="str">
        <f t="shared" si="53"/>
        <v/>
      </c>
      <c r="AN49" s="429" t="str">
        <f t="shared" si="54"/>
        <v/>
      </c>
      <c r="AO49" s="430" t="str">
        <f t="shared" si="142"/>
        <v/>
      </c>
      <c r="AP49" s="382"/>
      <c r="AQ49" s="383"/>
      <c r="AR49" s="383"/>
      <c r="AS49" s="161" t="str">
        <f t="shared" si="55"/>
        <v/>
      </c>
      <c r="AT49" s="429" t="str">
        <f t="shared" si="56"/>
        <v/>
      </c>
      <c r="AU49" s="434" t="str">
        <f t="shared" si="143"/>
        <v/>
      </c>
      <c r="AV49" s="382"/>
      <c r="AW49" s="383"/>
      <c r="AX49" s="383"/>
      <c r="AY49" s="161" t="str">
        <f t="shared" si="57"/>
        <v/>
      </c>
      <c r="AZ49" s="429" t="str">
        <f t="shared" si="58"/>
        <v/>
      </c>
      <c r="BA49" s="430" t="str">
        <f t="shared" si="144"/>
        <v/>
      </c>
      <c r="BB49" s="382"/>
      <c r="BC49" s="383"/>
      <c r="BD49" s="383"/>
      <c r="BE49" s="161" t="str">
        <f t="shared" si="59"/>
        <v/>
      </c>
      <c r="BF49" s="429" t="str">
        <f t="shared" si="60"/>
        <v/>
      </c>
      <c r="BG49" s="430" t="str">
        <f t="shared" si="145"/>
        <v/>
      </c>
      <c r="BH49" s="382"/>
      <c r="BI49" s="383"/>
      <c r="BJ49" s="383"/>
      <c r="BK49" s="161" t="str">
        <f t="shared" si="61"/>
        <v/>
      </c>
      <c r="BL49" s="429" t="str">
        <f t="shared" si="62"/>
        <v/>
      </c>
      <c r="BM49" s="430" t="str">
        <f t="shared" si="146"/>
        <v/>
      </c>
      <c r="BN49" s="382"/>
      <c r="BO49" s="383"/>
      <c r="BP49" s="383"/>
      <c r="BQ49" s="161" t="str">
        <f t="shared" si="63"/>
        <v/>
      </c>
      <c r="BR49" s="429" t="str">
        <f t="shared" si="64"/>
        <v/>
      </c>
      <c r="BS49" s="434" t="str">
        <f t="shared" si="147"/>
        <v/>
      </c>
      <c r="BT49" s="382"/>
      <c r="BU49" s="383"/>
      <c r="BV49" s="383"/>
      <c r="BW49" s="161" t="str">
        <f t="shared" si="65"/>
        <v/>
      </c>
      <c r="BX49" s="429" t="str">
        <f t="shared" si="66"/>
        <v/>
      </c>
      <c r="BY49" s="430" t="str">
        <f t="shared" si="148"/>
        <v/>
      </c>
      <c r="BZ49" s="382"/>
      <c r="CA49" s="383"/>
      <c r="CB49" s="383"/>
      <c r="CC49" s="161" t="str">
        <f t="shared" si="67"/>
        <v/>
      </c>
      <c r="CD49" s="429" t="str">
        <f t="shared" si="68"/>
        <v/>
      </c>
      <c r="CE49" s="430" t="str">
        <f t="shared" si="149"/>
        <v/>
      </c>
      <c r="CF49" s="382"/>
      <c r="CG49" s="383"/>
      <c r="CH49" s="383"/>
      <c r="CI49" s="161" t="str">
        <f t="shared" si="69"/>
        <v/>
      </c>
      <c r="CJ49" s="429" t="str">
        <f t="shared" si="70"/>
        <v/>
      </c>
      <c r="CK49" s="430" t="str">
        <f t="shared" si="150"/>
        <v/>
      </c>
      <c r="CL49" s="382"/>
      <c r="CM49" s="383"/>
      <c r="CN49" s="383"/>
      <c r="CO49" s="161" t="str">
        <f t="shared" si="71"/>
        <v/>
      </c>
      <c r="CP49" s="429" t="str">
        <f t="shared" si="72"/>
        <v/>
      </c>
      <c r="CQ49" s="434" t="str">
        <f t="shared" si="151"/>
        <v/>
      </c>
      <c r="CR49" s="382"/>
      <c r="CS49" s="383"/>
      <c r="CT49" s="383"/>
      <c r="CU49" s="161" t="str">
        <f t="shared" si="73"/>
        <v/>
      </c>
      <c r="CV49" s="429" t="str">
        <f t="shared" si="74"/>
        <v/>
      </c>
      <c r="CW49" s="430" t="str">
        <f t="shared" si="152"/>
        <v/>
      </c>
      <c r="CX49" s="382"/>
      <c r="CY49" s="383"/>
      <c r="CZ49" s="383"/>
      <c r="DA49" s="161" t="str">
        <f t="shared" si="75"/>
        <v/>
      </c>
      <c r="DB49" s="429" t="str">
        <f t="shared" si="76"/>
        <v/>
      </c>
      <c r="DC49" s="430" t="str">
        <f t="shared" si="153"/>
        <v/>
      </c>
      <c r="DD49" s="382"/>
      <c r="DE49" s="383"/>
      <c r="DF49" s="383"/>
      <c r="DG49" s="161" t="str">
        <f t="shared" si="77"/>
        <v/>
      </c>
      <c r="DH49" s="429" t="str">
        <f t="shared" si="78"/>
        <v/>
      </c>
      <c r="DI49" s="430" t="str">
        <f t="shared" si="154"/>
        <v/>
      </c>
      <c r="DJ49" s="382"/>
      <c r="DK49" s="383"/>
      <c r="DL49" s="383"/>
      <c r="DM49" s="161" t="str">
        <f t="shared" si="79"/>
        <v/>
      </c>
      <c r="DN49" s="429" t="str">
        <f t="shared" si="80"/>
        <v/>
      </c>
      <c r="DO49" s="434" t="str">
        <f t="shared" si="155"/>
        <v/>
      </c>
      <c r="DP49" s="382"/>
      <c r="DQ49" s="383"/>
      <c r="DR49" s="383"/>
      <c r="DS49" s="161" t="str">
        <f t="shared" si="81"/>
        <v/>
      </c>
      <c r="DT49" s="429" t="str">
        <f t="shared" si="82"/>
        <v/>
      </c>
      <c r="DU49" s="430" t="str">
        <f t="shared" si="156"/>
        <v/>
      </c>
      <c r="DV49" s="382"/>
      <c r="DW49" s="383"/>
      <c r="DX49" s="383"/>
      <c r="DY49" s="161" t="str">
        <f t="shared" si="83"/>
        <v/>
      </c>
      <c r="DZ49" s="429" t="str">
        <f t="shared" si="84"/>
        <v/>
      </c>
      <c r="EA49" s="430" t="str">
        <f t="shared" si="157"/>
        <v/>
      </c>
      <c r="EB49" s="382"/>
      <c r="EC49" s="383"/>
      <c r="ED49" s="383"/>
      <c r="EE49" s="161" t="str">
        <f t="shared" si="85"/>
        <v/>
      </c>
      <c r="EF49" s="429" t="str">
        <f t="shared" si="86"/>
        <v/>
      </c>
      <c r="EG49" s="430" t="str">
        <f t="shared" si="158"/>
        <v/>
      </c>
      <c r="EH49" s="382"/>
      <c r="EI49" s="383"/>
      <c r="EJ49" s="383"/>
      <c r="EK49" s="161" t="str">
        <f t="shared" si="87"/>
        <v/>
      </c>
      <c r="EL49" s="429" t="str">
        <f t="shared" si="88"/>
        <v/>
      </c>
      <c r="EM49" s="434" t="str">
        <f t="shared" si="159"/>
        <v/>
      </c>
      <c r="EN49" s="382"/>
      <c r="EO49" s="383"/>
      <c r="EP49" s="383"/>
      <c r="EQ49" s="161" t="str">
        <f t="shared" si="89"/>
        <v/>
      </c>
      <c r="ER49" s="429" t="str">
        <f t="shared" si="90"/>
        <v/>
      </c>
      <c r="ES49" s="430" t="str">
        <f t="shared" si="160"/>
        <v/>
      </c>
      <c r="ET49" s="382"/>
      <c r="EU49" s="383"/>
      <c r="EV49" s="383"/>
      <c r="EW49" s="161" t="str">
        <f t="shared" si="91"/>
        <v/>
      </c>
      <c r="EX49" s="429" t="str">
        <f t="shared" si="92"/>
        <v/>
      </c>
      <c r="EY49" s="430" t="str">
        <f t="shared" si="161"/>
        <v/>
      </c>
      <c r="EZ49" s="382"/>
      <c r="FA49" s="383"/>
      <c r="FB49" s="383"/>
      <c r="FC49" s="161" t="str">
        <f t="shared" si="93"/>
        <v/>
      </c>
      <c r="FD49" s="429" t="str">
        <f t="shared" si="94"/>
        <v/>
      </c>
      <c r="FE49" s="430" t="str">
        <f t="shared" si="162"/>
        <v/>
      </c>
      <c r="FF49" s="382"/>
      <c r="FG49" s="383"/>
      <c r="FH49" s="383"/>
      <c r="FI49" s="161" t="str">
        <f t="shared" si="95"/>
        <v/>
      </c>
      <c r="FJ49" s="429" t="str">
        <f t="shared" si="96"/>
        <v/>
      </c>
      <c r="FK49" s="434" t="str">
        <f t="shared" si="163"/>
        <v/>
      </c>
      <c r="FL49" s="382"/>
      <c r="FM49" s="383"/>
      <c r="FN49" s="383"/>
      <c r="FO49" s="161" t="str">
        <f t="shared" si="97"/>
        <v/>
      </c>
      <c r="FP49" s="429" t="str">
        <f t="shared" si="98"/>
        <v/>
      </c>
      <c r="FQ49" s="430" t="str">
        <f t="shared" si="164"/>
        <v/>
      </c>
      <c r="FR49" s="382"/>
      <c r="FS49" s="383"/>
      <c r="FT49" s="383"/>
      <c r="FU49" s="161" t="str">
        <f t="shared" si="99"/>
        <v/>
      </c>
      <c r="FV49" s="429" t="str">
        <f t="shared" si="100"/>
        <v/>
      </c>
      <c r="FW49" s="430" t="str">
        <f t="shared" si="165"/>
        <v/>
      </c>
      <c r="FX49" s="382"/>
      <c r="FY49" s="383"/>
      <c r="FZ49" s="383"/>
      <c r="GA49" s="161" t="str">
        <f t="shared" si="101"/>
        <v/>
      </c>
      <c r="GB49" s="429" t="str">
        <f t="shared" si="102"/>
        <v/>
      </c>
      <c r="GC49" s="430" t="str">
        <f t="shared" si="166"/>
        <v/>
      </c>
      <c r="GD49" s="382"/>
      <c r="GE49" s="383"/>
      <c r="GF49" s="383"/>
      <c r="GG49" s="161" t="str">
        <f t="shared" si="103"/>
        <v/>
      </c>
      <c r="GH49" s="429" t="str">
        <f t="shared" si="104"/>
        <v/>
      </c>
      <c r="GI49" s="434" t="str">
        <f t="shared" si="167"/>
        <v/>
      </c>
      <c r="GJ49" s="382"/>
      <c r="GK49" s="383"/>
      <c r="GL49" s="383"/>
      <c r="GM49" s="161" t="str">
        <f t="shared" si="105"/>
        <v/>
      </c>
      <c r="GN49" s="429" t="str">
        <f t="shared" si="106"/>
        <v/>
      </c>
      <c r="GO49" s="430" t="str">
        <f t="shared" si="168"/>
        <v/>
      </c>
      <c r="GP49" s="382"/>
      <c r="GQ49" s="383"/>
      <c r="GR49" s="383"/>
      <c r="GS49" s="161" t="str">
        <f t="shared" si="107"/>
        <v/>
      </c>
      <c r="GT49" s="429" t="str">
        <f t="shared" si="108"/>
        <v/>
      </c>
      <c r="GU49" s="430" t="str">
        <f t="shared" si="169"/>
        <v/>
      </c>
      <c r="GV49" s="382"/>
      <c r="GW49" s="383"/>
      <c r="GX49" s="383"/>
      <c r="GY49" s="161" t="str">
        <f t="shared" si="109"/>
        <v/>
      </c>
      <c r="GZ49" s="429" t="str">
        <f t="shared" si="110"/>
        <v/>
      </c>
      <c r="HA49" s="430" t="str">
        <f t="shared" si="170"/>
        <v/>
      </c>
      <c r="HB49" s="382"/>
      <c r="HC49" s="383"/>
      <c r="HD49" s="383"/>
      <c r="HE49" s="161" t="str">
        <f t="shared" si="111"/>
        <v/>
      </c>
      <c r="HF49" s="429" t="str">
        <f t="shared" si="112"/>
        <v/>
      </c>
      <c r="HG49" s="434" t="str">
        <f t="shared" si="171"/>
        <v/>
      </c>
      <c r="HH49" s="382"/>
      <c r="HI49" s="383"/>
      <c r="HJ49" s="383"/>
      <c r="HK49" s="161" t="str">
        <f t="shared" si="113"/>
        <v/>
      </c>
      <c r="HL49" s="429" t="str">
        <f t="shared" si="114"/>
        <v/>
      </c>
      <c r="HM49" s="430" t="str">
        <f t="shared" si="172"/>
        <v/>
      </c>
      <c r="HN49" s="382"/>
      <c r="HO49" s="383"/>
      <c r="HP49" s="383"/>
      <c r="HQ49" s="161" t="str">
        <f t="shared" si="115"/>
        <v/>
      </c>
      <c r="HR49" s="429" t="str">
        <f t="shared" si="116"/>
        <v/>
      </c>
      <c r="HS49" s="430" t="str">
        <f t="shared" si="173"/>
        <v/>
      </c>
      <c r="HT49" s="382"/>
      <c r="HU49" s="383"/>
      <c r="HV49" s="383"/>
      <c r="HW49" s="161" t="str">
        <f t="shared" si="117"/>
        <v/>
      </c>
      <c r="HX49" s="429" t="str">
        <f t="shared" si="118"/>
        <v/>
      </c>
      <c r="HY49" s="430" t="str">
        <f t="shared" si="174"/>
        <v/>
      </c>
      <c r="HZ49" s="382"/>
      <c r="IA49" s="383"/>
      <c r="IB49" s="383"/>
      <c r="IC49" s="161" t="str">
        <f t="shared" si="119"/>
        <v/>
      </c>
      <c r="ID49" s="429" t="str">
        <f t="shared" si="120"/>
        <v/>
      </c>
      <c r="IE49" s="434" t="str">
        <f t="shared" si="175"/>
        <v/>
      </c>
      <c r="IF49" s="382"/>
      <c r="IG49" s="383"/>
      <c r="IH49" s="383"/>
      <c r="II49" s="161" t="str">
        <f t="shared" si="121"/>
        <v/>
      </c>
      <c r="IJ49" s="429" t="str">
        <f t="shared" si="122"/>
        <v/>
      </c>
      <c r="IK49" s="430" t="str">
        <f t="shared" si="176"/>
        <v/>
      </c>
      <c r="IL49" s="382"/>
      <c r="IM49" s="383"/>
      <c r="IN49" s="383"/>
      <c r="IO49" s="161" t="str">
        <f t="shared" si="123"/>
        <v/>
      </c>
      <c r="IP49" s="429" t="str">
        <f t="shared" si="124"/>
        <v/>
      </c>
      <c r="IQ49" s="430" t="str">
        <f t="shared" si="177"/>
        <v/>
      </c>
      <c r="IR49" s="382"/>
      <c r="IS49" s="383"/>
      <c r="IT49" s="383"/>
      <c r="IU49" s="161" t="str">
        <f t="shared" si="125"/>
        <v/>
      </c>
      <c r="IV49" s="429" t="str">
        <f t="shared" si="126"/>
        <v/>
      </c>
      <c r="IW49" s="430" t="str">
        <f t="shared" si="178"/>
        <v/>
      </c>
      <c r="IX49" s="382"/>
      <c r="IY49" s="383"/>
      <c r="IZ49" s="383"/>
      <c r="JA49" s="161" t="str">
        <f t="shared" si="127"/>
        <v/>
      </c>
      <c r="JB49" s="429" t="str">
        <f t="shared" si="128"/>
        <v/>
      </c>
      <c r="JC49" s="434" t="str">
        <f t="shared" si="179"/>
        <v/>
      </c>
      <c r="JD49" s="446" t="str">
        <f t="shared" si="129"/>
        <v/>
      </c>
      <c r="JE49" s="161" t="str">
        <f t="shared" si="130"/>
        <v/>
      </c>
      <c r="JF49" s="454" t="str">
        <f t="shared" si="131"/>
        <v/>
      </c>
      <c r="JG49" s="441" t="str">
        <f>IF(JF49="","",IF(นักเรียน!N48="ออก","---ย้าย---",VLOOKUP(JF49,gradekpisum,4)))</f>
        <v/>
      </c>
      <c r="JH49" s="432"/>
      <c r="JM49" s="449">
        <f t="shared" si="132"/>
        <v>0</v>
      </c>
      <c r="JN49" s="449">
        <f t="shared" si="133"/>
        <v>0</v>
      </c>
      <c r="JO49" s="449">
        <f t="shared" si="134"/>
        <v>0</v>
      </c>
      <c r="JP49" s="449">
        <f t="shared" si="135"/>
        <v>0</v>
      </c>
      <c r="JQ49" s="452" t="str">
        <f t="shared" si="136"/>
        <v/>
      </c>
      <c r="JR49" s="4"/>
    </row>
    <row r="50" spans="2:278" ht="15.6" customHeight="1" x14ac:dyDescent="0.5">
      <c r="B50" s="15">
        <v>44</v>
      </c>
      <c r="C50" s="161" t="str">
        <f>IF(นักเรียน!C49="","",นักเรียน!C49)</f>
        <v/>
      </c>
      <c r="D50" s="740" t="str">
        <f>IF(นักเรียน!E49="","",นักเรียน!E49)</f>
        <v/>
      </c>
      <c r="E50" s="741"/>
      <c r="F50" s="382"/>
      <c r="G50" s="383"/>
      <c r="H50" s="383"/>
      <c r="I50" s="161" t="str">
        <f t="shared" si="43"/>
        <v/>
      </c>
      <c r="J50" s="429" t="str">
        <f t="shared" si="44"/>
        <v/>
      </c>
      <c r="K50" s="430" t="str">
        <f t="shared" si="137"/>
        <v/>
      </c>
      <c r="L50" s="382"/>
      <c r="M50" s="383"/>
      <c r="N50" s="383"/>
      <c r="O50" s="161" t="str">
        <f t="shared" si="45"/>
        <v/>
      </c>
      <c r="P50" s="429" t="str">
        <f t="shared" si="46"/>
        <v/>
      </c>
      <c r="Q50" s="430" t="str">
        <f t="shared" si="138"/>
        <v/>
      </c>
      <c r="R50" s="382"/>
      <c r="S50" s="383"/>
      <c r="T50" s="383"/>
      <c r="U50" s="161" t="str">
        <f t="shared" si="47"/>
        <v/>
      </c>
      <c r="V50" s="429" t="str">
        <f t="shared" si="48"/>
        <v/>
      </c>
      <c r="W50" s="434" t="str">
        <f t="shared" si="139"/>
        <v/>
      </c>
      <c r="X50" s="382"/>
      <c r="Y50" s="383"/>
      <c r="Z50" s="383"/>
      <c r="AA50" s="161" t="str">
        <f t="shared" si="49"/>
        <v/>
      </c>
      <c r="AB50" s="429" t="str">
        <f t="shared" si="50"/>
        <v/>
      </c>
      <c r="AC50" s="430" t="str">
        <f t="shared" si="140"/>
        <v/>
      </c>
      <c r="AD50" s="382"/>
      <c r="AE50" s="383"/>
      <c r="AF50" s="383"/>
      <c r="AG50" s="161" t="str">
        <f t="shared" si="51"/>
        <v/>
      </c>
      <c r="AH50" s="429" t="str">
        <f t="shared" si="52"/>
        <v/>
      </c>
      <c r="AI50" s="430" t="str">
        <f t="shared" si="141"/>
        <v/>
      </c>
      <c r="AJ50" s="382"/>
      <c r="AK50" s="383"/>
      <c r="AL50" s="383"/>
      <c r="AM50" s="161" t="str">
        <f t="shared" si="53"/>
        <v/>
      </c>
      <c r="AN50" s="429" t="str">
        <f t="shared" si="54"/>
        <v/>
      </c>
      <c r="AO50" s="430" t="str">
        <f t="shared" si="142"/>
        <v/>
      </c>
      <c r="AP50" s="382"/>
      <c r="AQ50" s="383"/>
      <c r="AR50" s="383"/>
      <c r="AS50" s="161" t="str">
        <f t="shared" si="55"/>
        <v/>
      </c>
      <c r="AT50" s="429" t="str">
        <f t="shared" si="56"/>
        <v/>
      </c>
      <c r="AU50" s="434" t="str">
        <f t="shared" si="143"/>
        <v/>
      </c>
      <c r="AV50" s="382"/>
      <c r="AW50" s="383"/>
      <c r="AX50" s="383"/>
      <c r="AY50" s="161" t="str">
        <f t="shared" si="57"/>
        <v/>
      </c>
      <c r="AZ50" s="429" t="str">
        <f t="shared" si="58"/>
        <v/>
      </c>
      <c r="BA50" s="430" t="str">
        <f t="shared" si="144"/>
        <v/>
      </c>
      <c r="BB50" s="382"/>
      <c r="BC50" s="383"/>
      <c r="BD50" s="383"/>
      <c r="BE50" s="161" t="str">
        <f t="shared" si="59"/>
        <v/>
      </c>
      <c r="BF50" s="429" t="str">
        <f t="shared" si="60"/>
        <v/>
      </c>
      <c r="BG50" s="430" t="str">
        <f t="shared" si="145"/>
        <v/>
      </c>
      <c r="BH50" s="382"/>
      <c r="BI50" s="383"/>
      <c r="BJ50" s="383"/>
      <c r="BK50" s="161" t="str">
        <f t="shared" si="61"/>
        <v/>
      </c>
      <c r="BL50" s="429" t="str">
        <f t="shared" si="62"/>
        <v/>
      </c>
      <c r="BM50" s="430" t="str">
        <f t="shared" si="146"/>
        <v/>
      </c>
      <c r="BN50" s="382"/>
      <c r="BO50" s="383"/>
      <c r="BP50" s="383"/>
      <c r="BQ50" s="161" t="str">
        <f t="shared" si="63"/>
        <v/>
      </c>
      <c r="BR50" s="429" t="str">
        <f t="shared" si="64"/>
        <v/>
      </c>
      <c r="BS50" s="434" t="str">
        <f t="shared" si="147"/>
        <v/>
      </c>
      <c r="BT50" s="382"/>
      <c r="BU50" s="383"/>
      <c r="BV50" s="383"/>
      <c r="BW50" s="161" t="str">
        <f t="shared" si="65"/>
        <v/>
      </c>
      <c r="BX50" s="429" t="str">
        <f t="shared" si="66"/>
        <v/>
      </c>
      <c r="BY50" s="430" t="str">
        <f t="shared" si="148"/>
        <v/>
      </c>
      <c r="BZ50" s="382"/>
      <c r="CA50" s="383"/>
      <c r="CB50" s="383"/>
      <c r="CC50" s="161" t="str">
        <f t="shared" si="67"/>
        <v/>
      </c>
      <c r="CD50" s="429" t="str">
        <f t="shared" si="68"/>
        <v/>
      </c>
      <c r="CE50" s="430" t="str">
        <f t="shared" si="149"/>
        <v/>
      </c>
      <c r="CF50" s="382"/>
      <c r="CG50" s="383"/>
      <c r="CH50" s="383"/>
      <c r="CI50" s="161" t="str">
        <f t="shared" si="69"/>
        <v/>
      </c>
      <c r="CJ50" s="429" t="str">
        <f t="shared" si="70"/>
        <v/>
      </c>
      <c r="CK50" s="430" t="str">
        <f t="shared" si="150"/>
        <v/>
      </c>
      <c r="CL50" s="382"/>
      <c r="CM50" s="383"/>
      <c r="CN50" s="383"/>
      <c r="CO50" s="161" t="str">
        <f t="shared" si="71"/>
        <v/>
      </c>
      <c r="CP50" s="429" t="str">
        <f t="shared" si="72"/>
        <v/>
      </c>
      <c r="CQ50" s="434" t="str">
        <f t="shared" si="151"/>
        <v/>
      </c>
      <c r="CR50" s="382"/>
      <c r="CS50" s="383"/>
      <c r="CT50" s="383"/>
      <c r="CU50" s="161" t="str">
        <f t="shared" si="73"/>
        <v/>
      </c>
      <c r="CV50" s="429" t="str">
        <f t="shared" si="74"/>
        <v/>
      </c>
      <c r="CW50" s="430" t="str">
        <f t="shared" si="152"/>
        <v/>
      </c>
      <c r="CX50" s="382"/>
      <c r="CY50" s="383"/>
      <c r="CZ50" s="383"/>
      <c r="DA50" s="161" t="str">
        <f t="shared" si="75"/>
        <v/>
      </c>
      <c r="DB50" s="429" t="str">
        <f t="shared" si="76"/>
        <v/>
      </c>
      <c r="DC50" s="430" t="str">
        <f t="shared" si="153"/>
        <v/>
      </c>
      <c r="DD50" s="382"/>
      <c r="DE50" s="383"/>
      <c r="DF50" s="383"/>
      <c r="DG50" s="161" t="str">
        <f t="shared" si="77"/>
        <v/>
      </c>
      <c r="DH50" s="429" t="str">
        <f t="shared" si="78"/>
        <v/>
      </c>
      <c r="DI50" s="430" t="str">
        <f t="shared" si="154"/>
        <v/>
      </c>
      <c r="DJ50" s="382"/>
      <c r="DK50" s="383"/>
      <c r="DL50" s="383"/>
      <c r="DM50" s="161" t="str">
        <f t="shared" si="79"/>
        <v/>
      </c>
      <c r="DN50" s="429" t="str">
        <f t="shared" si="80"/>
        <v/>
      </c>
      <c r="DO50" s="434" t="str">
        <f t="shared" si="155"/>
        <v/>
      </c>
      <c r="DP50" s="382"/>
      <c r="DQ50" s="383"/>
      <c r="DR50" s="383"/>
      <c r="DS50" s="161" t="str">
        <f t="shared" si="81"/>
        <v/>
      </c>
      <c r="DT50" s="429" t="str">
        <f t="shared" si="82"/>
        <v/>
      </c>
      <c r="DU50" s="430" t="str">
        <f t="shared" si="156"/>
        <v/>
      </c>
      <c r="DV50" s="382"/>
      <c r="DW50" s="383"/>
      <c r="DX50" s="383"/>
      <c r="DY50" s="161" t="str">
        <f t="shared" si="83"/>
        <v/>
      </c>
      <c r="DZ50" s="429" t="str">
        <f t="shared" si="84"/>
        <v/>
      </c>
      <c r="EA50" s="430" t="str">
        <f t="shared" si="157"/>
        <v/>
      </c>
      <c r="EB50" s="382"/>
      <c r="EC50" s="383"/>
      <c r="ED50" s="383"/>
      <c r="EE50" s="161" t="str">
        <f t="shared" si="85"/>
        <v/>
      </c>
      <c r="EF50" s="429" t="str">
        <f t="shared" si="86"/>
        <v/>
      </c>
      <c r="EG50" s="430" t="str">
        <f t="shared" si="158"/>
        <v/>
      </c>
      <c r="EH50" s="382"/>
      <c r="EI50" s="383"/>
      <c r="EJ50" s="383"/>
      <c r="EK50" s="161" t="str">
        <f t="shared" si="87"/>
        <v/>
      </c>
      <c r="EL50" s="429" t="str">
        <f t="shared" si="88"/>
        <v/>
      </c>
      <c r="EM50" s="434" t="str">
        <f t="shared" si="159"/>
        <v/>
      </c>
      <c r="EN50" s="382"/>
      <c r="EO50" s="383"/>
      <c r="EP50" s="383"/>
      <c r="EQ50" s="161" t="str">
        <f t="shared" si="89"/>
        <v/>
      </c>
      <c r="ER50" s="429" t="str">
        <f t="shared" si="90"/>
        <v/>
      </c>
      <c r="ES50" s="430" t="str">
        <f t="shared" si="160"/>
        <v/>
      </c>
      <c r="ET50" s="382"/>
      <c r="EU50" s="383"/>
      <c r="EV50" s="383"/>
      <c r="EW50" s="161" t="str">
        <f t="shared" si="91"/>
        <v/>
      </c>
      <c r="EX50" s="429" t="str">
        <f t="shared" si="92"/>
        <v/>
      </c>
      <c r="EY50" s="430" t="str">
        <f t="shared" si="161"/>
        <v/>
      </c>
      <c r="EZ50" s="382"/>
      <c r="FA50" s="383"/>
      <c r="FB50" s="383"/>
      <c r="FC50" s="161" t="str">
        <f t="shared" si="93"/>
        <v/>
      </c>
      <c r="FD50" s="429" t="str">
        <f t="shared" si="94"/>
        <v/>
      </c>
      <c r="FE50" s="430" t="str">
        <f t="shared" si="162"/>
        <v/>
      </c>
      <c r="FF50" s="382"/>
      <c r="FG50" s="383"/>
      <c r="FH50" s="383"/>
      <c r="FI50" s="161" t="str">
        <f t="shared" si="95"/>
        <v/>
      </c>
      <c r="FJ50" s="429" t="str">
        <f t="shared" si="96"/>
        <v/>
      </c>
      <c r="FK50" s="434" t="str">
        <f t="shared" si="163"/>
        <v/>
      </c>
      <c r="FL50" s="382"/>
      <c r="FM50" s="383"/>
      <c r="FN50" s="383"/>
      <c r="FO50" s="161" t="str">
        <f t="shared" si="97"/>
        <v/>
      </c>
      <c r="FP50" s="429" t="str">
        <f t="shared" si="98"/>
        <v/>
      </c>
      <c r="FQ50" s="430" t="str">
        <f t="shared" si="164"/>
        <v/>
      </c>
      <c r="FR50" s="382"/>
      <c r="FS50" s="383"/>
      <c r="FT50" s="383"/>
      <c r="FU50" s="161" t="str">
        <f t="shared" si="99"/>
        <v/>
      </c>
      <c r="FV50" s="429" t="str">
        <f t="shared" si="100"/>
        <v/>
      </c>
      <c r="FW50" s="430" t="str">
        <f t="shared" si="165"/>
        <v/>
      </c>
      <c r="FX50" s="382"/>
      <c r="FY50" s="383"/>
      <c r="FZ50" s="383"/>
      <c r="GA50" s="161" t="str">
        <f t="shared" si="101"/>
        <v/>
      </c>
      <c r="GB50" s="429" t="str">
        <f t="shared" si="102"/>
        <v/>
      </c>
      <c r="GC50" s="430" t="str">
        <f t="shared" si="166"/>
        <v/>
      </c>
      <c r="GD50" s="382"/>
      <c r="GE50" s="383"/>
      <c r="GF50" s="383"/>
      <c r="GG50" s="161" t="str">
        <f t="shared" si="103"/>
        <v/>
      </c>
      <c r="GH50" s="429" t="str">
        <f t="shared" si="104"/>
        <v/>
      </c>
      <c r="GI50" s="434" t="str">
        <f t="shared" si="167"/>
        <v/>
      </c>
      <c r="GJ50" s="382"/>
      <c r="GK50" s="383"/>
      <c r="GL50" s="383"/>
      <c r="GM50" s="161" t="str">
        <f t="shared" si="105"/>
        <v/>
      </c>
      <c r="GN50" s="429" t="str">
        <f t="shared" si="106"/>
        <v/>
      </c>
      <c r="GO50" s="430" t="str">
        <f t="shared" si="168"/>
        <v/>
      </c>
      <c r="GP50" s="382"/>
      <c r="GQ50" s="383"/>
      <c r="GR50" s="383"/>
      <c r="GS50" s="161" t="str">
        <f t="shared" si="107"/>
        <v/>
      </c>
      <c r="GT50" s="429" t="str">
        <f t="shared" si="108"/>
        <v/>
      </c>
      <c r="GU50" s="430" t="str">
        <f t="shared" si="169"/>
        <v/>
      </c>
      <c r="GV50" s="382"/>
      <c r="GW50" s="383"/>
      <c r="GX50" s="383"/>
      <c r="GY50" s="161" t="str">
        <f t="shared" si="109"/>
        <v/>
      </c>
      <c r="GZ50" s="429" t="str">
        <f t="shared" si="110"/>
        <v/>
      </c>
      <c r="HA50" s="430" t="str">
        <f t="shared" si="170"/>
        <v/>
      </c>
      <c r="HB50" s="382"/>
      <c r="HC50" s="383"/>
      <c r="HD50" s="383"/>
      <c r="HE50" s="161" t="str">
        <f t="shared" si="111"/>
        <v/>
      </c>
      <c r="HF50" s="429" t="str">
        <f t="shared" si="112"/>
        <v/>
      </c>
      <c r="HG50" s="434" t="str">
        <f t="shared" si="171"/>
        <v/>
      </c>
      <c r="HH50" s="382"/>
      <c r="HI50" s="383"/>
      <c r="HJ50" s="383"/>
      <c r="HK50" s="161" t="str">
        <f t="shared" si="113"/>
        <v/>
      </c>
      <c r="HL50" s="429" t="str">
        <f t="shared" si="114"/>
        <v/>
      </c>
      <c r="HM50" s="430" t="str">
        <f t="shared" si="172"/>
        <v/>
      </c>
      <c r="HN50" s="382"/>
      <c r="HO50" s="383"/>
      <c r="HP50" s="383"/>
      <c r="HQ50" s="161" t="str">
        <f t="shared" si="115"/>
        <v/>
      </c>
      <c r="HR50" s="429" t="str">
        <f t="shared" si="116"/>
        <v/>
      </c>
      <c r="HS50" s="430" t="str">
        <f t="shared" si="173"/>
        <v/>
      </c>
      <c r="HT50" s="382"/>
      <c r="HU50" s="383"/>
      <c r="HV50" s="383"/>
      <c r="HW50" s="161" t="str">
        <f t="shared" si="117"/>
        <v/>
      </c>
      <c r="HX50" s="429" t="str">
        <f t="shared" si="118"/>
        <v/>
      </c>
      <c r="HY50" s="430" t="str">
        <f t="shared" si="174"/>
        <v/>
      </c>
      <c r="HZ50" s="382"/>
      <c r="IA50" s="383"/>
      <c r="IB50" s="383"/>
      <c r="IC50" s="161" t="str">
        <f t="shared" si="119"/>
        <v/>
      </c>
      <c r="ID50" s="429" t="str">
        <f t="shared" si="120"/>
        <v/>
      </c>
      <c r="IE50" s="434" t="str">
        <f t="shared" si="175"/>
        <v/>
      </c>
      <c r="IF50" s="382"/>
      <c r="IG50" s="383"/>
      <c r="IH50" s="383"/>
      <c r="II50" s="161" t="str">
        <f t="shared" si="121"/>
        <v/>
      </c>
      <c r="IJ50" s="429" t="str">
        <f t="shared" si="122"/>
        <v/>
      </c>
      <c r="IK50" s="430" t="str">
        <f t="shared" si="176"/>
        <v/>
      </c>
      <c r="IL50" s="382"/>
      <c r="IM50" s="383"/>
      <c r="IN50" s="383"/>
      <c r="IO50" s="161" t="str">
        <f t="shared" si="123"/>
        <v/>
      </c>
      <c r="IP50" s="429" t="str">
        <f t="shared" si="124"/>
        <v/>
      </c>
      <c r="IQ50" s="430" t="str">
        <f t="shared" si="177"/>
        <v/>
      </c>
      <c r="IR50" s="382"/>
      <c r="IS50" s="383"/>
      <c r="IT50" s="383"/>
      <c r="IU50" s="161" t="str">
        <f t="shared" si="125"/>
        <v/>
      </c>
      <c r="IV50" s="429" t="str">
        <f t="shared" si="126"/>
        <v/>
      </c>
      <c r="IW50" s="430" t="str">
        <f t="shared" si="178"/>
        <v/>
      </c>
      <c r="IX50" s="382"/>
      <c r="IY50" s="383"/>
      <c r="IZ50" s="383"/>
      <c r="JA50" s="161" t="str">
        <f t="shared" si="127"/>
        <v/>
      </c>
      <c r="JB50" s="429" t="str">
        <f t="shared" si="128"/>
        <v/>
      </c>
      <c r="JC50" s="434" t="str">
        <f t="shared" si="179"/>
        <v/>
      </c>
      <c r="JD50" s="446" t="str">
        <f t="shared" si="129"/>
        <v/>
      </c>
      <c r="JE50" s="161" t="str">
        <f t="shared" si="130"/>
        <v/>
      </c>
      <c r="JF50" s="454" t="str">
        <f t="shared" si="131"/>
        <v/>
      </c>
      <c r="JG50" s="441" t="str">
        <f>IF(JF50="","",IF(นักเรียน!N49="ออก","---ย้าย---",VLOOKUP(JF50,gradekpisum,4)))</f>
        <v/>
      </c>
      <c r="JH50" s="432"/>
      <c r="JM50" s="449">
        <f t="shared" si="132"/>
        <v>0</v>
      </c>
      <c r="JN50" s="449">
        <f t="shared" si="133"/>
        <v>0</v>
      </c>
      <c r="JO50" s="449">
        <f t="shared" si="134"/>
        <v>0</v>
      </c>
      <c r="JP50" s="449">
        <f t="shared" si="135"/>
        <v>0</v>
      </c>
      <c r="JQ50" s="452" t="str">
        <f t="shared" si="136"/>
        <v/>
      </c>
      <c r="JR50" s="4"/>
    </row>
    <row r="51" spans="2:278" ht="15.6" customHeight="1" x14ac:dyDescent="0.5">
      <c r="B51" s="15">
        <v>45</v>
      </c>
      <c r="C51" s="161" t="str">
        <f>IF(นักเรียน!C50="","",นักเรียน!C50)</f>
        <v/>
      </c>
      <c r="D51" s="740" t="str">
        <f>IF(นักเรียน!E50="","",นักเรียน!E50)</f>
        <v/>
      </c>
      <c r="E51" s="741"/>
      <c r="F51" s="382"/>
      <c r="G51" s="383"/>
      <c r="H51" s="383"/>
      <c r="I51" s="161" t="str">
        <f t="shared" si="43"/>
        <v/>
      </c>
      <c r="J51" s="429" t="str">
        <f t="shared" si="44"/>
        <v/>
      </c>
      <c r="K51" s="430" t="str">
        <f t="shared" si="137"/>
        <v/>
      </c>
      <c r="L51" s="382"/>
      <c r="M51" s="383"/>
      <c r="N51" s="383"/>
      <c r="O51" s="161" t="str">
        <f t="shared" si="45"/>
        <v/>
      </c>
      <c r="P51" s="429" t="str">
        <f t="shared" si="46"/>
        <v/>
      </c>
      <c r="Q51" s="430" t="str">
        <f t="shared" si="138"/>
        <v/>
      </c>
      <c r="R51" s="382"/>
      <c r="S51" s="383"/>
      <c r="T51" s="383"/>
      <c r="U51" s="161" t="str">
        <f t="shared" si="47"/>
        <v/>
      </c>
      <c r="V51" s="429" t="str">
        <f t="shared" si="48"/>
        <v/>
      </c>
      <c r="W51" s="434" t="str">
        <f t="shared" si="139"/>
        <v/>
      </c>
      <c r="X51" s="382"/>
      <c r="Y51" s="383"/>
      <c r="Z51" s="383"/>
      <c r="AA51" s="161" t="str">
        <f t="shared" si="49"/>
        <v/>
      </c>
      <c r="AB51" s="429" t="str">
        <f t="shared" si="50"/>
        <v/>
      </c>
      <c r="AC51" s="430" t="str">
        <f t="shared" si="140"/>
        <v/>
      </c>
      <c r="AD51" s="382"/>
      <c r="AE51" s="383"/>
      <c r="AF51" s="383"/>
      <c r="AG51" s="161" t="str">
        <f t="shared" si="51"/>
        <v/>
      </c>
      <c r="AH51" s="429" t="str">
        <f t="shared" si="52"/>
        <v/>
      </c>
      <c r="AI51" s="430" t="str">
        <f t="shared" si="141"/>
        <v/>
      </c>
      <c r="AJ51" s="382"/>
      <c r="AK51" s="383"/>
      <c r="AL51" s="383"/>
      <c r="AM51" s="161" t="str">
        <f t="shared" si="53"/>
        <v/>
      </c>
      <c r="AN51" s="429" t="str">
        <f t="shared" si="54"/>
        <v/>
      </c>
      <c r="AO51" s="430" t="str">
        <f t="shared" si="142"/>
        <v/>
      </c>
      <c r="AP51" s="382"/>
      <c r="AQ51" s="383"/>
      <c r="AR51" s="383"/>
      <c r="AS51" s="161" t="str">
        <f t="shared" si="55"/>
        <v/>
      </c>
      <c r="AT51" s="429" t="str">
        <f t="shared" si="56"/>
        <v/>
      </c>
      <c r="AU51" s="434" t="str">
        <f t="shared" si="143"/>
        <v/>
      </c>
      <c r="AV51" s="382"/>
      <c r="AW51" s="383"/>
      <c r="AX51" s="383"/>
      <c r="AY51" s="161" t="str">
        <f t="shared" si="57"/>
        <v/>
      </c>
      <c r="AZ51" s="429" t="str">
        <f t="shared" si="58"/>
        <v/>
      </c>
      <c r="BA51" s="430" t="str">
        <f t="shared" si="144"/>
        <v/>
      </c>
      <c r="BB51" s="382"/>
      <c r="BC51" s="383"/>
      <c r="BD51" s="383"/>
      <c r="BE51" s="161" t="str">
        <f t="shared" si="59"/>
        <v/>
      </c>
      <c r="BF51" s="429" t="str">
        <f t="shared" si="60"/>
        <v/>
      </c>
      <c r="BG51" s="430" t="str">
        <f t="shared" si="145"/>
        <v/>
      </c>
      <c r="BH51" s="382"/>
      <c r="BI51" s="383"/>
      <c r="BJ51" s="383"/>
      <c r="BK51" s="161" t="str">
        <f t="shared" si="61"/>
        <v/>
      </c>
      <c r="BL51" s="429" t="str">
        <f t="shared" si="62"/>
        <v/>
      </c>
      <c r="BM51" s="430" t="str">
        <f t="shared" si="146"/>
        <v/>
      </c>
      <c r="BN51" s="382"/>
      <c r="BO51" s="383"/>
      <c r="BP51" s="383"/>
      <c r="BQ51" s="161" t="str">
        <f t="shared" si="63"/>
        <v/>
      </c>
      <c r="BR51" s="429" t="str">
        <f t="shared" si="64"/>
        <v/>
      </c>
      <c r="BS51" s="434" t="str">
        <f t="shared" si="147"/>
        <v/>
      </c>
      <c r="BT51" s="382"/>
      <c r="BU51" s="383"/>
      <c r="BV51" s="383"/>
      <c r="BW51" s="161" t="str">
        <f t="shared" si="65"/>
        <v/>
      </c>
      <c r="BX51" s="429" t="str">
        <f t="shared" si="66"/>
        <v/>
      </c>
      <c r="BY51" s="430" t="str">
        <f t="shared" si="148"/>
        <v/>
      </c>
      <c r="BZ51" s="382"/>
      <c r="CA51" s="383"/>
      <c r="CB51" s="383"/>
      <c r="CC51" s="161" t="str">
        <f t="shared" si="67"/>
        <v/>
      </c>
      <c r="CD51" s="429" t="str">
        <f t="shared" si="68"/>
        <v/>
      </c>
      <c r="CE51" s="430" t="str">
        <f t="shared" si="149"/>
        <v/>
      </c>
      <c r="CF51" s="382"/>
      <c r="CG51" s="383"/>
      <c r="CH51" s="383"/>
      <c r="CI51" s="161" t="str">
        <f t="shared" si="69"/>
        <v/>
      </c>
      <c r="CJ51" s="429" t="str">
        <f t="shared" si="70"/>
        <v/>
      </c>
      <c r="CK51" s="430" t="str">
        <f t="shared" si="150"/>
        <v/>
      </c>
      <c r="CL51" s="382"/>
      <c r="CM51" s="383"/>
      <c r="CN51" s="383"/>
      <c r="CO51" s="161" t="str">
        <f t="shared" si="71"/>
        <v/>
      </c>
      <c r="CP51" s="429" t="str">
        <f t="shared" si="72"/>
        <v/>
      </c>
      <c r="CQ51" s="434" t="str">
        <f t="shared" si="151"/>
        <v/>
      </c>
      <c r="CR51" s="382"/>
      <c r="CS51" s="383"/>
      <c r="CT51" s="383"/>
      <c r="CU51" s="161" t="str">
        <f t="shared" si="73"/>
        <v/>
      </c>
      <c r="CV51" s="429" t="str">
        <f t="shared" si="74"/>
        <v/>
      </c>
      <c r="CW51" s="430" t="str">
        <f t="shared" si="152"/>
        <v/>
      </c>
      <c r="CX51" s="382"/>
      <c r="CY51" s="383"/>
      <c r="CZ51" s="383"/>
      <c r="DA51" s="161" t="str">
        <f t="shared" si="75"/>
        <v/>
      </c>
      <c r="DB51" s="429" t="str">
        <f t="shared" si="76"/>
        <v/>
      </c>
      <c r="DC51" s="430" t="str">
        <f t="shared" si="153"/>
        <v/>
      </c>
      <c r="DD51" s="382"/>
      <c r="DE51" s="383"/>
      <c r="DF51" s="383"/>
      <c r="DG51" s="161" t="str">
        <f t="shared" si="77"/>
        <v/>
      </c>
      <c r="DH51" s="429" t="str">
        <f t="shared" si="78"/>
        <v/>
      </c>
      <c r="DI51" s="430" t="str">
        <f t="shared" si="154"/>
        <v/>
      </c>
      <c r="DJ51" s="382"/>
      <c r="DK51" s="383"/>
      <c r="DL51" s="383"/>
      <c r="DM51" s="161" t="str">
        <f t="shared" si="79"/>
        <v/>
      </c>
      <c r="DN51" s="429" t="str">
        <f t="shared" si="80"/>
        <v/>
      </c>
      <c r="DO51" s="434" t="str">
        <f t="shared" si="155"/>
        <v/>
      </c>
      <c r="DP51" s="382"/>
      <c r="DQ51" s="383"/>
      <c r="DR51" s="383"/>
      <c r="DS51" s="161" t="str">
        <f t="shared" si="81"/>
        <v/>
      </c>
      <c r="DT51" s="429" t="str">
        <f t="shared" si="82"/>
        <v/>
      </c>
      <c r="DU51" s="430" t="str">
        <f t="shared" si="156"/>
        <v/>
      </c>
      <c r="DV51" s="382"/>
      <c r="DW51" s="383"/>
      <c r="DX51" s="383"/>
      <c r="DY51" s="161" t="str">
        <f t="shared" si="83"/>
        <v/>
      </c>
      <c r="DZ51" s="429" t="str">
        <f t="shared" si="84"/>
        <v/>
      </c>
      <c r="EA51" s="430" t="str">
        <f t="shared" si="157"/>
        <v/>
      </c>
      <c r="EB51" s="382"/>
      <c r="EC51" s="383"/>
      <c r="ED51" s="383"/>
      <c r="EE51" s="161" t="str">
        <f t="shared" si="85"/>
        <v/>
      </c>
      <c r="EF51" s="429" t="str">
        <f t="shared" si="86"/>
        <v/>
      </c>
      <c r="EG51" s="430" t="str">
        <f t="shared" si="158"/>
        <v/>
      </c>
      <c r="EH51" s="382"/>
      <c r="EI51" s="383"/>
      <c r="EJ51" s="383"/>
      <c r="EK51" s="161" t="str">
        <f t="shared" si="87"/>
        <v/>
      </c>
      <c r="EL51" s="429" t="str">
        <f t="shared" si="88"/>
        <v/>
      </c>
      <c r="EM51" s="434" t="str">
        <f t="shared" si="159"/>
        <v/>
      </c>
      <c r="EN51" s="382"/>
      <c r="EO51" s="383"/>
      <c r="EP51" s="383"/>
      <c r="EQ51" s="161" t="str">
        <f t="shared" si="89"/>
        <v/>
      </c>
      <c r="ER51" s="429" t="str">
        <f t="shared" si="90"/>
        <v/>
      </c>
      <c r="ES51" s="430" t="str">
        <f t="shared" si="160"/>
        <v/>
      </c>
      <c r="ET51" s="382"/>
      <c r="EU51" s="383"/>
      <c r="EV51" s="383"/>
      <c r="EW51" s="161" t="str">
        <f t="shared" si="91"/>
        <v/>
      </c>
      <c r="EX51" s="429" t="str">
        <f t="shared" si="92"/>
        <v/>
      </c>
      <c r="EY51" s="430" t="str">
        <f t="shared" si="161"/>
        <v/>
      </c>
      <c r="EZ51" s="382"/>
      <c r="FA51" s="383"/>
      <c r="FB51" s="383"/>
      <c r="FC51" s="161" t="str">
        <f t="shared" si="93"/>
        <v/>
      </c>
      <c r="FD51" s="429" t="str">
        <f t="shared" si="94"/>
        <v/>
      </c>
      <c r="FE51" s="430" t="str">
        <f t="shared" si="162"/>
        <v/>
      </c>
      <c r="FF51" s="382"/>
      <c r="FG51" s="383"/>
      <c r="FH51" s="383"/>
      <c r="FI51" s="161" t="str">
        <f t="shared" si="95"/>
        <v/>
      </c>
      <c r="FJ51" s="429" t="str">
        <f t="shared" si="96"/>
        <v/>
      </c>
      <c r="FK51" s="434" t="str">
        <f t="shared" si="163"/>
        <v/>
      </c>
      <c r="FL51" s="382"/>
      <c r="FM51" s="383"/>
      <c r="FN51" s="383"/>
      <c r="FO51" s="161" t="str">
        <f t="shared" si="97"/>
        <v/>
      </c>
      <c r="FP51" s="429" t="str">
        <f t="shared" si="98"/>
        <v/>
      </c>
      <c r="FQ51" s="430" t="str">
        <f t="shared" si="164"/>
        <v/>
      </c>
      <c r="FR51" s="382"/>
      <c r="FS51" s="383"/>
      <c r="FT51" s="383"/>
      <c r="FU51" s="161" t="str">
        <f t="shared" si="99"/>
        <v/>
      </c>
      <c r="FV51" s="429" t="str">
        <f t="shared" si="100"/>
        <v/>
      </c>
      <c r="FW51" s="430" t="str">
        <f t="shared" si="165"/>
        <v/>
      </c>
      <c r="FX51" s="382"/>
      <c r="FY51" s="383"/>
      <c r="FZ51" s="383"/>
      <c r="GA51" s="161" t="str">
        <f t="shared" si="101"/>
        <v/>
      </c>
      <c r="GB51" s="429" t="str">
        <f t="shared" si="102"/>
        <v/>
      </c>
      <c r="GC51" s="430" t="str">
        <f t="shared" si="166"/>
        <v/>
      </c>
      <c r="GD51" s="382"/>
      <c r="GE51" s="383"/>
      <c r="GF51" s="383"/>
      <c r="GG51" s="161" t="str">
        <f t="shared" si="103"/>
        <v/>
      </c>
      <c r="GH51" s="429" t="str">
        <f t="shared" si="104"/>
        <v/>
      </c>
      <c r="GI51" s="434" t="str">
        <f t="shared" si="167"/>
        <v/>
      </c>
      <c r="GJ51" s="382"/>
      <c r="GK51" s="383"/>
      <c r="GL51" s="383"/>
      <c r="GM51" s="161" t="str">
        <f t="shared" si="105"/>
        <v/>
      </c>
      <c r="GN51" s="429" t="str">
        <f t="shared" si="106"/>
        <v/>
      </c>
      <c r="GO51" s="430" t="str">
        <f t="shared" si="168"/>
        <v/>
      </c>
      <c r="GP51" s="382"/>
      <c r="GQ51" s="383"/>
      <c r="GR51" s="383"/>
      <c r="GS51" s="161" t="str">
        <f t="shared" si="107"/>
        <v/>
      </c>
      <c r="GT51" s="429" t="str">
        <f t="shared" si="108"/>
        <v/>
      </c>
      <c r="GU51" s="430" t="str">
        <f t="shared" si="169"/>
        <v/>
      </c>
      <c r="GV51" s="382"/>
      <c r="GW51" s="383"/>
      <c r="GX51" s="383"/>
      <c r="GY51" s="161" t="str">
        <f t="shared" si="109"/>
        <v/>
      </c>
      <c r="GZ51" s="429" t="str">
        <f t="shared" si="110"/>
        <v/>
      </c>
      <c r="HA51" s="430" t="str">
        <f t="shared" si="170"/>
        <v/>
      </c>
      <c r="HB51" s="382"/>
      <c r="HC51" s="383"/>
      <c r="HD51" s="383"/>
      <c r="HE51" s="161" t="str">
        <f t="shared" si="111"/>
        <v/>
      </c>
      <c r="HF51" s="429" t="str">
        <f t="shared" si="112"/>
        <v/>
      </c>
      <c r="HG51" s="434" t="str">
        <f t="shared" si="171"/>
        <v/>
      </c>
      <c r="HH51" s="382"/>
      <c r="HI51" s="383"/>
      <c r="HJ51" s="383"/>
      <c r="HK51" s="161" t="str">
        <f t="shared" si="113"/>
        <v/>
      </c>
      <c r="HL51" s="429" t="str">
        <f t="shared" si="114"/>
        <v/>
      </c>
      <c r="HM51" s="430" t="str">
        <f t="shared" si="172"/>
        <v/>
      </c>
      <c r="HN51" s="382"/>
      <c r="HO51" s="383"/>
      <c r="HP51" s="383"/>
      <c r="HQ51" s="161" t="str">
        <f t="shared" si="115"/>
        <v/>
      </c>
      <c r="HR51" s="429" t="str">
        <f t="shared" si="116"/>
        <v/>
      </c>
      <c r="HS51" s="430" t="str">
        <f t="shared" si="173"/>
        <v/>
      </c>
      <c r="HT51" s="382"/>
      <c r="HU51" s="383"/>
      <c r="HV51" s="383"/>
      <c r="HW51" s="161" t="str">
        <f t="shared" si="117"/>
        <v/>
      </c>
      <c r="HX51" s="429" t="str">
        <f t="shared" si="118"/>
        <v/>
      </c>
      <c r="HY51" s="430" t="str">
        <f t="shared" si="174"/>
        <v/>
      </c>
      <c r="HZ51" s="382"/>
      <c r="IA51" s="383"/>
      <c r="IB51" s="383"/>
      <c r="IC51" s="161" t="str">
        <f t="shared" si="119"/>
        <v/>
      </c>
      <c r="ID51" s="429" t="str">
        <f t="shared" si="120"/>
        <v/>
      </c>
      <c r="IE51" s="434" t="str">
        <f t="shared" si="175"/>
        <v/>
      </c>
      <c r="IF51" s="382"/>
      <c r="IG51" s="383"/>
      <c r="IH51" s="383"/>
      <c r="II51" s="161" t="str">
        <f t="shared" si="121"/>
        <v/>
      </c>
      <c r="IJ51" s="429" t="str">
        <f t="shared" si="122"/>
        <v/>
      </c>
      <c r="IK51" s="430" t="str">
        <f t="shared" si="176"/>
        <v/>
      </c>
      <c r="IL51" s="382"/>
      <c r="IM51" s="383"/>
      <c r="IN51" s="383"/>
      <c r="IO51" s="161" t="str">
        <f t="shared" si="123"/>
        <v/>
      </c>
      <c r="IP51" s="429" t="str">
        <f t="shared" si="124"/>
        <v/>
      </c>
      <c r="IQ51" s="430" t="str">
        <f t="shared" si="177"/>
        <v/>
      </c>
      <c r="IR51" s="382"/>
      <c r="IS51" s="383"/>
      <c r="IT51" s="383"/>
      <c r="IU51" s="161" t="str">
        <f t="shared" si="125"/>
        <v/>
      </c>
      <c r="IV51" s="429" t="str">
        <f t="shared" si="126"/>
        <v/>
      </c>
      <c r="IW51" s="430" t="str">
        <f t="shared" si="178"/>
        <v/>
      </c>
      <c r="IX51" s="382"/>
      <c r="IY51" s="383"/>
      <c r="IZ51" s="383"/>
      <c r="JA51" s="161" t="str">
        <f t="shared" si="127"/>
        <v/>
      </c>
      <c r="JB51" s="429" t="str">
        <f t="shared" si="128"/>
        <v/>
      </c>
      <c r="JC51" s="434" t="str">
        <f t="shared" si="179"/>
        <v/>
      </c>
      <c r="JD51" s="446" t="str">
        <f t="shared" si="129"/>
        <v/>
      </c>
      <c r="JE51" s="161" t="str">
        <f t="shared" si="130"/>
        <v/>
      </c>
      <c r="JF51" s="454" t="str">
        <f t="shared" si="131"/>
        <v/>
      </c>
      <c r="JG51" s="441" t="str">
        <f>IF(JF51="","",IF(นักเรียน!N50="ออก","---ย้าย---",VLOOKUP(JF51,gradekpisum,4)))</f>
        <v/>
      </c>
      <c r="JH51" s="432"/>
      <c r="JM51" s="449">
        <f t="shared" si="132"/>
        <v>0</v>
      </c>
      <c r="JN51" s="449">
        <f t="shared" si="133"/>
        <v>0</v>
      </c>
      <c r="JO51" s="449">
        <f t="shared" si="134"/>
        <v>0</v>
      </c>
      <c r="JP51" s="449">
        <f t="shared" si="135"/>
        <v>0</v>
      </c>
      <c r="JQ51" s="452" t="str">
        <f t="shared" si="136"/>
        <v/>
      </c>
      <c r="JR51" s="4"/>
    </row>
    <row r="52" spans="2:278" ht="15.6" customHeight="1" x14ac:dyDescent="0.5">
      <c r="B52" s="15">
        <v>46</v>
      </c>
      <c r="C52" s="161" t="str">
        <f>IF(นักเรียน!C51="","",นักเรียน!C51)</f>
        <v/>
      </c>
      <c r="D52" s="740" t="str">
        <f>IF(นักเรียน!E51="","",นักเรียน!E51)</f>
        <v/>
      </c>
      <c r="E52" s="741"/>
      <c r="F52" s="382"/>
      <c r="G52" s="383"/>
      <c r="H52" s="383"/>
      <c r="I52" s="161" t="str">
        <f t="shared" si="43"/>
        <v/>
      </c>
      <c r="J52" s="429" t="str">
        <f t="shared" si="44"/>
        <v/>
      </c>
      <c r="K52" s="430" t="str">
        <f t="shared" si="137"/>
        <v/>
      </c>
      <c r="L52" s="382"/>
      <c r="M52" s="383"/>
      <c r="N52" s="383"/>
      <c r="O52" s="161" t="str">
        <f t="shared" si="45"/>
        <v/>
      </c>
      <c r="P52" s="429" t="str">
        <f t="shared" si="46"/>
        <v/>
      </c>
      <c r="Q52" s="430" t="str">
        <f t="shared" si="138"/>
        <v/>
      </c>
      <c r="R52" s="382"/>
      <c r="S52" s="383"/>
      <c r="T52" s="383"/>
      <c r="U52" s="161" t="str">
        <f t="shared" si="47"/>
        <v/>
      </c>
      <c r="V52" s="429" t="str">
        <f t="shared" si="48"/>
        <v/>
      </c>
      <c r="W52" s="434" t="str">
        <f t="shared" si="139"/>
        <v/>
      </c>
      <c r="X52" s="382"/>
      <c r="Y52" s="383"/>
      <c r="Z52" s="383"/>
      <c r="AA52" s="161" t="str">
        <f t="shared" si="49"/>
        <v/>
      </c>
      <c r="AB52" s="429" t="str">
        <f t="shared" si="50"/>
        <v/>
      </c>
      <c r="AC52" s="430" t="str">
        <f t="shared" si="140"/>
        <v/>
      </c>
      <c r="AD52" s="382"/>
      <c r="AE52" s="383"/>
      <c r="AF52" s="383"/>
      <c r="AG52" s="161" t="str">
        <f t="shared" si="51"/>
        <v/>
      </c>
      <c r="AH52" s="429" t="str">
        <f t="shared" si="52"/>
        <v/>
      </c>
      <c r="AI52" s="430" t="str">
        <f t="shared" si="141"/>
        <v/>
      </c>
      <c r="AJ52" s="382"/>
      <c r="AK52" s="383"/>
      <c r="AL52" s="383"/>
      <c r="AM52" s="161" t="str">
        <f t="shared" si="53"/>
        <v/>
      </c>
      <c r="AN52" s="429" t="str">
        <f t="shared" si="54"/>
        <v/>
      </c>
      <c r="AO52" s="430" t="str">
        <f t="shared" si="142"/>
        <v/>
      </c>
      <c r="AP52" s="382"/>
      <c r="AQ52" s="383"/>
      <c r="AR52" s="383"/>
      <c r="AS52" s="161" t="str">
        <f t="shared" si="55"/>
        <v/>
      </c>
      <c r="AT52" s="429" t="str">
        <f t="shared" si="56"/>
        <v/>
      </c>
      <c r="AU52" s="434" t="str">
        <f t="shared" si="143"/>
        <v/>
      </c>
      <c r="AV52" s="382"/>
      <c r="AW52" s="383"/>
      <c r="AX52" s="383"/>
      <c r="AY52" s="161" t="str">
        <f t="shared" si="57"/>
        <v/>
      </c>
      <c r="AZ52" s="429" t="str">
        <f t="shared" si="58"/>
        <v/>
      </c>
      <c r="BA52" s="430" t="str">
        <f t="shared" si="144"/>
        <v/>
      </c>
      <c r="BB52" s="382"/>
      <c r="BC52" s="383"/>
      <c r="BD52" s="383"/>
      <c r="BE52" s="161" t="str">
        <f t="shared" si="59"/>
        <v/>
      </c>
      <c r="BF52" s="429" t="str">
        <f t="shared" si="60"/>
        <v/>
      </c>
      <c r="BG52" s="430" t="str">
        <f t="shared" si="145"/>
        <v/>
      </c>
      <c r="BH52" s="382"/>
      <c r="BI52" s="383"/>
      <c r="BJ52" s="383"/>
      <c r="BK52" s="161" t="str">
        <f t="shared" si="61"/>
        <v/>
      </c>
      <c r="BL52" s="429" t="str">
        <f t="shared" si="62"/>
        <v/>
      </c>
      <c r="BM52" s="430" t="str">
        <f t="shared" si="146"/>
        <v/>
      </c>
      <c r="BN52" s="382"/>
      <c r="BO52" s="383"/>
      <c r="BP52" s="383"/>
      <c r="BQ52" s="161" t="str">
        <f t="shared" si="63"/>
        <v/>
      </c>
      <c r="BR52" s="429" t="str">
        <f t="shared" si="64"/>
        <v/>
      </c>
      <c r="BS52" s="434" t="str">
        <f t="shared" si="147"/>
        <v/>
      </c>
      <c r="BT52" s="382"/>
      <c r="BU52" s="383"/>
      <c r="BV52" s="383"/>
      <c r="BW52" s="161" t="str">
        <f t="shared" si="65"/>
        <v/>
      </c>
      <c r="BX52" s="429" t="str">
        <f t="shared" si="66"/>
        <v/>
      </c>
      <c r="BY52" s="430" t="str">
        <f t="shared" si="148"/>
        <v/>
      </c>
      <c r="BZ52" s="382"/>
      <c r="CA52" s="383"/>
      <c r="CB52" s="383"/>
      <c r="CC52" s="161" t="str">
        <f t="shared" si="67"/>
        <v/>
      </c>
      <c r="CD52" s="429" t="str">
        <f t="shared" si="68"/>
        <v/>
      </c>
      <c r="CE52" s="430" t="str">
        <f t="shared" si="149"/>
        <v/>
      </c>
      <c r="CF52" s="382"/>
      <c r="CG52" s="383"/>
      <c r="CH52" s="383"/>
      <c r="CI52" s="161" t="str">
        <f t="shared" si="69"/>
        <v/>
      </c>
      <c r="CJ52" s="429" t="str">
        <f t="shared" si="70"/>
        <v/>
      </c>
      <c r="CK52" s="430" t="str">
        <f t="shared" si="150"/>
        <v/>
      </c>
      <c r="CL52" s="382"/>
      <c r="CM52" s="383"/>
      <c r="CN52" s="383"/>
      <c r="CO52" s="161" t="str">
        <f t="shared" si="71"/>
        <v/>
      </c>
      <c r="CP52" s="429" t="str">
        <f t="shared" si="72"/>
        <v/>
      </c>
      <c r="CQ52" s="434" t="str">
        <f t="shared" si="151"/>
        <v/>
      </c>
      <c r="CR52" s="382"/>
      <c r="CS52" s="383"/>
      <c r="CT52" s="383"/>
      <c r="CU52" s="161" t="str">
        <f t="shared" si="73"/>
        <v/>
      </c>
      <c r="CV52" s="429" t="str">
        <f t="shared" si="74"/>
        <v/>
      </c>
      <c r="CW52" s="430" t="str">
        <f t="shared" si="152"/>
        <v/>
      </c>
      <c r="CX52" s="382"/>
      <c r="CY52" s="383"/>
      <c r="CZ52" s="383"/>
      <c r="DA52" s="161" t="str">
        <f t="shared" si="75"/>
        <v/>
      </c>
      <c r="DB52" s="429" t="str">
        <f t="shared" si="76"/>
        <v/>
      </c>
      <c r="DC52" s="430" t="str">
        <f t="shared" si="153"/>
        <v/>
      </c>
      <c r="DD52" s="382"/>
      <c r="DE52" s="383"/>
      <c r="DF52" s="383"/>
      <c r="DG52" s="161" t="str">
        <f t="shared" si="77"/>
        <v/>
      </c>
      <c r="DH52" s="429" t="str">
        <f t="shared" si="78"/>
        <v/>
      </c>
      <c r="DI52" s="430" t="str">
        <f t="shared" si="154"/>
        <v/>
      </c>
      <c r="DJ52" s="382"/>
      <c r="DK52" s="383"/>
      <c r="DL52" s="383"/>
      <c r="DM52" s="161" t="str">
        <f t="shared" si="79"/>
        <v/>
      </c>
      <c r="DN52" s="429" t="str">
        <f t="shared" si="80"/>
        <v/>
      </c>
      <c r="DO52" s="434" t="str">
        <f t="shared" si="155"/>
        <v/>
      </c>
      <c r="DP52" s="382"/>
      <c r="DQ52" s="383"/>
      <c r="DR52" s="383"/>
      <c r="DS52" s="161" t="str">
        <f t="shared" si="81"/>
        <v/>
      </c>
      <c r="DT52" s="429" t="str">
        <f t="shared" si="82"/>
        <v/>
      </c>
      <c r="DU52" s="430" t="str">
        <f t="shared" si="156"/>
        <v/>
      </c>
      <c r="DV52" s="382"/>
      <c r="DW52" s="383"/>
      <c r="DX52" s="383"/>
      <c r="DY52" s="161" t="str">
        <f t="shared" si="83"/>
        <v/>
      </c>
      <c r="DZ52" s="429" t="str">
        <f t="shared" si="84"/>
        <v/>
      </c>
      <c r="EA52" s="430" t="str">
        <f t="shared" si="157"/>
        <v/>
      </c>
      <c r="EB52" s="382"/>
      <c r="EC52" s="383"/>
      <c r="ED52" s="383"/>
      <c r="EE52" s="161" t="str">
        <f t="shared" si="85"/>
        <v/>
      </c>
      <c r="EF52" s="429" t="str">
        <f t="shared" si="86"/>
        <v/>
      </c>
      <c r="EG52" s="430" t="str">
        <f t="shared" si="158"/>
        <v/>
      </c>
      <c r="EH52" s="382"/>
      <c r="EI52" s="383"/>
      <c r="EJ52" s="383"/>
      <c r="EK52" s="161" t="str">
        <f t="shared" si="87"/>
        <v/>
      </c>
      <c r="EL52" s="429" t="str">
        <f t="shared" si="88"/>
        <v/>
      </c>
      <c r="EM52" s="434" t="str">
        <f t="shared" si="159"/>
        <v/>
      </c>
      <c r="EN52" s="382"/>
      <c r="EO52" s="383"/>
      <c r="EP52" s="383"/>
      <c r="EQ52" s="161" t="str">
        <f t="shared" si="89"/>
        <v/>
      </c>
      <c r="ER52" s="429" t="str">
        <f t="shared" si="90"/>
        <v/>
      </c>
      <c r="ES52" s="430" t="str">
        <f t="shared" si="160"/>
        <v/>
      </c>
      <c r="ET52" s="382"/>
      <c r="EU52" s="383"/>
      <c r="EV52" s="383"/>
      <c r="EW52" s="161" t="str">
        <f t="shared" si="91"/>
        <v/>
      </c>
      <c r="EX52" s="429" t="str">
        <f t="shared" si="92"/>
        <v/>
      </c>
      <c r="EY52" s="430" t="str">
        <f t="shared" si="161"/>
        <v/>
      </c>
      <c r="EZ52" s="382"/>
      <c r="FA52" s="383"/>
      <c r="FB52" s="383"/>
      <c r="FC52" s="161" t="str">
        <f t="shared" si="93"/>
        <v/>
      </c>
      <c r="FD52" s="429" t="str">
        <f t="shared" si="94"/>
        <v/>
      </c>
      <c r="FE52" s="430" t="str">
        <f t="shared" si="162"/>
        <v/>
      </c>
      <c r="FF52" s="382"/>
      <c r="FG52" s="383"/>
      <c r="FH52" s="383"/>
      <c r="FI52" s="161" t="str">
        <f t="shared" si="95"/>
        <v/>
      </c>
      <c r="FJ52" s="429" t="str">
        <f t="shared" si="96"/>
        <v/>
      </c>
      <c r="FK52" s="434" t="str">
        <f t="shared" si="163"/>
        <v/>
      </c>
      <c r="FL52" s="382"/>
      <c r="FM52" s="383"/>
      <c r="FN52" s="383"/>
      <c r="FO52" s="161" t="str">
        <f t="shared" si="97"/>
        <v/>
      </c>
      <c r="FP52" s="429" t="str">
        <f t="shared" si="98"/>
        <v/>
      </c>
      <c r="FQ52" s="430" t="str">
        <f t="shared" si="164"/>
        <v/>
      </c>
      <c r="FR52" s="382"/>
      <c r="FS52" s="383"/>
      <c r="FT52" s="383"/>
      <c r="FU52" s="161" t="str">
        <f t="shared" si="99"/>
        <v/>
      </c>
      <c r="FV52" s="429" t="str">
        <f t="shared" si="100"/>
        <v/>
      </c>
      <c r="FW52" s="430" t="str">
        <f t="shared" si="165"/>
        <v/>
      </c>
      <c r="FX52" s="382"/>
      <c r="FY52" s="383"/>
      <c r="FZ52" s="383"/>
      <c r="GA52" s="161" t="str">
        <f t="shared" si="101"/>
        <v/>
      </c>
      <c r="GB52" s="429" t="str">
        <f t="shared" si="102"/>
        <v/>
      </c>
      <c r="GC52" s="430" t="str">
        <f t="shared" si="166"/>
        <v/>
      </c>
      <c r="GD52" s="382"/>
      <c r="GE52" s="383"/>
      <c r="GF52" s="383"/>
      <c r="GG52" s="161" t="str">
        <f t="shared" si="103"/>
        <v/>
      </c>
      <c r="GH52" s="429" t="str">
        <f t="shared" si="104"/>
        <v/>
      </c>
      <c r="GI52" s="434" t="str">
        <f t="shared" si="167"/>
        <v/>
      </c>
      <c r="GJ52" s="382"/>
      <c r="GK52" s="383"/>
      <c r="GL52" s="383"/>
      <c r="GM52" s="161" t="str">
        <f t="shared" si="105"/>
        <v/>
      </c>
      <c r="GN52" s="429" t="str">
        <f t="shared" si="106"/>
        <v/>
      </c>
      <c r="GO52" s="430" t="str">
        <f t="shared" si="168"/>
        <v/>
      </c>
      <c r="GP52" s="382"/>
      <c r="GQ52" s="383"/>
      <c r="GR52" s="383"/>
      <c r="GS52" s="161" t="str">
        <f t="shared" si="107"/>
        <v/>
      </c>
      <c r="GT52" s="429" t="str">
        <f t="shared" si="108"/>
        <v/>
      </c>
      <c r="GU52" s="430" t="str">
        <f t="shared" si="169"/>
        <v/>
      </c>
      <c r="GV52" s="382"/>
      <c r="GW52" s="383"/>
      <c r="GX52" s="383"/>
      <c r="GY52" s="161" t="str">
        <f t="shared" si="109"/>
        <v/>
      </c>
      <c r="GZ52" s="429" t="str">
        <f t="shared" si="110"/>
        <v/>
      </c>
      <c r="HA52" s="430" t="str">
        <f t="shared" si="170"/>
        <v/>
      </c>
      <c r="HB52" s="382"/>
      <c r="HC52" s="383"/>
      <c r="HD52" s="383"/>
      <c r="HE52" s="161" t="str">
        <f t="shared" si="111"/>
        <v/>
      </c>
      <c r="HF52" s="429" t="str">
        <f t="shared" si="112"/>
        <v/>
      </c>
      <c r="HG52" s="434" t="str">
        <f t="shared" si="171"/>
        <v/>
      </c>
      <c r="HH52" s="382"/>
      <c r="HI52" s="383"/>
      <c r="HJ52" s="383"/>
      <c r="HK52" s="161" t="str">
        <f t="shared" si="113"/>
        <v/>
      </c>
      <c r="HL52" s="429" t="str">
        <f t="shared" si="114"/>
        <v/>
      </c>
      <c r="HM52" s="430" t="str">
        <f t="shared" si="172"/>
        <v/>
      </c>
      <c r="HN52" s="382"/>
      <c r="HO52" s="383"/>
      <c r="HP52" s="383"/>
      <c r="HQ52" s="161" t="str">
        <f t="shared" si="115"/>
        <v/>
      </c>
      <c r="HR52" s="429" t="str">
        <f t="shared" si="116"/>
        <v/>
      </c>
      <c r="HS52" s="430" t="str">
        <f t="shared" si="173"/>
        <v/>
      </c>
      <c r="HT52" s="382"/>
      <c r="HU52" s="383"/>
      <c r="HV52" s="383"/>
      <c r="HW52" s="161" t="str">
        <f t="shared" si="117"/>
        <v/>
      </c>
      <c r="HX52" s="429" t="str">
        <f t="shared" si="118"/>
        <v/>
      </c>
      <c r="HY52" s="430" t="str">
        <f t="shared" si="174"/>
        <v/>
      </c>
      <c r="HZ52" s="382"/>
      <c r="IA52" s="383"/>
      <c r="IB52" s="383"/>
      <c r="IC52" s="161" t="str">
        <f t="shared" si="119"/>
        <v/>
      </c>
      <c r="ID52" s="429" t="str">
        <f t="shared" si="120"/>
        <v/>
      </c>
      <c r="IE52" s="434" t="str">
        <f t="shared" si="175"/>
        <v/>
      </c>
      <c r="IF52" s="382"/>
      <c r="IG52" s="383"/>
      <c r="IH52" s="383"/>
      <c r="II52" s="161" t="str">
        <f t="shared" si="121"/>
        <v/>
      </c>
      <c r="IJ52" s="429" t="str">
        <f t="shared" si="122"/>
        <v/>
      </c>
      <c r="IK52" s="430" t="str">
        <f t="shared" si="176"/>
        <v/>
      </c>
      <c r="IL52" s="382"/>
      <c r="IM52" s="383"/>
      <c r="IN52" s="383"/>
      <c r="IO52" s="161" t="str">
        <f t="shared" si="123"/>
        <v/>
      </c>
      <c r="IP52" s="429" t="str">
        <f t="shared" si="124"/>
        <v/>
      </c>
      <c r="IQ52" s="430" t="str">
        <f t="shared" si="177"/>
        <v/>
      </c>
      <c r="IR52" s="382"/>
      <c r="IS52" s="383"/>
      <c r="IT52" s="383"/>
      <c r="IU52" s="161" t="str">
        <f t="shared" si="125"/>
        <v/>
      </c>
      <c r="IV52" s="429" t="str">
        <f t="shared" si="126"/>
        <v/>
      </c>
      <c r="IW52" s="430" t="str">
        <f t="shared" si="178"/>
        <v/>
      </c>
      <c r="IX52" s="382"/>
      <c r="IY52" s="383"/>
      <c r="IZ52" s="383"/>
      <c r="JA52" s="161" t="str">
        <f t="shared" si="127"/>
        <v/>
      </c>
      <c r="JB52" s="429" t="str">
        <f t="shared" si="128"/>
        <v/>
      </c>
      <c r="JC52" s="434" t="str">
        <f t="shared" si="179"/>
        <v/>
      </c>
      <c r="JD52" s="446" t="str">
        <f t="shared" si="129"/>
        <v/>
      </c>
      <c r="JE52" s="161" t="str">
        <f t="shared" si="130"/>
        <v/>
      </c>
      <c r="JF52" s="454" t="str">
        <f t="shared" si="131"/>
        <v/>
      </c>
      <c r="JG52" s="441" t="str">
        <f>IF(JF52="","",IF(นักเรียน!N51="ออก","---ย้าย---",VLOOKUP(JF52,gradekpisum,4)))</f>
        <v/>
      </c>
      <c r="JH52" s="432"/>
      <c r="JM52" s="449">
        <f t="shared" si="132"/>
        <v>0</v>
      </c>
      <c r="JN52" s="449">
        <f t="shared" si="133"/>
        <v>0</v>
      </c>
      <c r="JO52" s="449">
        <f t="shared" si="134"/>
        <v>0</v>
      </c>
      <c r="JP52" s="449">
        <f t="shared" si="135"/>
        <v>0</v>
      </c>
      <c r="JQ52" s="452" t="str">
        <f t="shared" si="136"/>
        <v/>
      </c>
      <c r="JR52" s="4"/>
    </row>
    <row r="53" spans="2:278" ht="15.6" customHeight="1" x14ac:dyDescent="0.5">
      <c r="B53" s="15">
        <v>47</v>
      </c>
      <c r="C53" s="161" t="str">
        <f>IF(นักเรียน!C52="","",นักเรียน!C52)</f>
        <v/>
      </c>
      <c r="D53" s="740" t="str">
        <f>IF(นักเรียน!E52="","",นักเรียน!E52)</f>
        <v/>
      </c>
      <c r="E53" s="741"/>
      <c r="F53" s="382"/>
      <c r="G53" s="383"/>
      <c r="H53" s="383"/>
      <c r="I53" s="161" t="str">
        <f t="shared" si="43"/>
        <v/>
      </c>
      <c r="J53" s="429" t="str">
        <f t="shared" si="44"/>
        <v/>
      </c>
      <c r="K53" s="430" t="str">
        <f t="shared" si="137"/>
        <v/>
      </c>
      <c r="L53" s="382"/>
      <c r="M53" s="383"/>
      <c r="N53" s="383"/>
      <c r="O53" s="161" t="str">
        <f t="shared" si="45"/>
        <v/>
      </c>
      <c r="P53" s="429" t="str">
        <f t="shared" si="46"/>
        <v/>
      </c>
      <c r="Q53" s="430" t="str">
        <f t="shared" si="138"/>
        <v/>
      </c>
      <c r="R53" s="382"/>
      <c r="S53" s="383"/>
      <c r="T53" s="383"/>
      <c r="U53" s="161" t="str">
        <f t="shared" si="47"/>
        <v/>
      </c>
      <c r="V53" s="429" t="str">
        <f t="shared" si="48"/>
        <v/>
      </c>
      <c r="W53" s="434" t="str">
        <f t="shared" si="139"/>
        <v/>
      </c>
      <c r="X53" s="382"/>
      <c r="Y53" s="383"/>
      <c r="Z53" s="383"/>
      <c r="AA53" s="161" t="str">
        <f t="shared" si="49"/>
        <v/>
      </c>
      <c r="AB53" s="429" t="str">
        <f t="shared" si="50"/>
        <v/>
      </c>
      <c r="AC53" s="430" t="str">
        <f t="shared" si="140"/>
        <v/>
      </c>
      <c r="AD53" s="382"/>
      <c r="AE53" s="383"/>
      <c r="AF53" s="383"/>
      <c r="AG53" s="161" t="str">
        <f t="shared" si="51"/>
        <v/>
      </c>
      <c r="AH53" s="429" t="str">
        <f t="shared" si="52"/>
        <v/>
      </c>
      <c r="AI53" s="430" t="str">
        <f t="shared" si="141"/>
        <v/>
      </c>
      <c r="AJ53" s="382"/>
      <c r="AK53" s="383"/>
      <c r="AL53" s="383"/>
      <c r="AM53" s="161" t="str">
        <f t="shared" si="53"/>
        <v/>
      </c>
      <c r="AN53" s="429" t="str">
        <f t="shared" si="54"/>
        <v/>
      </c>
      <c r="AO53" s="430" t="str">
        <f t="shared" si="142"/>
        <v/>
      </c>
      <c r="AP53" s="382"/>
      <c r="AQ53" s="383"/>
      <c r="AR53" s="383"/>
      <c r="AS53" s="161" t="str">
        <f t="shared" si="55"/>
        <v/>
      </c>
      <c r="AT53" s="429" t="str">
        <f t="shared" si="56"/>
        <v/>
      </c>
      <c r="AU53" s="434" t="str">
        <f t="shared" si="143"/>
        <v/>
      </c>
      <c r="AV53" s="382"/>
      <c r="AW53" s="383"/>
      <c r="AX53" s="383"/>
      <c r="AY53" s="161" t="str">
        <f t="shared" si="57"/>
        <v/>
      </c>
      <c r="AZ53" s="429" t="str">
        <f t="shared" si="58"/>
        <v/>
      </c>
      <c r="BA53" s="430" t="str">
        <f t="shared" si="144"/>
        <v/>
      </c>
      <c r="BB53" s="382"/>
      <c r="BC53" s="383"/>
      <c r="BD53" s="383"/>
      <c r="BE53" s="161" t="str">
        <f t="shared" si="59"/>
        <v/>
      </c>
      <c r="BF53" s="429" t="str">
        <f t="shared" si="60"/>
        <v/>
      </c>
      <c r="BG53" s="430" t="str">
        <f t="shared" si="145"/>
        <v/>
      </c>
      <c r="BH53" s="382"/>
      <c r="BI53" s="383"/>
      <c r="BJ53" s="383"/>
      <c r="BK53" s="161" t="str">
        <f t="shared" si="61"/>
        <v/>
      </c>
      <c r="BL53" s="429" t="str">
        <f t="shared" si="62"/>
        <v/>
      </c>
      <c r="BM53" s="430" t="str">
        <f t="shared" si="146"/>
        <v/>
      </c>
      <c r="BN53" s="382"/>
      <c r="BO53" s="383"/>
      <c r="BP53" s="383"/>
      <c r="BQ53" s="161" t="str">
        <f t="shared" si="63"/>
        <v/>
      </c>
      <c r="BR53" s="429" t="str">
        <f t="shared" si="64"/>
        <v/>
      </c>
      <c r="BS53" s="434" t="str">
        <f t="shared" si="147"/>
        <v/>
      </c>
      <c r="BT53" s="382"/>
      <c r="BU53" s="383"/>
      <c r="BV53" s="383"/>
      <c r="BW53" s="161" t="str">
        <f t="shared" si="65"/>
        <v/>
      </c>
      <c r="BX53" s="429" t="str">
        <f t="shared" si="66"/>
        <v/>
      </c>
      <c r="BY53" s="430" t="str">
        <f t="shared" si="148"/>
        <v/>
      </c>
      <c r="BZ53" s="382"/>
      <c r="CA53" s="383"/>
      <c r="CB53" s="383"/>
      <c r="CC53" s="161" t="str">
        <f t="shared" si="67"/>
        <v/>
      </c>
      <c r="CD53" s="429" t="str">
        <f t="shared" si="68"/>
        <v/>
      </c>
      <c r="CE53" s="430" t="str">
        <f t="shared" si="149"/>
        <v/>
      </c>
      <c r="CF53" s="382"/>
      <c r="CG53" s="383"/>
      <c r="CH53" s="383"/>
      <c r="CI53" s="161" t="str">
        <f t="shared" si="69"/>
        <v/>
      </c>
      <c r="CJ53" s="429" t="str">
        <f t="shared" si="70"/>
        <v/>
      </c>
      <c r="CK53" s="430" t="str">
        <f t="shared" si="150"/>
        <v/>
      </c>
      <c r="CL53" s="382"/>
      <c r="CM53" s="383"/>
      <c r="CN53" s="383"/>
      <c r="CO53" s="161" t="str">
        <f t="shared" si="71"/>
        <v/>
      </c>
      <c r="CP53" s="429" t="str">
        <f t="shared" si="72"/>
        <v/>
      </c>
      <c r="CQ53" s="434" t="str">
        <f t="shared" si="151"/>
        <v/>
      </c>
      <c r="CR53" s="382"/>
      <c r="CS53" s="383"/>
      <c r="CT53" s="383"/>
      <c r="CU53" s="161" t="str">
        <f t="shared" si="73"/>
        <v/>
      </c>
      <c r="CV53" s="429" t="str">
        <f t="shared" si="74"/>
        <v/>
      </c>
      <c r="CW53" s="430" t="str">
        <f t="shared" si="152"/>
        <v/>
      </c>
      <c r="CX53" s="382"/>
      <c r="CY53" s="383"/>
      <c r="CZ53" s="383"/>
      <c r="DA53" s="161" t="str">
        <f t="shared" si="75"/>
        <v/>
      </c>
      <c r="DB53" s="429" t="str">
        <f t="shared" si="76"/>
        <v/>
      </c>
      <c r="DC53" s="430" t="str">
        <f t="shared" si="153"/>
        <v/>
      </c>
      <c r="DD53" s="382"/>
      <c r="DE53" s="383"/>
      <c r="DF53" s="383"/>
      <c r="DG53" s="161" t="str">
        <f t="shared" si="77"/>
        <v/>
      </c>
      <c r="DH53" s="429" t="str">
        <f t="shared" si="78"/>
        <v/>
      </c>
      <c r="DI53" s="430" t="str">
        <f t="shared" si="154"/>
        <v/>
      </c>
      <c r="DJ53" s="382"/>
      <c r="DK53" s="383"/>
      <c r="DL53" s="383"/>
      <c r="DM53" s="161" t="str">
        <f t="shared" si="79"/>
        <v/>
      </c>
      <c r="DN53" s="429" t="str">
        <f t="shared" si="80"/>
        <v/>
      </c>
      <c r="DO53" s="434" t="str">
        <f t="shared" si="155"/>
        <v/>
      </c>
      <c r="DP53" s="382"/>
      <c r="DQ53" s="383"/>
      <c r="DR53" s="383"/>
      <c r="DS53" s="161" t="str">
        <f t="shared" si="81"/>
        <v/>
      </c>
      <c r="DT53" s="429" t="str">
        <f t="shared" si="82"/>
        <v/>
      </c>
      <c r="DU53" s="430" t="str">
        <f t="shared" si="156"/>
        <v/>
      </c>
      <c r="DV53" s="382"/>
      <c r="DW53" s="383"/>
      <c r="DX53" s="383"/>
      <c r="DY53" s="161" t="str">
        <f t="shared" si="83"/>
        <v/>
      </c>
      <c r="DZ53" s="429" t="str">
        <f t="shared" si="84"/>
        <v/>
      </c>
      <c r="EA53" s="430" t="str">
        <f t="shared" si="157"/>
        <v/>
      </c>
      <c r="EB53" s="382"/>
      <c r="EC53" s="383"/>
      <c r="ED53" s="383"/>
      <c r="EE53" s="161" t="str">
        <f t="shared" si="85"/>
        <v/>
      </c>
      <c r="EF53" s="429" t="str">
        <f t="shared" si="86"/>
        <v/>
      </c>
      <c r="EG53" s="430" t="str">
        <f t="shared" si="158"/>
        <v/>
      </c>
      <c r="EH53" s="382"/>
      <c r="EI53" s="383"/>
      <c r="EJ53" s="383"/>
      <c r="EK53" s="161" t="str">
        <f t="shared" si="87"/>
        <v/>
      </c>
      <c r="EL53" s="429" t="str">
        <f t="shared" si="88"/>
        <v/>
      </c>
      <c r="EM53" s="434" t="str">
        <f t="shared" si="159"/>
        <v/>
      </c>
      <c r="EN53" s="382"/>
      <c r="EO53" s="383"/>
      <c r="EP53" s="383"/>
      <c r="EQ53" s="161" t="str">
        <f t="shared" si="89"/>
        <v/>
      </c>
      <c r="ER53" s="429" t="str">
        <f t="shared" si="90"/>
        <v/>
      </c>
      <c r="ES53" s="430" t="str">
        <f t="shared" si="160"/>
        <v/>
      </c>
      <c r="ET53" s="382"/>
      <c r="EU53" s="383"/>
      <c r="EV53" s="383"/>
      <c r="EW53" s="161" t="str">
        <f t="shared" si="91"/>
        <v/>
      </c>
      <c r="EX53" s="429" t="str">
        <f t="shared" si="92"/>
        <v/>
      </c>
      <c r="EY53" s="430" t="str">
        <f t="shared" si="161"/>
        <v/>
      </c>
      <c r="EZ53" s="382"/>
      <c r="FA53" s="383"/>
      <c r="FB53" s="383"/>
      <c r="FC53" s="161" t="str">
        <f t="shared" si="93"/>
        <v/>
      </c>
      <c r="FD53" s="429" t="str">
        <f t="shared" si="94"/>
        <v/>
      </c>
      <c r="FE53" s="430" t="str">
        <f t="shared" si="162"/>
        <v/>
      </c>
      <c r="FF53" s="382"/>
      <c r="FG53" s="383"/>
      <c r="FH53" s="383"/>
      <c r="FI53" s="161" t="str">
        <f t="shared" si="95"/>
        <v/>
      </c>
      <c r="FJ53" s="429" t="str">
        <f t="shared" si="96"/>
        <v/>
      </c>
      <c r="FK53" s="434" t="str">
        <f t="shared" si="163"/>
        <v/>
      </c>
      <c r="FL53" s="382"/>
      <c r="FM53" s="383"/>
      <c r="FN53" s="383"/>
      <c r="FO53" s="161" t="str">
        <f t="shared" si="97"/>
        <v/>
      </c>
      <c r="FP53" s="429" t="str">
        <f t="shared" si="98"/>
        <v/>
      </c>
      <c r="FQ53" s="430" t="str">
        <f t="shared" si="164"/>
        <v/>
      </c>
      <c r="FR53" s="382"/>
      <c r="FS53" s="383"/>
      <c r="FT53" s="383"/>
      <c r="FU53" s="161" t="str">
        <f t="shared" si="99"/>
        <v/>
      </c>
      <c r="FV53" s="429" t="str">
        <f t="shared" si="100"/>
        <v/>
      </c>
      <c r="FW53" s="430" t="str">
        <f t="shared" si="165"/>
        <v/>
      </c>
      <c r="FX53" s="382"/>
      <c r="FY53" s="383"/>
      <c r="FZ53" s="383"/>
      <c r="GA53" s="161" t="str">
        <f t="shared" si="101"/>
        <v/>
      </c>
      <c r="GB53" s="429" t="str">
        <f t="shared" si="102"/>
        <v/>
      </c>
      <c r="GC53" s="430" t="str">
        <f t="shared" si="166"/>
        <v/>
      </c>
      <c r="GD53" s="382"/>
      <c r="GE53" s="383"/>
      <c r="GF53" s="383"/>
      <c r="GG53" s="161" t="str">
        <f t="shared" si="103"/>
        <v/>
      </c>
      <c r="GH53" s="429" t="str">
        <f t="shared" si="104"/>
        <v/>
      </c>
      <c r="GI53" s="434" t="str">
        <f t="shared" si="167"/>
        <v/>
      </c>
      <c r="GJ53" s="382"/>
      <c r="GK53" s="383"/>
      <c r="GL53" s="383"/>
      <c r="GM53" s="161" t="str">
        <f t="shared" si="105"/>
        <v/>
      </c>
      <c r="GN53" s="429" t="str">
        <f t="shared" si="106"/>
        <v/>
      </c>
      <c r="GO53" s="430" t="str">
        <f t="shared" si="168"/>
        <v/>
      </c>
      <c r="GP53" s="382"/>
      <c r="GQ53" s="383"/>
      <c r="GR53" s="383"/>
      <c r="GS53" s="161" t="str">
        <f t="shared" si="107"/>
        <v/>
      </c>
      <c r="GT53" s="429" t="str">
        <f t="shared" si="108"/>
        <v/>
      </c>
      <c r="GU53" s="430" t="str">
        <f t="shared" si="169"/>
        <v/>
      </c>
      <c r="GV53" s="382"/>
      <c r="GW53" s="383"/>
      <c r="GX53" s="383"/>
      <c r="GY53" s="161" t="str">
        <f t="shared" si="109"/>
        <v/>
      </c>
      <c r="GZ53" s="429" t="str">
        <f t="shared" si="110"/>
        <v/>
      </c>
      <c r="HA53" s="430" t="str">
        <f t="shared" si="170"/>
        <v/>
      </c>
      <c r="HB53" s="382"/>
      <c r="HC53" s="383"/>
      <c r="HD53" s="383"/>
      <c r="HE53" s="161" t="str">
        <f t="shared" si="111"/>
        <v/>
      </c>
      <c r="HF53" s="429" t="str">
        <f t="shared" si="112"/>
        <v/>
      </c>
      <c r="HG53" s="434" t="str">
        <f t="shared" si="171"/>
        <v/>
      </c>
      <c r="HH53" s="382"/>
      <c r="HI53" s="383"/>
      <c r="HJ53" s="383"/>
      <c r="HK53" s="161" t="str">
        <f t="shared" si="113"/>
        <v/>
      </c>
      <c r="HL53" s="429" t="str">
        <f t="shared" si="114"/>
        <v/>
      </c>
      <c r="HM53" s="430" t="str">
        <f t="shared" si="172"/>
        <v/>
      </c>
      <c r="HN53" s="382"/>
      <c r="HO53" s="383"/>
      <c r="HP53" s="383"/>
      <c r="HQ53" s="161" t="str">
        <f t="shared" si="115"/>
        <v/>
      </c>
      <c r="HR53" s="429" t="str">
        <f t="shared" si="116"/>
        <v/>
      </c>
      <c r="HS53" s="430" t="str">
        <f t="shared" si="173"/>
        <v/>
      </c>
      <c r="HT53" s="382"/>
      <c r="HU53" s="383"/>
      <c r="HV53" s="383"/>
      <c r="HW53" s="161" t="str">
        <f t="shared" si="117"/>
        <v/>
      </c>
      <c r="HX53" s="429" t="str">
        <f t="shared" si="118"/>
        <v/>
      </c>
      <c r="HY53" s="430" t="str">
        <f t="shared" si="174"/>
        <v/>
      </c>
      <c r="HZ53" s="382"/>
      <c r="IA53" s="383"/>
      <c r="IB53" s="383"/>
      <c r="IC53" s="161" t="str">
        <f t="shared" si="119"/>
        <v/>
      </c>
      <c r="ID53" s="429" t="str">
        <f t="shared" si="120"/>
        <v/>
      </c>
      <c r="IE53" s="434" t="str">
        <f t="shared" si="175"/>
        <v/>
      </c>
      <c r="IF53" s="382"/>
      <c r="IG53" s="383"/>
      <c r="IH53" s="383"/>
      <c r="II53" s="161" t="str">
        <f t="shared" si="121"/>
        <v/>
      </c>
      <c r="IJ53" s="429" t="str">
        <f t="shared" si="122"/>
        <v/>
      </c>
      <c r="IK53" s="430" t="str">
        <f t="shared" si="176"/>
        <v/>
      </c>
      <c r="IL53" s="382"/>
      <c r="IM53" s="383"/>
      <c r="IN53" s="383"/>
      <c r="IO53" s="161" t="str">
        <f t="shared" si="123"/>
        <v/>
      </c>
      <c r="IP53" s="429" t="str">
        <f t="shared" si="124"/>
        <v/>
      </c>
      <c r="IQ53" s="430" t="str">
        <f t="shared" si="177"/>
        <v/>
      </c>
      <c r="IR53" s="382"/>
      <c r="IS53" s="383"/>
      <c r="IT53" s="383"/>
      <c r="IU53" s="161" t="str">
        <f t="shared" si="125"/>
        <v/>
      </c>
      <c r="IV53" s="429" t="str">
        <f t="shared" si="126"/>
        <v/>
      </c>
      <c r="IW53" s="430" t="str">
        <f t="shared" si="178"/>
        <v/>
      </c>
      <c r="IX53" s="382"/>
      <c r="IY53" s="383"/>
      <c r="IZ53" s="383"/>
      <c r="JA53" s="161" t="str">
        <f t="shared" si="127"/>
        <v/>
      </c>
      <c r="JB53" s="429" t="str">
        <f t="shared" si="128"/>
        <v/>
      </c>
      <c r="JC53" s="434" t="str">
        <f t="shared" si="179"/>
        <v/>
      </c>
      <c r="JD53" s="446" t="str">
        <f t="shared" si="129"/>
        <v/>
      </c>
      <c r="JE53" s="161" t="str">
        <f t="shared" si="130"/>
        <v/>
      </c>
      <c r="JF53" s="454" t="str">
        <f t="shared" si="131"/>
        <v/>
      </c>
      <c r="JG53" s="441" t="str">
        <f>IF(JF53="","",IF(นักเรียน!N52="ออก","---ย้าย---",VLOOKUP(JF53,gradekpisum,4)))</f>
        <v/>
      </c>
      <c r="JH53" s="432"/>
      <c r="JM53" s="449">
        <f t="shared" si="132"/>
        <v>0</v>
      </c>
      <c r="JN53" s="449">
        <f t="shared" si="133"/>
        <v>0</v>
      </c>
      <c r="JO53" s="449">
        <f t="shared" si="134"/>
        <v>0</v>
      </c>
      <c r="JP53" s="449">
        <f t="shared" si="135"/>
        <v>0</v>
      </c>
      <c r="JQ53" s="452" t="str">
        <f t="shared" si="136"/>
        <v/>
      </c>
      <c r="JR53" s="4"/>
    </row>
    <row r="54" spans="2:278" ht="15.6" customHeight="1" x14ac:dyDescent="0.5">
      <c r="B54" s="15">
        <v>48</v>
      </c>
      <c r="C54" s="161" t="str">
        <f>IF(นักเรียน!C53="","",นักเรียน!C53)</f>
        <v/>
      </c>
      <c r="D54" s="740" t="str">
        <f>IF(นักเรียน!E53="","",นักเรียน!E53)</f>
        <v/>
      </c>
      <c r="E54" s="741"/>
      <c r="F54" s="382"/>
      <c r="G54" s="383"/>
      <c r="H54" s="383"/>
      <c r="I54" s="161" t="str">
        <f t="shared" si="43"/>
        <v/>
      </c>
      <c r="J54" s="429" t="str">
        <f t="shared" si="44"/>
        <v/>
      </c>
      <c r="K54" s="430" t="str">
        <f t="shared" si="137"/>
        <v/>
      </c>
      <c r="L54" s="382"/>
      <c r="M54" s="383"/>
      <c r="N54" s="383"/>
      <c r="O54" s="161" t="str">
        <f t="shared" si="45"/>
        <v/>
      </c>
      <c r="P54" s="429" t="str">
        <f t="shared" si="46"/>
        <v/>
      </c>
      <c r="Q54" s="430" t="str">
        <f t="shared" si="138"/>
        <v/>
      </c>
      <c r="R54" s="382"/>
      <c r="S54" s="383"/>
      <c r="T54" s="383"/>
      <c r="U54" s="161" t="str">
        <f t="shared" si="47"/>
        <v/>
      </c>
      <c r="V54" s="429" t="str">
        <f t="shared" si="48"/>
        <v/>
      </c>
      <c r="W54" s="434" t="str">
        <f t="shared" si="139"/>
        <v/>
      </c>
      <c r="X54" s="382"/>
      <c r="Y54" s="383"/>
      <c r="Z54" s="383"/>
      <c r="AA54" s="161" t="str">
        <f t="shared" si="49"/>
        <v/>
      </c>
      <c r="AB54" s="429" t="str">
        <f t="shared" si="50"/>
        <v/>
      </c>
      <c r="AC54" s="430" t="str">
        <f t="shared" si="140"/>
        <v/>
      </c>
      <c r="AD54" s="382"/>
      <c r="AE54" s="383"/>
      <c r="AF54" s="383"/>
      <c r="AG54" s="161" t="str">
        <f t="shared" si="51"/>
        <v/>
      </c>
      <c r="AH54" s="429" t="str">
        <f t="shared" si="52"/>
        <v/>
      </c>
      <c r="AI54" s="430" t="str">
        <f t="shared" si="141"/>
        <v/>
      </c>
      <c r="AJ54" s="382"/>
      <c r="AK54" s="383"/>
      <c r="AL54" s="383"/>
      <c r="AM54" s="161" t="str">
        <f t="shared" si="53"/>
        <v/>
      </c>
      <c r="AN54" s="429" t="str">
        <f t="shared" si="54"/>
        <v/>
      </c>
      <c r="AO54" s="430" t="str">
        <f t="shared" si="142"/>
        <v/>
      </c>
      <c r="AP54" s="382"/>
      <c r="AQ54" s="383"/>
      <c r="AR54" s="383"/>
      <c r="AS54" s="161" t="str">
        <f t="shared" si="55"/>
        <v/>
      </c>
      <c r="AT54" s="429" t="str">
        <f t="shared" si="56"/>
        <v/>
      </c>
      <c r="AU54" s="434" t="str">
        <f t="shared" si="143"/>
        <v/>
      </c>
      <c r="AV54" s="382"/>
      <c r="AW54" s="383"/>
      <c r="AX54" s="383"/>
      <c r="AY54" s="161" t="str">
        <f t="shared" si="57"/>
        <v/>
      </c>
      <c r="AZ54" s="429" t="str">
        <f t="shared" si="58"/>
        <v/>
      </c>
      <c r="BA54" s="430" t="str">
        <f t="shared" si="144"/>
        <v/>
      </c>
      <c r="BB54" s="382"/>
      <c r="BC54" s="383"/>
      <c r="BD54" s="383"/>
      <c r="BE54" s="161" t="str">
        <f t="shared" si="59"/>
        <v/>
      </c>
      <c r="BF54" s="429" t="str">
        <f t="shared" si="60"/>
        <v/>
      </c>
      <c r="BG54" s="430" t="str">
        <f t="shared" si="145"/>
        <v/>
      </c>
      <c r="BH54" s="382"/>
      <c r="BI54" s="383"/>
      <c r="BJ54" s="383"/>
      <c r="BK54" s="161" t="str">
        <f t="shared" si="61"/>
        <v/>
      </c>
      <c r="BL54" s="429" t="str">
        <f t="shared" si="62"/>
        <v/>
      </c>
      <c r="BM54" s="430" t="str">
        <f t="shared" si="146"/>
        <v/>
      </c>
      <c r="BN54" s="382"/>
      <c r="BO54" s="383"/>
      <c r="BP54" s="383"/>
      <c r="BQ54" s="161" t="str">
        <f t="shared" si="63"/>
        <v/>
      </c>
      <c r="BR54" s="429" t="str">
        <f t="shared" si="64"/>
        <v/>
      </c>
      <c r="BS54" s="434" t="str">
        <f t="shared" si="147"/>
        <v/>
      </c>
      <c r="BT54" s="382"/>
      <c r="BU54" s="383"/>
      <c r="BV54" s="383"/>
      <c r="BW54" s="161" t="str">
        <f t="shared" si="65"/>
        <v/>
      </c>
      <c r="BX54" s="429" t="str">
        <f t="shared" si="66"/>
        <v/>
      </c>
      <c r="BY54" s="430" t="str">
        <f t="shared" si="148"/>
        <v/>
      </c>
      <c r="BZ54" s="382"/>
      <c r="CA54" s="383"/>
      <c r="CB54" s="383"/>
      <c r="CC54" s="161" t="str">
        <f t="shared" si="67"/>
        <v/>
      </c>
      <c r="CD54" s="429" t="str">
        <f t="shared" si="68"/>
        <v/>
      </c>
      <c r="CE54" s="430" t="str">
        <f t="shared" si="149"/>
        <v/>
      </c>
      <c r="CF54" s="382"/>
      <c r="CG54" s="383"/>
      <c r="CH54" s="383"/>
      <c r="CI54" s="161" t="str">
        <f t="shared" si="69"/>
        <v/>
      </c>
      <c r="CJ54" s="429" t="str">
        <f t="shared" si="70"/>
        <v/>
      </c>
      <c r="CK54" s="430" t="str">
        <f t="shared" si="150"/>
        <v/>
      </c>
      <c r="CL54" s="382"/>
      <c r="CM54" s="383"/>
      <c r="CN54" s="383"/>
      <c r="CO54" s="161" t="str">
        <f t="shared" si="71"/>
        <v/>
      </c>
      <c r="CP54" s="429" t="str">
        <f t="shared" si="72"/>
        <v/>
      </c>
      <c r="CQ54" s="434" t="str">
        <f t="shared" si="151"/>
        <v/>
      </c>
      <c r="CR54" s="382"/>
      <c r="CS54" s="383"/>
      <c r="CT54" s="383"/>
      <c r="CU54" s="161" t="str">
        <f t="shared" si="73"/>
        <v/>
      </c>
      <c r="CV54" s="429" t="str">
        <f t="shared" si="74"/>
        <v/>
      </c>
      <c r="CW54" s="430" t="str">
        <f t="shared" si="152"/>
        <v/>
      </c>
      <c r="CX54" s="382"/>
      <c r="CY54" s="383"/>
      <c r="CZ54" s="383"/>
      <c r="DA54" s="161" t="str">
        <f t="shared" si="75"/>
        <v/>
      </c>
      <c r="DB54" s="429" t="str">
        <f t="shared" si="76"/>
        <v/>
      </c>
      <c r="DC54" s="430" t="str">
        <f t="shared" si="153"/>
        <v/>
      </c>
      <c r="DD54" s="382"/>
      <c r="DE54" s="383"/>
      <c r="DF54" s="383"/>
      <c r="DG54" s="161" t="str">
        <f t="shared" si="77"/>
        <v/>
      </c>
      <c r="DH54" s="429" t="str">
        <f t="shared" si="78"/>
        <v/>
      </c>
      <c r="DI54" s="430" t="str">
        <f t="shared" si="154"/>
        <v/>
      </c>
      <c r="DJ54" s="382"/>
      <c r="DK54" s="383"/>
      <c r="DL54" s="383"/>
      <c r="DM54" s="161" t="str">
        <f t="shared" si="79"/>
        <v/>
      </c>
      <c r="DN54" s="429" t="str">
        <f t="shared" si="80"/>
        <v/>
      </c>
      <c r="DO54" s="434" t="str">
        <f t="shared" si="155"/>
        <v/>
      </c>
      <c r="DP54" s="382"/>
      <c r="DQ54" s="383"/>
      <c r="DR54" s="383"/>
      <c r="DS54" s="161" t="str">
        <f t="shared" si="81"/>
        <v/>
      </c>
      <c r="DT54" s="429" t="str">
        <f t="shared" si="82"/>
        <v/>
      </c>
      <c r="DU54" s="430" t="str">
        <f t="shared" si="156"/>
        <v/>
      </c>
      <c r="DV54" s="382"/>
      <c r="DW54" s="383"/>
      <c r="DX54" s="383"/>
      <c r="DY54" s="161" t="str">
        <f t="shared" si="83"/>
        <v/>
      </c>
      <c r="DZ54" s="429" t="str">
        <f t="shared" si="84"/>
        <v/>
      </c>
      <c r="EA54" s="430" t="str">
        <f t="shared" si="157"/>
        <v/>
      </c>
      <c r="EB54" s="382"/>
      <c r="EC54" s="383"/>
      <c r="ED54" s="383"/>
      <c r="EE54" s="161" t="str">
        <f t="shared" si="85"/>
        <v/>
      </c>
      <c r="EF54" s="429" t="str">
        <f t="shared" si="86"/>
        <v/>
      </c>
      <c r="EG54" s="430" t="str">
        <f t="shared" si="158"/>
        <v/>
      </c>
      <c r="EH54" s="382"/>
      <c r="EI54" s="383"/>
      <c r="EJ54" s="383"/>
      <c r="EK54" s="161" t="str">
        <f t="shared" si="87"/>
        <v/>
      </c>
      <c r="EL54" s="429" t="str">
        <f t="shared" si="88"/>
        <v/>
      </c>
      <c r="EM54" s="434" t="str">
        <f t="shared" si="159"/>
        <v/>
      </c>
      <c r="EN54" s="382"/>
      <c r="EO54" s="383"/>
      <c r="EP54" s="383"/>
      <c r="EQ54" s="161" t="str">
        <f t="shared" si="89"/>
        <v/>
      </c>
      <c r="ER54" s="429" t="str">
        <f t="shared" si="90"/>
        <v/>
      </c>
      <c r="ES54" s="430" t="str">
        <f t="shared" si="160"/>
        <v/>
      </c>
      <c r="ET54" s="382"/>
      <c r="EU54" s="383"/>
      <c r="EV54" s="383"/>
      <c r="EW54" s="161" t="str">
        <f t="shared" si="91"/>
        <v/>
      </c>
      <c r="EX54" s="429" t="str">
        <f t="shared" si="92"/>
        <v/>
      </c>
      <c r="EY54" s="430" t="str">
        <f t="shared" si="161"/>
        <v/>
      </c>
      <c r="EZ54" s="382"/>
      <c r="FA54" s="383"/>
      <c r="FB54" s="383"/>
      <c r="FC54" s="161" t="str">
        <f t="shared" si="93"/>
        <v/>
      </c>
      <c r="FD54" s="429" t="str">
        <f t="shared" si="94"/>
        <v/>
      </c>
      <c r="FE54" s="430" t="str">
        <f t="shared" si="162"/>
        <v/>
      </c>
      <c r="FF54" s="382"/>
      <c r="FG54" s="383"/>
      <c r="FH54" s="383"/>
      <c r="FI54" s="161" t="str">
        <f t="shared" si="95"/>
        <v/>
      </c>
      <c r="FJ54" s="429" t="str">
        <f t="shared" si="96"/>
        <v/>
      </c>
      <c r="FK54" s="434" t="str">
        <f t="shared" si="163"/>
        <v/>
      </c>
      <c r="FL54" s="382"/>
      <c r="FM54" s="383"/>
      <c r="FN54" s="383"/>
      <c r="FO54" s="161" t="str">
        <f t="shared" si="97"/>
        <v/>
      </c>
      <c r="FP54" s="429" t="str">
        <f t="shared" si="98"/>
        <v/>
      </c>
      <c r="FQ54" s="430" t="str">
        <f t="shared" si="164"/>
        <v/>
      </c>
      <c r="FR54" s="382"/>
      <c r="FS54" s="383"/>
      <c r="FT54" s="383"/>
      <c r="FU54" s="161" t="str">
        <f t="shared" si="99"/>
        <v/>
      </c>
      <c r="FV54" s="429" t="str">
        <f t="shared" si="100"/>
        <v/>
      </c>
      <c r="FW54" s="430" t="str">
        <f t="shared" si="165"/>
        <v/>
      </c>
      <c r="FX54" s="382"/>
      <c r="FY54" s="383"/>
      <c r="FZ54" s="383"/>
      <c r="GA54" s="161" t="str">
        <f t="shared" si="101"/>
        <v/>
      </c>
      <c r="GB54" s="429" t="str">
        <f t="shared" si="102"/>
        <v/>
      </c>
      <c r="GC54" s="430" t="str">
        <f t="shared" si="166"/>
        <v/>
      </c>
      <c r="GD54" s="382"/>
      <c r="GE54" s="383"/>
      <c r="GF54" s="383"/>
      <c r="GG54" s="161" t="str">
        <f t="shared" si="103"/>
        <v/>
      </c>
      <c r="GH54" s="429" t="str">
        <f t="shared" si="104"/>
        <v/>
      </c>
      <c r="GI54" s="434" t="str">
        <f t="shared" si="167"/>
        <v/>
      </c>
      <c r="GJ54" s="382"/>
      <c r="GK54" s="383"/>
      <c r="GL54" s="383"/>
      <c r="GM54" s="161" t="str">
        <f t="shared" si="105"/>
        <v/>
      </c>
      <c r="GN54" s="429" t="str">
        <f t="shared" si="106"/>
        <v/>
      </c>
      <c r="GO54" s="430" t="str">
        <f t="shared" si="168"/>
        <v/>
      </c>
      <c r="GP54" s="382"/>
      <c r="GQ54" s="383"/>
      <c r="GR54" s="383"/>
      <c r="GS54" s="161" t="str">
        <f t="shared" si="107"/>
        <v/>
      </c>
      <c r="GT54" s="429" t="str">
        <f t="shared" si="108"/>
        <v/>
      </c>
      <c r="GU54" s="430" t="str">
        <f t="shared" si="169"/>
        <v/>
      </c>
      <c r="GV54" s="382"/>
      <c r="GW54" s="383"/>
      <c r="GX54" s="383"/>
      <c r="GY54" s="161" t="str">
        <f t="shared" si="109"/>
        <v/>
      </c>
      <c r="GZ54" s="429" t="str">
        <f t="shared" si="110"/>
        <v/>
      </c>
      <c r="HA54" s="430" t="str">
        <f t="shared" si="170"/>
        <v/>
      </c>
      <c r="HB54" s="382"/>
      <c r="HC54" s="383"/>
      <c r="HD54" s="383"/>
      <c r="HE54" s="161" t="str">
        <f t="shared" si="111"/>
        <v/>
      </c>
      <c r="HF54" s="429" t="str">
        <f t="shared" si="112"/>
        <v/>
      </c>
      <c r="HG54" s="434" t="str">
        <f t="shared" si="171"/>
        <v/>
      </c>
      <c r="HH54" s="382"/>
      <c r="HI54" s="383"/>
      <c r="HJ54" s="383"/>
      <c r="HK54" s="161" t="str">
        <f t="shared" si="113"/>
        <v/>
      </c>
      <c r="HL54" s="429" t="str">
        <f t="shared" si="114"/>
        <v/>
      </c>
      <c r="HM54" s="430" t="str">
        <f t="shared" si="172"/>
        <v/>
      </c>
      <c r="HN54" s="382"/>
      <c r="HO54" s="383"/>
      <c r="HP54" s="383"/>
      <c r="HQ54" s="161" t="str">
        <f t="shared" si="115"/>
        <v/>
      </c>
      <c r="HR54" s="429" t="str">
        <f t="shared" si="116"/>
        <v/>
      </c>
      <c r="HS54" s="430" t="str">
        <f t="shared" si="173"/>
        <v/>
      </c>
      <c r="HT54" s="382"/>
      <c r="HU54" s="383"/>
      <c r="HV54" s="383"/>
      <c r="HW54" s="161" t="str">
        <f t="shared" si="117"/>
        <v/>
      </c>
      <c r="HX54" s="429" t="str">
        <f t="shared" si="118"/>
        <v/>
      </c>
      <c r="HY54" s="430" t="str">
        <f t="shared" si="174"/>
        <v/>
      </c>
      <c r="HZ54" s="382"/>
      <c r="IA54" s="383"/>
      <c r="IB54" s="383"/>
      <c r="IC54" s="161" t="str">
        <f t="shared" si="119"/>
        <v/>
      </c>
      <c r="ID54" s="429" t="str">
        <f t="shared" si="120"/>
        <v/>
      </c>
      <c r="IE54" s="434" t="str">
        <f t="shared" si="175"/>
        <v/>
      </c>
      <c r="IF54" s="382"/>
      <c r="IG54" s="383"/>
      <c r="IH54" s="383"/>
      <c r="II54" s="161" t="str">
        <f t="shared" si="121"/>
        <v/>
      </c>
      <c r="IJ54" s="429" t="str">
        <f t="shared" si="122"/>
        <v/>
      </c>
      <c r="IK54" s="430" t="str">
        <f t="shared" si="176"/>
        <v/>
      </c>
      <c r="IL54" s="382"/>
      <c r="IM54" s="383"/>
      <c r="IN54" s="383"/>
      <c r="IO54" s="161" t="str">
        <f t="shared" si="123"/>
        <v/>
      </c>
      <c r="IP54" s="429" t="str">
        <f t="shared" si="124"/>
        <v/>
      </c>
      <c r="IQ54" s="430" t="str">
        <f t="shared" si="177"/>
        <v/>
      </c>
      <c r="IR54" s="382"/>
      <c r="IS54" s="383"/>
      <c r="IT54" s="383"/>
      <c r="IU54" s="161" t="str">
        <f t="shared" si="125"/>
        <v/>
      </c>
      <c r="IV54" s="429" t="str">
        <f t="shared" si="126"/>
        <v/>
      </c>
      <c r="IW54" s="430" t="str">
        <f t="shared" si="178"/>
        <v/>
      </c>
      <c r="IX54" s="382"/>
      <c r="IY54" s="383"/>
      <c r="IZ54" s="383"/>
      <c r="JA54" s="161" t="str">
        <f t="shared" si="127"/>
        <v/>
      </c>
      <c r="JB54" s="429" t="str">
        <f t="shared" si="128"/>
        <v/>
      </c>
      <c r="JC54" s="434" t="str">
        <f t="shared" si="179"/>
        <v/>
      </c>
      <c r="JD54" s="446" t="str">
        <f t="shared" si="129"/>
        <v/>
      </c>
      <c r="JE54" s="161" t="str">
        <f t="shared" si="130"/>
        <v/>
      </c>
      <c r="JF54" s="454" t="str">
        <f t="shared" si="131"/>
        <v/>
      </c>
      <c r="JG54" s="441" t="str">
        <f>IF(JF54="","",IF(นักเรียน!N53="ออก","---ย้าย---",VLOOKUP(JF54,gradekpisum,4)))</f>
        <v/>
      </c>
      <c r="JH54" s="432"/>
      <c r="JM54" s="449">
        <f t="shared" si="132"/>
        <v>0</v>
      </c>
      <c r="JN54" s="449">
        <f t="shared" si="133"/>
        <v>0</v>
      </c>
      <c r="JO54" s="449">
        <f t="shared" si="134"/>
        <v>0</v>
      </c>
      <c r="JP54" s="449">
        <f t="shared" si="135"/>
        <v>0</v>
      </c>
      <c r="JQ54" s="452" t="str">
        <f t="shared" si="136"/>
        <v/>
      </c>
      <c r="JR54" s="4"/>
    </row>
    <row r="55" spans="2:278" ht="15.6" customHeight="1" x14ac:dyDescent="0.5">
      <c r="B55" s="15">
        <v>49</v>
      </c>
      <c r="C55" s="161" t="str">
        <f>IF(นักเรียน!C54="","",นักเรียน!C54)</f>
        <v/>
      </c>
      <c r="D55" s="740" t="str">
        <f>IF(นักเรียน!E54="","",นักเรียน!E54)</f>
        <v/>
      </c>
      <c r="E55" s="741"/>
      <c r="F55" s="382"/>
      <c r="G55" s="383"/>
      <c r="H55" s="383"/>
      <c r="I55" s="161" t="str">
        <f t="shared" si="43"/>
        <v/>
      </c>
      <c r="J55" s="429" t="str">
        <f t="shared" si="44"/>
        <v/>
      </c>
      <c r="K55" s="430" t="str">
        <f t="shared" si="137"/>
        <v/>
      </c>
      <c r="L55" s="382"/>
      <c r="M55" s="383"/>
      <c r="N55" s="383"/>
      <c r="O55" s="161" t="str">
        <f t="shared" si="45"/>
        <v/>
      </c>
      <c r="P55" s="429" t="str">
        <f t="shared" si="46"/>
        <v/>
      </c>
      <c r="Q55" s="430" t="str">
        <f t="shared" si="138"/>
        <v/>
      </c>
      <c r="R55" s="382"/>
      <c r="S55" s="383"/>
      <c r="T55" s="383"/>
      <c r="U55" s="161" t="str">
        <f t="shared" si="47"/>
        <v/>
      </c>
      <c r="V55" s="429" t="str">
        <f t="shared" si="48"/>
        <v/>
      </c>
      <c r="W55" s="434" t="str">
        <f t="shared" si="139"/>
        <v/>
      </c>
      <c r="X55" s="382"/>
      <c r="Y55" s="383"/>
      <c r="Z55" s="383"/>
      <c r="AA55" s="161" t="str">
        <f t="shared" si="49"/>
        <v/>
      </c>
      <c r="AB55" s="429" t="str">
        <f t="shared" si="50"/>
        <v/>
      </c>
      <c r="AC55" s="430" t="str">
        <f t="shared" si="140"/>
        <v/>
      </c>
      <c r="AD55" s="382"/>
      <c r="AE55" s="383"/>
      <c r="AF55" s="383"/>
      <c r="AG55" s="161" t="str">
        <f t="shared" si="51"/>
        <v/>
      </c>
      <c r="AH55" s="429" t="str">
        <f t="shared" si="52"/>
        <v/>
      </c>
      <c r="AI55" s="430" t="str">
        <f t="shared" si="141"/>
        <v/>
      </c>
      <c r="AJ55" s="382"/>
      <c r="AK55" s="383"/>
      <c r="AL55" s="383"/>
      <c r="AM55" s="161" t="str">
        <f t="shared" si="53"/>
        <v/>
      </c>
      <c r="AN55" s="429" t="str">
        <f t="shared" si="54"/>
        <v/>
      </c>
      <c r="AO55" s="430" t="str">
        <f t="shared" si="142"/>
        <v/>
      </c>
      <c r="AP55" s="382"/>
      <c r="AQ55" s="383"/>
      <c r="AR55" s="383"/>
      <c r="AS55" s="161" t="str">
        <f t="shared" si="55"/>
        <v/>
      </c>
      <c r="AT55" s="429" t="str">
        <f t="shared" si="56"/>
        <v/>
      </c>
      <c r="AU55" s="434" t="str">
        <f t="shared" si="143"/>
        <v/>
      </c>
      <c r="AV55" s="382"/>
      <c r="AW55" s="383"/>
      <c r="AX55" s="383"/>
      <c r="AY55" s="161" t="str">
        <f t="shared" si="57"/>
        <v/>
      </c>
      <c r="AZ55" s="429" t="str">
        <f t="shared" si="58"/>
        <v/>
      </c>
      <c r="BA55" s="430" t="str">
        <f t="shared" si="144"/>
        <v/>
      </c>
      <c r="BB55" s="382"/>
      <c r="BC55" s="383"/>
      <c r="BD55" s="383"/>
      <c r="BE55" s="161" t="str">
        <f t="shared" si="59"/>
        <v/>
      </c>
      <c r="BF55" s="429" t="str">
        <f t="shared" si="60"/>
        <v/>
      </c>
      <c r="BG55" s="430" t="str">
        <f t="shared" si="145"/>
        <v/>
      </c>
      <c r="BH55" s="382"/>
      <c r="BI55" s="383"/>
      <c r="BJ55" s="383"/>
      <c r="BK55" s="161" t="str">
        <f t="shared" si="61"/>
        <v/>
      </c>
      <c r="BL55" s="429" t="str">
        <f t="shared" si="62"/>
        <v/>
      </c>
      <c r="BM55" s="430" t="str">
        <f t="shared" si="146"/>
        <v/>
      </c>
      <c r="BN55" s="382"/>
      <c r="BO55" s="383"/>
      <c r="BP55" s="383"/>
      <c r="BQ55" s="161" t="str">
        <f t="shared" si="63"/>
        <v/>
      </c>
      <c r="BR55" s="429" t="str">
        <f t="shared" si="64"/>
        <v/>
      </c>
      <c r="BS55" s="434" t="str">
        <f t="shared" si="147"/>
        <v/>
      </c>
      <c r="BT55" s="382"/>
      <c r="BU55" s="383"/>
      <c r="BV55" s="383"/>
      <c r="BW55" s="161" t="str">
        <f t="shared" si="65"/>
        <v/>
      </c>
      <c r="BX55" s="429" t="str">
        <f t="shared" si="66"/>
        <v/>
      </c>
      <c r="BY55" s="430" t="str">
        <f t="shared" si="148"/>
        <v/>
      </c>
      <c r="BZ55" s="382"/>
      <c r="CA55" s="383"/>
      <c r="CB55" s="383"/>
      <c r="CC55" s="161" t="str">
        <f t="shared" si="67"/>
        <v/>
      </c>
      <c r="CD55" s="429" t="str">
        <f t="shared" si="68"/>
        <v/>
      </c>
      <c r="CE55" s="430" t="str">
        <f t="shared" si="149"/>
        <v/>
      </c>
      <c r="CF55" s="382"/>
      <c r="CG55" s="383"/>
      <c r="CH55" s="383"/>
      <c r="CI55" s="161" t="str">
        <f t="shared" si="69"/>
        <v/>
      </c>
      <c r="CJ55" s="429" t="str">
        <f t="shared" si="70"/>
        <v/>
      </c>
      <c r="CK55" s="430" t="str">
        <f t="shared" si="150"/>
        <v/>
      </c>
      <c r="CL55" s="382"/>
      <c r="CM55" s="383"/>
      <c r="CN55" s="383"/>
      <c r="CO55" s="161" t="str">
        <f t="shared" si="71"/>
        <v/>
      </c>
      <c r="CP55" s="429" t="str">
        <f t="shared" si="72"/>
        <v/>
      </c>
      <c r="CQ55" s="434" t="str">
        <f t="shared" si="151"/>
        <v/>
      </c>
      <c r="CR55" s="382"/>
      <c r="CS55" s="383"/>
      <c r="CT55" s="383"/>
      <c r="CU55" s="161" t="str">
        <f t="shared" si="73"/>
        <v/>
      </c>
      <c r="CV55" s="429" t="str">
        <f t="shared" si="74"/>
        <v/>
      </c>
      <c r="CW55" s="430" t="str">
        <f t="shared" si="152"/>
        <v/>
      </c>
      <c r="CX55" s="382"/>
      <c r="CY55" s="383"/>
      <c r="CZ55" s="383"/>
      <c r="DA55" s="161" t="str">
        <f t="shared" si="75"/>
        <v/>
      </c>
      <c r="DB55" s="429" t="str">
        <f t="shared" si="76"/>
        <v/>
      </c>
      <c r="DC55" s="430" t="str">
        <f t="shared" si="153"/>
        <v/>
      </c>
      <c r="DD55" s="382"/>
      <c r="DE55" s="383"/>
      <c r="DF55" s="383"/>
      <c r="DG55" s="161" t="str">
        <f t="shared" si="77"/>
        <v/>
      </c>
      <c r="DH55" s="429" t="str">
        <f t="shared" si="78"/>
        <v/>
      </c>
      <c r="DI55" s="430" t="str">
        <f t="shared" si="154"/>
        <v/>
      </c>
      <c r="DJ55" s="382"/>
      <c r="DK55" s="383"/>
      <c r="DL55" s="383"/>
      <c r="DM55" s="161" t="str">
        <f t="shared" si="79"/>
        <v/>
      </c>
      <c r="DN55" s="429" t="str">
        <f t="shared" si="80"/>
        <v/>
      </c>
      <c r="DO55" s="434" t="str">
        <f t="shared" si="155"/>
        <v/>
      </c>
      <c r="DP55" s="382"/>
      <c r="DQ55" s="383"/>
      <c r="DR55" s="383"/>
      <c r="DS55" s="161" t="str">
        <f t="shared" si="81"/>
        <v/>
      </c>
      <c r="DT55" s="429" t="str">
        <f t="shared" si="82"/>
        <v/>
      </c>
      <c r="DU55" s="430" t="str">
        <f t="shared" si="156"/>
        <v/>
      </c>
      <c r="DV55" s="382"/>
      <c r="DW55" s="383"/>
      <c r="DX55" s="383"/>
      <c r="DY55" s="161" t="str">
        <f t="shared" si="83"/>
        <v/>
      </c>
      <c r="DZ55" s="429" t="str">
        <f t="shared" si="84"/>
        <v/>
      </c>
      <c r="EA55" s="430" t="str">
        <f t="shared" si="157"/>
        <v/>
      </c>
      <c r="EB55" s="382"/>
      <c r="EC55" s="383"/>
      <c r="ED55" s="383"/>
      <c r="EE55" s="161" t="str">
        <f t="shared" si="85"/>
        <v/>
      </c>
      <c r="EF55" s="429" t="str">
        <f t="shared" si="86"/>
        <v/>
      </c>
      <c r="EG55" s="430" t="str">
        <f t="shared" si="158"/>
        <v/>
      </c>
      <c r="EH55" s="382"/>
      <c r="EI55" s="383"/>
      <c r="EJ55" s="383"/>
      <c r="EK55" s="161" t="str">
        <f t="shared" si="87"/>
        <v/>
      </c>
      <c r="EL55" s="429" t="str">
        <f t="shared" si="88"/>
        <v/>
      </c>
      <c r="EM55" s="434" t="str">
        <f t="shared" si="159"/>
        <v/>
      </c>
      <c r="EN55" s="382"/>
      <c r="EO55" s="383"/>
      <c r="EP55" s="383"/>
      <c r="EQ55" s="161" t="str">
        <f t="shared" si="89"/>
        <v/>
      </c>
      <c r="ER55" s="429" t="str">
        <f t="shared" si="90"/>
        <v/>
      </c>
      <c r="ES55" s="430" t="str">
        <f t="shared" si="160"/>
        <v/>
      </c>
      <c r="ET55" s="382"/>
      <c r="EU55" s="383"/>
      <c r="EV55" s="383"/>
      <c r="EW55" s="161" t="str">
        <f t="shared" si="91"/>
        <v/>
      </c>
      <c r="EX55" s="429" t="str">
        <f t="shared" si="92"/>
        <v/>
      </c>
      <c r="EY55" s="430" t="str">
        <f t="shared" si="161"/>
        <v/>
      </c>
      <c r="EZ55" s="382"/>
      <c r="FA55" s="383"/>
      <c r="FB55" s="383"/>
      <c r="FC55" s="161" t="str">
        <f t="shared" si="93"/>
        <v/>
      </c>
      <c r="FD55" s="429" t="str">
        <f t="shared" si="94"/>
        <v/>
      </c>
      <c r="FE55" s="430" t="str">
        <f t="shared" si="162"/>
        <v/>
      </c>
      <c r="FF55" s="382"/>
      <c r="FG55" s="383"/>
      <c r="FH55" s="383"/>
      <c r="FI55" s="161" t="str">
        <f t="shared" si="95"/>
        <v/>
      </c>
      <c r="FJ55" s="429" t="str">
        <f t="shared" si="96"/>
        <v/>
      </c>
      <c r="FK55" s="434" t="str">
        <f t="shared" si="163"/>
        <v/>
      </c>
      <c r="FL55" s="382"/>
      <c r="FM55" s="383"/>
      <c r="FN55" s="383"/>
      <c r="FO55" s="161" t="str">
        <f t="shared" si="97"/>
        <v/>
      </c>
      <c r="FP55" s="429" t="str">
        <f t="shared" si="98"/>
        <v/>
      </c>
      <c r="FQ55" s="430" t="str">
        <f t="shared" si="164"/>
        <v/>
      </c>
      <c r="FR55" s="382"/>
      <c r="FS55" s="383"/>
      <c r="FT55" s="383"/>
      <c r="FU55" s="161" t="str">
        <f t="shared" si="99"/>
        <v/>
      </c>
      <c r="FV55" s="429" t="str">
        <f t="shared" si="100"/>
        <v/>
      </c>
      <c r="FW55" s="430" t="str">
        <f t="shared" si="165"/>
        <v/>
      </c>
      <c r="FX55" s="382"/>
      <c r="FY55" s="383"/>
      <c r="FZ55" s="383"/>
      <c r="GA55" s="161" t="str">
        <f t="shared" si="101"/>
        <v/>
      </c>
      <c r="GB55" s="429" t="str">
        <f t="shared" si="102"/>
        <v/>
      </c>
      <c r="GC55" s="430" t="str">
        <f t="shared" si="166"/>
        <v/>
      </c>
      <c r="GD55" s="382"/>
      <c r="GE55" s="383"/>
      <c r="GF55" s="383"/>
      <c r="GG55" s="161" t="str">
        <f t="shared" si="103"/>
        <v/>
      </c>
      <c r="GH55" s="429" t="str">
        <f t="shared" si="104"/>
        <v/>
      </c>
      <c r="GI55" s="434" t="str">
        <f t="shared" si="167"/>
        <v/>
      </c>
      <c r="GJ55" s="382"/>
      <c r="GK55" s="383"/>
      <c r="GL55" s="383"/>
      <c r="GM55" s="161" t="str">
        <f t="shared" si="105"/>
        <v/>
      </c>
      <c r="GN55" s="429" t="str">
        <f t="shared" si="106"/>
        <v/>
      </c>
      <c r="GO55" s="430" t="str">
        <f t="shared" si="168"/>
        <v/>
      </c>
      <c r="GP55" s="382"/>
      <c r="GQ55" s="383"/>
      <c r="GR55" s="383"/>
      <c r="GS55" s="161" t="str">
        <f t="shared" si="107"/>
        <v/>
      </c>
      <c r="GT55" s="429" t="str">
        <f t="shared" si="108"/>
        <v/>
      </c>
      <c r="GU55" s="430" t="str">
        <f t="shared" si="169"/>
        <v/>
      </c>
      <c r="GV55" s="382"/>
      <c r="GW55" s="383"/>
      <c r="GX55" s="383"/>
      <c r="GY55" s="161" t="str">
        <f t="shared" si="109"/>
        <v/>
      </c>
      <c r="GZ55" s="429" t="str">
        <f t="shared" si="110"/>
        <v/>
      </c>
      <c r="HA55" s="430" t="str">
        <f t="shared" si="170"/>
        <v/>
      </c>
      <c r="HB55" s="382"/>
      <c r="HC55" s="383"/>
      <c r="HD55" s="383"/>
      <c r="HE55" s="161" t="str">
        <f t="shared" si="111"/>
        <v/>
      </c>
      <c r="HF55" s="429" t="str">
        <f t="shared" si="112"/>
        <v/>
      </c>
      <c r="HG55" s="434" t="str">
        <f t="shared" si="171"/>
        <v/>
      </c>
      <c r="HH55" s="382"/>
      <c r="HI55" s="383"/>
      <c r="HJ55" s="383"/>
      <c r="HK55" s="161" t="str">
        <f t="shared" si="113"/>
        <v/>
      </c>
      <c r="HL55" s="429" t="str">
        <f t="shared" si="114"/>
        <v/>
      </c>
      <c r="HM55" s="430" t="str">
        <f t="shared" si="172"/>
        <v/>
      </c>
      <c r="HN55" s="382"/>
      <c r="HO55" s="383"/>
      <c r="HP55" s="383"/>
      <c r="HQ55" s="161" t="str">
        <f t="shared" si="115"/>
        <v/>
      </c>
      <c r="HR55" s="429" t="str">
        <f t="shared" si="116"/>
        <v/>
      </c>
      <c r="HS55" s="430" t="str">
        <f t="shared" si="173"/>
        <v/>
      </c>
      <c r="HT55" s="382"/>
      <c r="HU55" s="383"/>
      <c r="HV55" s="383"/>
      <c r="HW55" s="161" t="str">
        <f t="shared" si="117"/>
        <v/>
      </c>
      <c r="HX55" s="429" t="str">
        <f t="shared" si="118"/>
        <v/>
      </c>
      <c r="HY55" s="430" t="str">
        <f t="shared" si="174"/>
        <v/>
      </c>
      <c r="HZ55" s="382"/>
      <c r="IA55" s="383"/>
      <c r="IB55" s="383"/>
      <c r="IC55" s="161" t="str">
        <f t="shared" si="119"/>
        <v/>
      </c>
      <c r="ID55" s="429" t="str">
        <f t="shared" si="120"/>
        <v/>
      </c>
      <c r="IE55" s="434" t="str">
        <f t="shared" si="175"/>
        <v/>
      </c>
      <c r="IF55" s="382"/>
      <c r="IG55" s="383"/>
      <c r="IH55" s="383"/>
      <c r="II55" s="161" t="str">
        <f t="shared" si="121"/>
        <v/>
      </c>
      <c r="IJ55" s="429" t="str">
        <f t="shared" si="122"/>
        <v/>
      </c>
      <c r="IK55" s="430" t="str">
        <f t="shared" si="176"/>
        <v/>
      </c>
      <c r="IL55" s="382"/>
      <c r="IM55" s="383"/>
      <c r="IN55" s="383"/>
      <c r="IO55" s="161" t="str">
        <f t="shared" si="123"/>
        <v/>
      </c>
      <c r="IP55" s="429" t="str">
        <f t="shared" si="124"/>
        <v/>
      </c>
      <c r="IQ55" s="430" t="str">
        <f t="shared" si="177"/>
        <v/>
      </c>
      <c r="IR55" s="382"/>
      <c r="IS55" s="383"/>
      <c r="IT55" s="383"/>
      <c r="IU55" s="161" t="str">
        <f t="shared" si="125"/>
        <v/>
      </c>
      <c r="IV55" s="429" t="str">
        <f t="shared" si="126"/>
        <v/>
      </c>
      <c r="IW55" s="430" t="str">
        <f t="shared" si="178"/>
        <v/>
      </c>
      <c r="IX55" s="382"/>
      <c r="IY55" s="383"/>
      <c r="IZ55" s="383"/>
      <c r="JA55" s="161" t="str">
        <f t="shared" si="127"/>
        <v/>
      </c>
      <c r="JB55" s="429" t="str">
        <f t="shared" si="128"/>
        <v/>
      </c>
      <c r="JC55" s="434" t="str">
        <f t="shared" si="179"/>
        <v/>
      </c>
      <c r="JD55" s="446" t="str">
        <f t="shared" si="129"/>
        <v/>
      </c>
      <c r="JE55" s="161" t="str">
        <f t="shared" si="130"/>
        <v/>
      </c>
      <c r="JF55" s="454" t="str">
        <f t="shared" si="131"/>
        <v/>
      </c>
      <c r="JG55" s="441" t="str">
        <f>IF(JF55="","",IF(นักเรียน!N54="ออก","---ย้าย---",VLOOKUP(JF55,gradekpisum,4)))</f>
        <v/>
      </c>
      <c r="JH55" s="432"/>
      <c r="JM55" s="449">
        <f t="shared" si="132"/>
        <v>0</v>
      </c>
      <c r="JN55" s="449">
        <f t="shared" si="133"/>
        <v>0</v>
      </c>
      <c r="JO55" s="449">
        <f t="shared" si="134"/>
        <v>0</v>
      </c>
      <c r="JP55" s="449">
        <f t="shared" si="135"/>
        <v>0</v>
      </c>
      <c r="JQ55" s="452" t="str">
        <f t="shared" si="136"/>
        <v/>
      </c>
      <c r="JR55" s="4"/>
    </row>
    <row r="56" spans="2:278" ht="15.6" customHeight="1" x14ac:dyDescent="0.5">
      <c r="B56" s="15">
        <v>50</v>
      </c>
      <c r="C56" s="161" t="str">
        <f>IF(นักเรียน!C55="","",นักเรียน!C55)</f>
        <v/>
      </c>
      <c r="D56" s="740" t="str">
        <f>IF(นักเรียน!E55="","",นักเรียน!E55)</f>
        <v/>
      </c>
      <c r="E56" s="741"/>
      <c r="F56" s="382"/>
      <c r="G56" s="383"/>
      <c r="H56" s="383"/>
      <c r="I56" s="161" t="str">
        <f t="shared" si="43"/>
        <v/>
      </c>
      <c r="J56" s="429" t="str">
        <f t="shared" si="44"/>
        <v/>
      </c>
      <c r="K56" s="430" t="str">
        <f t="shared" si="137"/>
        <v/>
      </c>
      <c r="L56" s="382"/>
      <c r="M56" s="383"/>
      <c r="N56" s="383"/>
      <c r="O56" s="161" t="str">
        <f t="shared" si="45"/>
        <v/>
      </c>
      <c r="P56" s="429" t="str">
        <f t="shared" si="46"/>
        <v/>
      </c>
      <c r="Q56" s="430" t="str">
        <f t="shared" si="138"/>
        <v/>
      </c>
      <c r="R56" s="382"/>
      <c r="S56" s="383"/>
      <c r="T56" s="383"/>
      <c r="U56" s="161" t="str">
        <f t="shared" si="47"/>
        <v/>
      </c>
      <c r="V56" s="429" t="str">
        <f t="shared" si="48"/>
        <v/>
      </c>
      <c r="W56" s="434" t="str">
        <f t="shared" si="139"/>
        <v/>
      </c>
      <c r="X56" s="382"/>
      <c r="Y56" s="383"/>
      <c r="Z56" s="383"/>
      <c r="AA56" s="161" t="str">
        <f t="shared" si="49"/>
        <v/>
      </c>
      <c r="AB56" s="429" t="str">
        <f t="shared" si="50"/>
        <v/>
      </c>
      <c r="AC56" s="430" t="str">
        <f t="shared" si="140"/>
        <v/>
      </c>
      <c r="AD56" s="382"/>
      <c r="AE56" s="383"/>
      <c r="AF56" s="383"/>
      <c r="AG56" s="161" t="str">
        <f t="shared" si="51"/>
        <v/>
      </c>
      <c r="AH56" s="429" t="str">
        <f t="shared" si="52"/>
        <v/>
      </c>
      <c r="AI56" s="430" t="str">
        <f t="shared" si="141"/>
        <v/>
      </c>
      <c r="AJ56" s="382"/>
      <c r="AK56" s="383"/>
      <c r="AL56" s="383"/>
      <c r="AM56" s="161" t="str">
        <f t="shared" si="53"/>
        <v/>
      </c>
      <c r="AN56" s="429" t="str">
        <f t="shared" si="54"/>
        <v/>
      </c>
      <c r="AO56" s="430" t="str">
        <f t="shared" si="142"/>
        <v/>
      </c>
      <c r="AP56" s="382"/>
      <c r="AQ56" s="383"/>
      <c r="AR56" s="383"/>
      <c r="AS56" s="161" t="str">
        <f t="shared" si="55"/>
        <v/>
      </c>
      <c r="AT56" s="429" t="str">
        <f t="shared" si="56"/>
        <v/>
      </c>
      <c r="AU56" s="434" t="str">
        <f t="shared" si="143"/>
        <v/>
      </c>
      <c r="AV56" s="382"/>
      <c r="AW56" s="383"/>
      <c r="AX56" s="383"/>
      <c r="AY56" s="161" t="str">
        <f t="shared" si="57"/>
        <v/>
      </c>
      <c r="AZ56" s="429" t="str">
        <f t="shared" si="58"/>
        <v/>
      </c>
      <c r="BA56" s="430" t="str">
        <f t="shared" si="144"/>
        <v/>
      </c>
      <c r="BB56" s="382"/>
      <c r="BC56" s="383"/>
      <c r="BD56" s="383"/>
      <c r="BE56" s="161" t="str">
        <f t="shared" si="59"/>
        <v/>
      </c>
      <c r="BF56" s="429" t="str">
        <f t="shared" si="60"/>
        <v/>
      </c>
      <c r="BG56" s="430" t="str">
        <f t="shared" si="145"/>
        <v/>
      </c>
      <c r="BH56" s="382"/>
      <c r="BI56" s="383"/>
      <c r="BJ56" s="383"/>
      <c r="BK56" s="161" t="str">
        <f t="shared" si="61"/>
        <v/>
      </c>
      <c r="BL56" s="429" t="str">
        <f t="shared" si="62"/>
        <v/>
      </c>
      <c r="BM56" s="430" t="str">
        <f t="shared" si="146"/>
        <v/>
      </c>
      <c r="BN56" s="382"/>
      <c r="BO56" s="383"/>
      <c r="BP56" s="383"/>
      <c r="BQ56" s="161" t="str">
        <f t="shared" si="63"/>
        <v/>
      </c>
      <c r="BR56" s="429" t="str">
        <f t="shared" si="64"/>
        <v/>
      </c>
      <c r="BS56" s="434" t="str">
        <f t="shared" si="147"/>
        <v/>
      </c>
      <c r="BT56" s="382"/>
      <c r="BU56" s="383"/>
      <c r="BV56" s="383"/>
      <c r="BW56" s="161" t="str">
        <f t="shared" si="65"/>
        <v/>
      </c>
      <c r="BX56" s="429" t="str">
        <f t="shared" si="66"/>
        <v/>
      </c>
      <c r="BY56" s="430" t="str">
        <f t="shared" si="148"/>
        <v/>
      </c>
      <c r="BZ56" s="382"/>
      <c r="CA56" s="383"/>
      <c r="CB56" s="383"/>
      <c r="CC56" s="161" t="str">
        <f t="shared" si="67"/>
        <v/>
      </c>
      <c r="CD56" s="429" t="str">
        <f t="shared" si="68"/>
        <v/>
      </c>
      <c r="CE56" s="430" t="str">
        <f t="shared" si="149"/>
        <v/>
      </c>
      <c r="CF56" s="382"/>
      <c r="CG56" s="383"/>
      <c r="CH56" s="383"/>
      <c r="CI56" s="161" t="str">
        <f t="shared" si="69"/>
        <v/>
      </c>
      <c r="CJ56" s="429" t="str">
        <f t="shared" si="70"/>
        <v/>
      </c>
      <c r="CK56" s="430" t="str">
        <f t="shared" si="150"/>
        <v/>
      </c>
      <c r="CL56" s="382"/>
      <c r="CM56" s="383"/>
      <c r="CN56" s="383"/>
      <c r="CO56" s="161" t="str">
        <f t="shared" si="71"/>
        <v/>
      </c>
      <c r="CP56" s="429" t="str">
        <f t="shared" si="72"/>
        <v/>
      </c>
      <c r="CQ56" s="434" t="str">
        <f t="shared" si="151"/>
        <v/>
      </c>
      <c r="CR56" s="382"/>
      <c r="CS56" s="383"/>
      <c r="CT56" s="383"/>
      <c r="CU56" s="161" t="str">
        <f t="shared" si="73"/>
        <v/>
      </c>
      <c r="CV56" s="429" t="str">
        <f t="shared" si="74"/>
        <v/>
      </c>
      <c r="CW56" s="430" t="str">
        <f t="shared" si="152"/>
        <v/>
      </c>
      <c r="CX56" s="382"/>
      <c r="CY56" s="383"/>
      <c r="CZ56" s="383"/>
      <c r="DA56" s="161" t="str">
        <f t="shared" si="75"/>
        <v/>
      </c>
      <c r="DB56" s="429" t="str">
        <f t="shared" si="76"/>
        <v/>
      </c>
      <c r="DC56" s="430" t="str">
        <f t="shared" si="153"/>
        <v/>
      </c>
      <c r="DD56" s="382"/>
      <c r="DE56" s="383"/>
      <c r="DF56" s="383"/>
      <c r="DG56" s="161" t="str">
        <f t="shared" si="77"/>
        <v/>
      </c>
      <c r="DH56" s="429" t="str">
        <f t="shared" si="78"/>
        <v/>
      </c>
      <c r="DI56" s="430" t="str">
        <f t="shared" si="154"/>
        <v/>
      </c>
      <c r="DJ56" s="382"/>
      <c r="DK56" s="383"/>
      <c r="DL56" s="383"/>
      <c r="DM56" s="161" t="str">
        <f t="shared" si="79"/>
        <v/>
      </c>
      <c r="DN56" s="429" t="str">
        <f t="shared" si="80"/>
        <v/>
      </c>
      <c r="DO56" s="434" t="str">
        <f t="shared" si="155"/>
        <v/>
      </c>
      <c r="DP56" s="382"/>
      <c r="DQ56" s="383"/>
      <c r="DR56" s="383"/>
      <c r="DS56" s="161" t="str">
        <f t="shared" si="81"/>
        <v/>
      </c>
      <c r="DT56" s="429" t="str">
        <f t="shared" si="82"/>
        <v/>
      </c>
      <c r="DU56" s="430" t="str">
        <f t="shared" si="156"/>
        <v/>
      </c>
      <c r="DV56" s="382"/>
      <c r="DW56" s="383"/>
      <c r="DX56" s="383"/>
      <c r="DY56" s="161" t="str">
        <f t="shared" si="83"/>
        <v/>
      </c>
      <c r="DZ56" s="429" t="str">
        <f t="shared" si="84"/>
        <v/>
      </c>
      <c r="EA56" s="430" t="str">
        <f t="shared" si="157"/>
        <v/>
      </c>
      <c r="EB56" s="382"/>
      <c r="EC56" s="383"/>
      <c r="ED56" s="383"/>
      <c r="EE56" s="161" t="str">
        <f t="shared" si="85"/>
        <v/>
      </c>
      <c r="EF56" s="429" t="str">
        <f t="shared" si="86"/>
        <v/>
      </c>
      <c r="EG56" s="430" t="str">
        <f t="shared" si="158"/>
        <v/>
      </c>
      <c r="EH56" s="382"/>
      <c r="EI56" s="383"/>
      <c r="EJ56" s="383"/>
      <c r="EK56" s="161" t="str">
        <f t="shared" si="87"/>
        <v/>
      </c>
      <c r="EL56" s="429" t="str">
        <f t="shared" si="88"/>
        <v/>
      </c>
      <c r="EM56" s="434" t="str">
        <f t="shared" si="159"/>
        <v/>
      </c>
      <c r="EN56" s="382"/>
      <c r="EO56" s="383"/>
      <c r="EP56" s="383"/>
      <c r="EQ56" s="161" t="str">
        <f t="shared" si="89"/>
        <v/>
      </c>
      <c r="ER56" s="429" t="str">
        <f t="shared" si="90"/>
        <v/>
      </c>
      <c r="ES56" s="430" t="str">
        <f t="shared" si="160"/>
        <v/>
      </c>
      <c r="ET56" s="382"/>
      <c r="EU56" s="383"/>
      <c r="EV56" s="383"/>
      <c r="EW56" s="161" t="str">
        <f t="shared" si="91"/>
        <v/>
      </c>
      <c r="EX56" s="429" t="str">
        <f t="shared" si="92"/>
        <v/>
      </c>
      <c r="EY56" s="430" t="str">
        <f t="shared" si="161"/>
        <v/>
      </c>
      <c r="EZ56" s="382"/>
      <c r="FA56" s="383"/>
      <c r="FB56" s="383"/>
      <c r="FC56" s="161" t="str">
        <f t="shared" si="93"/>
        <v/>
      </c>
      <c r="FD56" s="429" t="str">
        <f t="shared" si="94"/>
        <v/>
      </c>
      <c r="FE56" s="430" t="str">
        <f t="shared" si="162"/>
        <v/>
      </c>
      <c r="FF56" s="382"/>
      <c r="FG56" s="383"/>
      <c r="FH56" s="383"/>
      <c r="FI56" s="161" t="str">
        <f t="shared" si="95"/>
        <v/>
      </c>
      <c r="FJ56" s="429" t="str">
        <f t="shared" si="96"/>
        <v/>
      </c>
      <c r="FK56" s="434" t="str">
        <f t="shared" si="163"/>
        <v/>
      </c>
      <c r="FL56" s="382"/>
      <c r="FM56" s="383"/>
      <c r="FN56" s="383"/>
      <c r="FO56" s="161" t="str">
        <f t="shared" si="97"/>
        <v/>
      </c>
      <c r="FP56" s="429" t="str">
        <f t="shared" si="98"/>
        <v/>
      </c>
      <c r="FQ56" s="430" t="str">
        <f t="shared" si="164"/>
        <v/>
      </c>
      <c r="FR56" s="382"/>
      <c r="FS56" s="383"/>
      <c r="FT56" s="383"/>
      <c r="FU56" s="161" t="str">
        <f t="shared" si="99"/>
        <v/>
      </c>
      <c r="FV56" s="429" t="str">
        <f t="shared" si="100"/>
        <v/>
      </c>
      <c r="FW56" s="430" t="str">
        <f t="shared" si="165"/>
        <v/>
      </c>
      <c r="FX56" s="382"/>
      <c r="FY56" s="383"/>
      <c r="FZ56" s="383"/>
      <c r="GA56" s="161" t="str">
        <f t="shared" si="101"/>
        <v/>
      </c>
      <c r="GB56" s="429" t="str">
        <f t="shared" si="102"/>
        <v/>
      </c>
      <c r="GC56" s="430" t="str">
        <f t="shared" si="166"/>
        <v/>
      </c>
      <c r="GD56" s="382"/>
      <c r="GE56" s="383"/>
      <c r="GF56" s="383"/>
      <c r="GG56" s="161" t="str">
        <f t="shared" si="103"/>
        <v/>
      </c>
      <c r="GH56" s="429" t="str">
        <f t="shared" si="104"/>
        <v/>
      </c>
      <c r="GI56" s="434" t="str">
        <f t="shared" si="167"/>
        <v/>
      </c>
      <c r="GJ56" s="382"/>
      <c r="GK56" s="383"/>
      <c r="GL56" s="383"/>
      <c r="GM56" s="161" t="str">
        <f t="shared" si="105"/>
        <v/>
      </c>
      <c r="GN56" s="429" t="str">
        <f t="shared" si="106"/>
        <v/>
      </c>
      <c r="GO56" s="430" t="str">
        <f t="shared" si="168"/>
        <v/>
      </c>
      <c r="GP56" s="382"/>
      <c r="GQ56" s="383"/>
      <c r="GR56" s="383"/>
      <c r="GS56" s="161" t="str">
        <f t="shared" si="107"/>
        <v/>
      </c>
      <c r="GT56" s="429" t="str">
        <f t="shared" si="108"/>
        <v/>
      </c>
      <c r="GU56" s="430" t="str">
        <f t="shared" si="169"/>
        <v/>
      </c>
      <c r="GV56" s="382"/>
      <c r="GW56" s="383"/>
      <c r="GX56" s="383"/>
      <c r="GY56" s="161" t="str">
        <f t="shared" si="109"/>
        <v/>
      </c>
      <c r="GZ56" s="429" t="str">
        <f t="shared" si="110"/>
        <v/>
      </c>
      <c r="HA56" s="430" t="str">
        <f t="shared" si="170"/>
        <v/>
      </c>
      <c r="HB56" s="382"/>
      <c r="HC56" s="383"/>
      <c r="HD56" s="383"/>
      <c r="HE56" s="161" t="str">
        <f t="shared" si="111"/>
        <v/>
      </c>
      <c r="HF56" s="429" t="str">
        <f t="shared" si="112"/>
        <v/>
      </c>
      <c r="HG56" s="434" t="str">
        <f t="shared" si="171"/>
        <v/>
      </c>
      <c r="HH56" s="382"/>
      <c r="HI56" s="383"/>
      <c r="HJ56" s="383"/>
      <c r="HK56" s="161" t="str">
        <f t="shared" si="113"/>
        <v/>
      </c>
      <c r="HL56" s="429" t="str">
        <f t="shared" si="114"/>
        <v/>
      </c>
      <c r="HM56" s="430" t="str">
        <f t="shared" si="172"/>
        <v/>
      </c>
      <c r="HN56" s="382"/>
      <c r="HO56" s="383"/>
      <c r="HP56" s="383"/>
      <c r="HQ56" s="161" t="str">
        <f t="shared" si="115"/>
        <v/>
      </c>
      <c r="HR56" s="429" t="str">
        <f t="shared" si="116"/>
        <v/>
      </c>
      <c r="HS56" s="430" t="str">
        <f t="shared" si="173"/>
        <v/>
      </c>
      <c r="HT56" s="382"/>
      <c r="HU56" s="383"/>
      <c r="HV56" s="383"/>
      <c r="HW56" s="161" t="str">
        <f t="shared" si="117"/>
        <v/>
      </c>
      <c r="HX56" s="429" t="str">
        <f t="shared" si="118"/>
        <v/>
      </c>
      <c r="HY56" s="430" t="str">
        <f t="shared" si="174"/>
        <v/>
      </c>
      <c r="HZ56" s="382"/>
      <c r="IA56" s="383"/>
      <c r="IB56" s="383"/>
      <c r="IC56" s="161" t="str">
        <f t="shared" si="119"/>
        <v/>
      </c>
      <c r="ID56" s="429" t="str">
        <f t="shared" si="120"/>
        <v/>
      </c>
      <c r="IE56" s="434" t="str">
        <f t="shared" si="175"/>
        <v/>
      </c>
      <c r="IF56" s="382"/>
      <c r="IG56" s="383"/>
      <c r="IH56" s="383"/>
      <c r="II56" s="161" t="str">
        <f t="shared" si="121"/>
        <v/>
      </c>
      <c r="IJ56" s="429" t="str">
        <f t="shared" si="122"/>
        <v/>
      </c>
      <c r="IK56" s="430" t="str">
        <f t="shared" si="176"/>
        <v/>
      </c>
      <c r="IL56" s="382"/>
      <c r="IM56" s="383"/>
      <c r="IN56" s="383"/>
      <c r="IO56" s="161" t="str">
        <f t="shared" si="123"/>
        <v/>
      </c>
      <c r="IP56" s="429" t="str">
        <f t="shared" si="124"/>
        <v/>
      </c>
      <c r="IQ56" s="430" t="str">
        <f t="shared" si="177"/>
        <v/>
      </c>
      <c r="IR56" s="382"/>
      <c r="IS56" s="383"/>
      <c r="IT56" s="383"/>
      <c r="IU56" s="161" t="str">
        <f t="shared" si="125"/>
        <v/>
      </c>
      <c r="IV56" s="429" t="str">
        <f t="shared" si="126"/>
        <v/>
      </c>
      <c r="IW56" s="430" t="str">
        <f t="shared" si="178"/>
        <v/>
      </c>
      <c r="IX56" s="382"/>
      <c r="IY56" s="383"/>
      <c r="IZ56" s="383"/>
      <c r="JA56" s="161" t="str">
        <f t="shared" si="127"/>
        <v/>
      </c>
      <c r="JB56" s="429" t="str">
        <f t="shared" si="128"/>
        <v/>
      </c>
      <c r="JC56" s="434" t="str">
        <f t="shared" si="179"/>
        <v/>
      </c>
      <c r="JD56" s="446" t="str">
        <f t="shared" si="129"/>
        <v/>
      </c>
      <c r="JE56" s="161" t="str">
        <f t="shared" si="130"/>
        <v/>
      </c>
      <c r="JF56" s="454" t="str">
        <f t="shared" si="131"/>
        <v/>
      </c>
      <c r="JG56" s="441" t="str">
        <f>IF(JF56="","",IF(นักเรียน!N55="ออก","---ย้าย---",VLOOKUP(JF56,gradekpisum,4)))</f>
        <v/>
      </c>
      <c r="JH56" s="432"/>
      <c r="JM56" s="449">
        <f t="shared" si="132"/>
        <v>0</v>
      </c>
      <c r="JN56" s="449">
        <f t="shared" si="133"/>
        <v>0</v>
      </c>
      <c r="JO56" s="449">
        <f t="shared" si="134"/>
        <v>0</v>
      </c>
      <c r="JP56" s="449">
        <f t="shared" si="135"/>
        <v>0</v>
      </c>
      <c r="JQ56" s="452" t="str">
        <f t="shared" si="136"/>
        <v/>
      </c>
      <c r="JR56" s="4"/>
    </row>
    <row r="57" spans="2:278" ht="18" customHeight="1" x14ac:dyDescent="0.5">
      <c r="F57" s="4"/>
      <c r="G57" s="4"/>
      <c r="H57" s="4"/>
      <c r="L57" s="4"/>
      <c r="M57" s="4"/>
      <c r="N57" s="4"/>
      <c r="R57" s="4"/>
      <c r="S57" s="4"/>
      <c r="T57" s="4"/>
      <c r="X57" s="4"/>
      <c r="Y57" s="4"/>
      <c r="Z57" s="4"/>
      <c r="AD57" s="4"/>
      <c r="AE57" s="4"/>
      <c r="AF57" s="4"/>
      <c r="AJ57" s="4"/>
      <c r="AK57" s="4"/>
      <c r="AL57" s="4"/>
      <c r="AP57" s="4"/>
      <c r="AQ57" s="4"/>
      <c r="AR57" s="4"/>
      <c r="AV57" s="4"/>
      <c r="AW57" s="4"/>
      <c r="AX57" s="4"/>
      <c r="BB57" s="4"/>
      <c r="BC57" s="4"/>
      <c r="BD57" s="4"/>
      <c r="BH57" s="4"/>
      <c r="BI57" s="4"/>
      <c r="BJ57" s="4"/>
      <c r="BN57" s="4"/>
      <c r="BO57" s="4"/>
      <c r="BP57" s="4"/>
      <c r="BT57" s="4"/>
      <c r="BU57" s="4"/>
      <c r="BV57" s="4"/>
      <c r="BZ57" s="4"/>
      <c r="CA57" s="4"/>
      <c r="CB57" s="4"/>
      <c r="CF57" s="4"/>
      <c r="CG57" s="4"/>
      <c r="CH57" s="4"/>
      <c r="CL57" s="4"/>
      <c r="CM57" s="4"/>
      <c r="CN57" s="4"/>
      <c r="CR57" s="4"/>
      <c r="CS57" s="4"/>
      <c r="CT57" s="4"/>
      <c r="CX57" s="4"/>
      <c r="CY57" s="4"/>
      <c r="CZ57" s="4"/>
      <c r="DD57" s="4"/>
      <c r="DE57" s="4"/>
      <c r="DF57" s="4"/>
      <c r="DJ57" s="4"/>
      <c r="DK57" s="4"/>
      <c r="DL57" s="4"/>
      <c r="DP57" s="4"/>
      <c r="DQ57" s="4"/>
      <c r="DR57" s="4"/>
      <c r="DV57" s="4"/>
      <c r="DW57" s="4"/>
      <c r="DX57" s="4"/>
      <c r="EB57" s="4"/>
      <c r="EC57" s="4"/>
      <c r="ED57" s="4"/>
      <c r="EH57" s="4"/>
      <c r="EI57" s="4"/>
      <c r="EJ57" s="4"/>
      <c r="EN57" s="4"/>
      <c r="EO57" s="4"/>
      <c r="EP57" s="4"/>
      <c r="ET57" s="4"/>
      <c r="EU57" s="4"/>
      <c r="EV57" s="4"/>
      <c r="EZ57" s="4"/>
      <c r="FA57" s="4"/>
      <c r="FB57" s="4"/>
      <c r="FF57" s="4"/>
      <c r="FG57" s="4"/>
      <c r="FH57" s="4"/>
      <c r="FL57" s="4"/>
      <c r="FM57" s="4"/>
      <c r="FN57" s="4"/>
      <c r="FR57" s="4"/>
      <c r="FS57" s="4"/>
      <c r="FT57" s="4"/>
      <c r="FX57" s="4"/>
      <c r="FY57" s="4"/>
      <c r="FZ57" s="4"/>
      <c r="GD57" s="4"/>
      <c r="GE57" s="4"/>
      <c r="GF57" s="4"/>
      <c r="GJ57" s="4"/>
      <c r="GK57" s="4"/>
      <c r="GL57" s="4"/>
      <c r="GP57" s="4"/>
      <c r="GQ57" s="4"/>
      <c r="GR57" s="4"/>
      <c r="GV57" s="4"/>
      <c r="GW57" s="4"/>
      <c r="GX57" s="4"/>
      <c r="HB57" s="4"/>
      <c r="HC57" s="4"/>
      <c r="HD57" s="4"/>
      <c r="HH57" s="4"/>
      <c r="HI57" s="4"/>
      <c r="HJ57" s="4"/>
      <c r="HN57" s="4"/>
      <c r="HO57" s="4"/>
      <c r="HP57" s="4"/>
      <c r="HT57" s="4"/>
      <c r="HU57" s="4"/>
      <c r="HV57" s="4"/>
      <c r="HZ57" s="4"/>
      <c r="IA57" s="4"/>
      <c r="IB57" s="4"/>
      <c r="IF57" s="4"/>
      <c r="IG57" s="4"/>
      <c r="IH57" s="4"/>
      <c r="IL57" s="4"/>
      <c r="IM57" s="4"/>
      <c r="IN57" s="4"/>
      <c r="IR57" s="4"/>
      <c r="IS57" s="4"/>
      <c r="IT57" s="4"/>
      <c r="IX57" s="4"/>
      <c r="IY57" s="4"/>
      <c r="IZ57" s="4"/>
      <c r="JD57" s="4"/>
      <c r="JE57" s="4"/>
      <c r="JF57" s="4"/>
      <c r="JG57" s="4"/>
      <c r="JH57" s="4"/>
    </row>
    <row r="58" spans="2:278" ht="18" customHeight="1" x14ac:dyDescent="0.5">
      <c r="F58" s="4"/>
      <c r="G58" s="4"/>
      <c r="H58" s="4"/>
      <c r="L58" s="4"/>
      <c r="M58" s="4"/>
      <c r="N58" s="4"/>
      <c r="R58" s="4"/>
      <c r="S58" s="4"/>
      <c r="T58" s="4"/>
      <c r="X58" s="4"/>
      <c r="Y58" s="4"/>
      <c r="Z58" s="4"/>
      <c r="AD58" s="4"/>
      <c r="AE58" s="4"/>
      <c r="AF58" s="4"/>
      <c r="AJ58" s="4"/>
      <c r="AK58" s="4"/>
      <c r="AL58" s="4"/>
      <c r="AP58" s="4"/>
      <c r="AQ58" s="4"/>
      <c r="AR58" s="4"/>
      <c r="AV58" s="4"/>
      <c r="AW58" s="4"/>
      <c r="AX58" s="4"/>
      <c r="BB58" s="4"/>
      <c r="BC58" s="4"/>
      <c r="BD58" s="4"/>
      <c r="BH58" s="4"/>
      <c r="BI58" s="4"/>
      <c r="BJ58" s="4"/>
      <c r="BN58" s="4"/>
      <c r="BO58" s="4"/>
      <c r="BP58" s="4"/>
      <c r="BT58" s="4"/>
      <c r="BU58" s="4"/>
      <c r="BV58" s="4"/>
      <c r="BZ58" s="4"/>
      <c r="CA58" s="4"/>
      <c r="CB58" s="4"/>
      <c r="CF58" s="4"/>
      <c r="CG58" s="4"/>
      <c r="CH58" s="4"/>
      <c r="CL58" s="4"/>
      <c r="CM58" s="4"/>
      <c r="CN58" s="4"/>
      <c r="CR58" s="4"/>
      <c r="CS58" s="4"/>
      <c r="CT58" s="4"/>
      <c r="CX58" s="4"/>
      <c r="CY58" s="4"/>
      <c r="CZ58" s="4"/>
      <c r="DD58" s="4"/>
      <c r="DE58" s="4"/>
      <c r="DF58" s="4"/>
      <c r="DJ58" s="4"/>
      <c r="DK58" s="4"/>
      <c r="DL58" s="4"/>
      <c r="DP58" s="4"/>
      <c r="DQ58" s="4"/>
      <c r="DR58" s="4"/>
      <c r="DV58" s="4"/>
      <c r="DW58" s="4"/>
      <c r="DX58" s="4"/>
      <c r="EB58" s="4"/>
      <c r="EC58" s="4"/>
      <c r="ED58" s="4"/>
      <c r="EH58" s="4"/>
      <c r="EI58" s="4"/>
      <c r="EJ58" s="4"/>
      <c r="EN58" s="4"/>
      <c r="EO58" s="4"/>
      <c r="EP58" s="4"/>
      <c r="ET58" s="4"/>
      <c r="EU58" s="4"/>
      <c r="EV58" s="4"/>
      <c r="EZ58" s="4"/>
      <c r="FA58" s="4"/>
      <c r="FB58" s="4"/>
      <c r="FF58" s="4"/>
      <c r="FG58" s="4"/>
      <c r="FH58" s="4"/>
      <c r="FL58" s="4"/>
      <c r="FM58" s="4"/>
      <c r="FN58" s="4"/>
      <c r="FR58" s="4"/>
      <c r="FS58" s="4"/>
      <c r="FT58" s="4"/>
      <c r="FX58" s="4"/>
      <c r="FY58" s="4"/>
      <c r="FZ58" s="4"/>
      <c r="GD58" s="4"/>
      <c r="GE58" s="4"/>
      <c r="GF58" s="4"/>
      <c r="GJ58" s="4"/>
      <c r="GK58" s="4"/>
      <c r="GL58" s="4"/>
      <c r="GP58" s="4"/>
      <c r="GQ58" s="4"/>
      <c r="GR58" s="4"/>
      <c r="GV58" s="4"/>
      <c r="GW58" s="4"/>
      <c r="GX58" s="4"/>
      <c r="HB58" s="4"/>
      <c r="HC58" s="4"/>
      <c r="HD58" s="4"/>
      <c r="HH58" s="4"/>
      <c r="HI58" s="4"/>
      <c r="HJ58" s="4"/>
      <c r="HN58" s="4"/>
      <c r="HO58" s="4"/>
      <c r="HP58" s="4"/>
      <c r="HT58" s="4"/>
      <c r="HU58" s="4"/>
      <c r="HV58" s="4"/>
      <c r="HZ58" s="4"/>
      <c r="IA58" s="4"/>
      <c r="IB58" s="4"/>
      <c r="IF58" s="4"/>
      <c r="IG58" s="4"/>
      <c r="IH58" s="4"/>
      <c r="IL58" s="4"/>
      <c r="IM58" s="4"/>
      <c r="IN58" s="4"/>
      <c r="IR58" s="4"/>
      <c r="IS58" s="4"/>
      <c r="IT58" s="4"/>
      <c r="IX58" s="4"/>
      <c r="IY58" s="4"/>
      <c r="IZ58" s="4"/>
      <c r="JD58" s="4"/>
      <c r="JE58" s="4"/>
      <c r="JF58" s="4"/>
      <c r="JG58" s="4"/>
      <c r="JH58" s="4"/>
    </row>
    <row r="59" spans="2:278" ht="18" customHeight="1" x14ac:dyDescent="0.5">
      <c r="F59" s="4"/>
      <c r="G59" s="4"/>
      <c r="H59" s="4"/>
      <c r="L59" s="4"/>
      <c r="M59" s="4"/>
      <c r="N59" s="4"/>
      <c r="R59" s="4"/>
      <c r="S59" s="4"/>
      <c r="T59" s="4"/>
      <c r="X59" s="4"/>
      <c r="Y59" s="4"/>
      <c r="Z59" s="4"/>
      <c r="AD59" s="4"/>
      <c r="AE59" s="4"/>
      <c r="AF59" s="4"/>
      <c r="AJ59" s="4"/>
      <c r="AK59" s="4"/>
      <c r="AL59" s="4"/>
      <c r="AP59" s="4"/>
      <c r="AQ59" s="4"/>
      <c r="AR59" s="4"/>
      <c r="AV59" s="4"/>
      <c r="AW59" s="4"/>
      <c r="AX59" s="4"/>
      <c r="BB59" s="4"/>
      <c r="BC59" s="4"/>
      <c r="BD59" s="4"/>
      <c r="BH59" s="4"/>
      <c r="BI59" s="4"/>
      <c r="BJ59" s="4"/>
      <c r="BN59" s="4"/>
      <c r="BO59" s="4"/>
      <c r="BP59" s="4"/>
      <c r="BT59" s="4"/>
      <c r="BU59" s="4"/>
      <c r="BV59" s="4"/>
      <c r="BZ59" s="4"/>
      <c r="CA59" s="4"/>
      <c r="CB59" s="4"/>
      <c r="CF59" s="4"/>
      <c r="CG59" s="4"/>
      <c r="CH59" s="4"/>
      <c r="CL59" s="4"/>
      <c r="CM59" s="4"/>
      <c r="CN59" s="4"/>
      <c r="CR59" s="4"/>
      <c r="CS59" s="4"/>
      <c r="CT59" s="4"/>
      <c r="CX59" s="4"/>
      <c r="CY59" s="4"/>
      <c r="CZ59" s="4"/>
      <c r="DD59" s="4"/>
      <c r="DE59" s="4"/>
      <c r="DF59" s="4"/>
      <c r="DJ59" s="4"/>
      <c r="DK59" s="4"/>
      <c r="DL59" s="4"/>
      <c r="DP59" s="4"/>
      <c r="DQ59" s="4"/>
      <c r="DR59" s="4"/>
      <c r="DV59" s="4"/>
      <c r="DW59" s="4"/>
      <c r="DX59" s="4"/>
      <c r="EB59" s="4"/>
      <c r="EC59" s="4"/>
      <c r="ED59" s="4"/>
      <c r="EH59" s="4"/>
      <c r="EI59" s="4"/>
      <c r="EJ59" s="4"/>
      <c r="EN59" s="4"/>
      <c r="EO59" s="4"/>
      <c r="EP59" s="4"/>
      <c r="ET59" s="4"/>
      <c r="EU59" s="4"/>
      <c r="EV59" s="4"/>
      <c r="EZ59" s="4"/>
      <c r="FA59" s="4"/>
      <c r="FB59" s="4"/>
      <c r="FF59" s="4"/>
      <c r="FG59" s="4"/>
      <c r="FH59" s="4"/>
      <c r="FL59" s="4"/>
      <c r="FM59" s="4"/>
      <c r="FN59" s="4"/>
      <c r="FR59" s="4"/>
      <c r="FS59" s="4"/>
      <c r="FT59" s="4"/>
      <c r="FX59" s="4"/>
      <c r="FY59" s="4"/>
      <c r="FZ59" s="4"/>
      <c r="GD59" s="4"/>
      <c r="GE59" s="4"/>
      <c r="GF59" s="4"/>
      <c r="GJ59" s="4"/>
      <c r="GK59" s="4"/>
      <c r="GL59" s="4"/>
      <c r="GP59" s="4"/>
      <c r="GQ59" s="4"/>
      <c r="GR59" s="4"/>
      <c r="GV59" s="4"/>
      <c r="GW59" s="4"/>
      <c r="GX59" s="4"/>
      <c r="HB59" s="4"/>
      <c r="HC59" s="4"/>
      <c r="HD59" s="4"/>
      <c r="HH59" s="4"/>
      <c r="HI59" s="4"/>
      <c r="HJ59" s="4"/>
      <c r="HN59" s="4"/>
      <c r="HO59" s="4"/>
      <c r="HP59" s="4"/>
      <c r="HT59" s="4"/>
      <c r="HU59" s="4"/>
      <c r="HV59" s="4"/>
      <c r="HZ59" s="4"/>
      <c r="IA59" s="4"/>
      <c r="IB59" s="4"/>
      <c r="IF59" s="4"/>
      <c r="IG59" s="4"/>
      <c r="IH59" s="4"/>
      <c r="IL59" s="4"/>
      <c r="IM59" s="4"/>
      <c r="IN59" s="4"/>
      <c r="IR59" s="4"/>
      <c r="IS59" s="4"/>
      <c r="IT59" s="4"/>
      <c r="IX59" s="4"/>
      <c r="IY59" s="4"/>
      <c r="IZ59" s="4"/>
      <c r="JD59" s="4"/>
      <c r="JE59" s="4"/>
      <c r="JF59" s="4"/>
      <c r="JG59" s="4"/>
      <c r="JH59" s="4"/>
    </row>
    <row r="60" spans="2:278" ht="18" customHeight="1" x14ac:dyDescent="0.5">
      <c r="F60" s="4"/>
      <c r="G60" s="4"/>
      <c r="H60" s="4"/>
      <c r="L60" s="4"/>
      <c r="M60" s="4"/>
      <c r="N60" s="4"/>
      <c r="R60" s="4"/>
      <c r="S60" s="4"/>
      <c r="T60" s="4"/>
      <c r="X60" s="4"/>
      <c r="Y60" s="4"/>
      <c r="Z60" s="4"/>
      <c r="AD60" s="4"/>
      <c r="AE60" s="4"/>
      <c r="AF60" s="4"/>
      <c r="AJ60" s="4"/>
      <c r="AK60" s="4"/>
      <c r="AL60" s="4"/>
      <c r="AP60" s="4"/>
      <c r="AQ60" s="4"/>
      <c r="AR60" s="4"/>
      <c r="AV60" s="4"/>
      <c r="AW60" s="4"/>
      <c r="AX60" s="4"/>
      <c r="BB60" s="4"/>
      <c r="BC60" s="4"/>
      <c r="BD60" s="4"/>
      <c r="BH60" s="4"/>
      <c r="BI60" s="4"/>
      <c r="BJ60" s="4"/>
      <c r="BN60" s="4"/>
      <c r="BO60" s="4"/>
      <c r="BP60" s="4"/>
      <c r="BT60" s="4"/>
      <c r="BU60" s="4"/>
      <c r="BV60" s="4"/>
      <c r="BZ60" s="4"/>
      <c r="CA60" s="4"/>
      <c r="CB60" s="4"/>
      <c r="CF60" s="4"/>
      <c r="CG60" s="4"/>
      <c r="CH60" s="4"/>
      <c r="CL60" s="4"/>
      <c r="CM60" s="4"/>
      <c r="CN60" s="4"/>
      <c r="CR60" s="4"/>
      <c r="CS60" s="4"/>
      <c r="CT60" s="4"/>
      <c r="CX60" s="4"/>
      <c r="CY60" s="4"/>
      <c r="CZ60" s="4"/>
      <c r="DD60" s="4"/>
      <c r="DE60" s="4"/>
      <c r="DF60" s="4"/>
      <c r="DJ60" s="4"/>
      <c r="DK60" s="4"/>
      <c r="DL60" s="4"/>
      <c r="DP60" s="4"/>
      <c r="DQ60" s="4"/>
      <c r="DR60" s="4"/>
      <c r="DV60" s="4"/>
      <c r="DW60" s="4"/>
      <c r="DX60" s="4"/>
      <c r="EB60" s="4"/>
      <c r="EC60" s="4"/>
      <c r="ED60" s="4"/>
      <c r="EH60" s="4"/>
      <c r="EI60" s="4"/>
      <c r="EJ60" s="4"/>
      <c r="EN60" s="4"/>
      <c r="EO60" s="4"/>
      <c r="EP60" s="4"/>
      <c r="ET60" s="4"/>
      <c r="EU60" s="4"/>
      <c r="EV60" s="4"/>
      <c r="EZ60" s="4"/>
      <c r="FA60" s="4"/>
      <c r="FB60" s="4"/>
      <c r="FF60" s="4"/>
      <c r="FG60" s="4"/>
      <c r="FH60" s="4"/>
      <c r="FL60" s="4"/>
      <c r="FM60" s="4"/>
      <c r="FN60" s="4"/>
      <c r="FR60" s="4"/>
      <c r="FS60" s="4"/>
      <c r="FT60" s="4"/>
      <c r="FX60" s="4"/>
      <c r="FY60" s="4"/>
      <c r="FZ60" s="4"/>
      <c r="GD60" s="4"/>
      <c r="GE60" s="4"/>
      <c r="GF60" s="4"/>
      <c r="GJ60" s="4"/>
      <c r="GK60" s="4"/>
      <c r="GL60" s="4"/>
      <c r="GP60" s="4"/>
      <c r="GQ60" s="4"/>
      <c r="GR60" s="4"/>
      <c r="GV60" s="4"/>
      <c r="GW60" s="4"/>
      <c r="GX60" s="4"/>
      <c r="HB60" s="4"/>
      <c r="HC60" s="4"/>
      <c r="HD60" s="4"/>
      <c r="HH60" s="4"/>
      <c r="HI60" s="4"/>
      <c r="HJ60" s="4"/>
      <c r="HN60" s="4"/>
      <c r="HO60" s="4"/>
      <c r="HP60" s="4"/>
      <c r="HT60" s="4"/>
      <c r="HU60" s="4"/>
      <c r="HV60" s="4"/>
      <c r="HZ60" s="4"/>
      <c r="IA60" s="4"/>
      <c r="IB60" s="4"/>
      <c r="IF60" s="4"/>
      <c r="IG60" s="4"/>
      <c r="IH60" s="4"/>
      <c r="IL60" s="4"/>
      <c r="IM60" s="4"/>
      <c r="IN60" s="4"/>
      <c r="IR60" s="4"/>
      <c r="IS60" s="4"/>
      <c r="IT60" s="4"/>
      <c r="IX60" s="4"/>
      <c r="IY60" s="4"/>
      <c r="IZ60" s="4"/>
      <c r="JD60" s="4"/>
      <c r="JE60" s="4"/>
      <c r="JF60" s="4"/>
      <c r="JG60" s="4"/>
      <c r="JH60" s="4"/>
    </row>
    <row r="61" spans="2:278" ht="18" customHeight="1" x14ac:dyDescent="0.5">
      <c r="F61" s="4"/>
      <c r="G61" s="4"/>
      <c r="H61" s="4"/>
      <c r="L61" s="4"/>
      <c r="M61" s="4"/>
      <c r="N61" s="4"/>
      <c r="R61" s="4"/>
      <c r="S61" s="4"/>
      <c r="T61" s="4"/>
      <c r="X61" s="4"/>
      <c r="Y61" s="4"/>
      <c r="Z61" s="4"/>
      <c r="AD61" s="4"/>
      <c r="AE61" s="4"/>
      <c r="AF61" s="4"/>
      <c r="AJ61" s="4"/>
      <c r="AK61" s="4"/>
      <c r="AL61" s="4"/>
      <c r="AP61" s="4"/>
      <c r="AQ61" s="4"/>
      <c r="AR61" s="4"/>
      <c r="AV61" s="4"/>
      <c r="AW61" s="4"/>
      <c r="AX61" s="4"/>
      <c r="BB61" s="4"/>
      <c r="BC61" s="4"/>
      <c r="BD61" s="4"/>
      <c r="BH61" s="4"/>
      <c r="BI61" s="4"/>
      <c r="BJ61" s="4"/>
      <c r="BN61" s="4"/>
      <c r="BO61" s="4"/>
      <c r="BP61" s="4"/>
      <c r="BT61" s="4"/>
      <c r="BU61" s="4"/>
      <c r="BV61" s="4"/>
      <c r="BZ61" s="4"/>
      <c r="CA61" s="4"/>
      <c r="CB61" s="4"/>
      <c r="CF61" s="4"/>
      <c r="CG61" s="4"/>
      <c r="CH61" s="4"/>
      <c r="CL61" s="4"/>
      <c r="CM61" s="4"/>
      <c r="CN61" s="4"/>
      <c r="CR61" s="4"/>
      <c r="CS61" s="4"/>
      <c r="CT61" s="4"/>
      <c r="CX61" s="4"/>
      <c r="CY61" s="4"/>
      <c r="CZ61" s="4"/>
      <c r="DD61" s="4"/>
      <c r="DE61" s="4"/>
      <c r="DF61" s="4"/>
      <c r="DJ61" s="4"/>
      <c r="DK61" s="4"/>
      <c r="DL61" s="4"/>
      <c r="DP61" s="4"/>
      <c r="DQ61" s="4"/>
      <c r="DR61" s="4"/>
      <c r="DV61" s="4"/>
      <c r="DW61" s="4"/>
      <c r="DX61" s="4"/>
      <c r="EB61" s="4"/>
      <c r="EC61" s="4"/>
      <c r="ED61" s="4"/>
      <c r="EH61" s="4"/>
      <c r="EI61" s="4"/>
      <c r="EJ61" s="4"/>
      <c r="EN61" s="4"/>
      <c r="EO61" s="4"/>
      <c r="EP61" s="4"/>
      <c r="ET61" s="4"/>
      <c r="EU61" s="4"/>
      <c r="EV61" s="4"/>
      <c r="EZ61" s="4"/>
      <c r="FA61" s="4"/>
      <c r="FB61" s="4"/>
      <c r="FF61" s="4"/>
      <c r="FG61" s="4"/>
      <c r="FH61" s="4"/>
      <c r="FL61" s="4"/>
      <c r="FM61" s="4"/>
      <c r="FN61" s="4"/>
      <c r="FR61" s="4"/>
      <c r="FS61" s="4"/>
      <c r="FT61" s="4"/>
      <c r="FX61" s="4"/>
      <c r="FY61" s="4"/>
      <c r="FZ61" s="4"/>
      <c r="GD61" s="4"/>
      <c r="GE61" s="4"/>
      <c r="GF61" s="4"/>
      <c r="GJ61" s="4"/>
      <c r="GK61" s="4"/>
      <c r="GL61" s="4"/>
      <c r="GP61" s="4"/>
      <c r="GQ61" s="4"/>
      <c r="GR61" s="4"/>
      <c r="GV61" s="4"/>
      <c r="GW61" s="4"/>
      <c r="GX61" s="4"/>
      <c r="HB61" s="4"/>
      <c r="HC61" s="4"/>
      <c r="HD61" s="4"/>
      <c r="HH61" s="4"/>
      <c r="HI61" s="4"/>
      <c r="HJ61" s="4"/>
      <c r="HN61" s="4"/>
      <c r="HO61" s="4"/>
      <c r="HP61" s="4"/>
      <c r="HT61" s="4"/>
      <c r="HU61" s="4"/>
      <c r="HV61" s="4"/>
      <c r="HZ61" s="4"/>
      <c r="IA61" s="4"/>
      <c r="IB61" s="4"/>
      <c r="IF61" s="4"/>
      <c r="IG61" s="4"/>
      <c r="IH61" s="4"/>
      <c r="IL61" s="4"/>
      <c r="IM61" s="4"/>
      <c r="IN61" s="4"/>
      <c r="IR61" s="4"/>
      <c r="IS61" s="4"/>
      <c r="IT61" s="4"/>
      <c r="IX61" s="4"/>
      <c r="IY61" s="4"/>
      <c r="IZ61" s="4"/>
      <c r="JD61" s="4"/>
      <c r="JE61" s="4"/>
      <c r="JF61" s="4"/>
      <c r="JG61" s="4"/>
      <c r="JH61" s="4"/>
    </row>
    <row r="62" spans="2:278" ht="18" customHeight="1" x14ac:dyDescent="0.5">
      <c r="F62" s="4"/>
      <c r="G62" s="4"/>
      <c r="H62" s="4"/>
      <c r="L62" s="4"/>
      <c r="M62" s="4"/>
      <c r="N62" s="4"/>
      <c r="R62" s="4"/>
      <c r="S62" s="4"/>
      <c r="T62" s="4"/>
      <c r="X62" s="4"/>
      <c r="Y62" s="4"/>
      <c r="Z62" s="4"/>
      <c r="AD62" s="4"/>
      <c r="AE62" s="4"/>
      <c r="AF62" s="4"/>
      <c r="AJ62" s="4"/>
      <c r="AK62" s="4"/>
      <c r="AL62" s="4"/>
      <c r="AP62" s="4"/>
      <c r="AQ62" s="4"/>
      <c r="AR62" s="4"/>
      <c r="AV62" s="4"/>
      <c r="AW62" s="4"/>
      <c r="AX62" s="4"/>
      <c r="BB62" s="4"/>
      <c r="BC62" s="4"/>
      <c r="BD62" s="4"/>
      <c r="BH62" s="4"/>
      <c r="BI62" s="4"/>
      <c r="BJ62" s="4"/>
      <c r="BN62" s="4"/>
      <c r="BO62" s="4"/>
      <c r="BP62" s="4"/>
      <c r="BT62" s="4"/>
      <c r="BU62" s="4"/>
      <c r="BV62" s="4"/>
      <c r="BZ62" s="4"/>
      <c r="CA62" s="4"/>
      <c r="CB62" s="4"/>
      <c r="CF62" s="4"/>
      <c r="CG62" s="4"/>
      <c r="CH62" s="4"/>
      <c r="CL62" s="4"/>
      <c r="CM62" s="4"/>
      <c r="CN62" s="4"/>
      <c r="CR62" s="4"/>
      <c r="CS62" s="4"/>
      <c r="CT62" s="4"/>
      <c r="CX62" s="4"/>
      <c r="CY62" s="4"/>
      <c r="CZ62" s="4"/>
      <c r="DD62" s="4"/>
      <c r="DE62" s="4"/>
      <c r="DF62" s="4"/>
      <c r="DJ62" s="4"/>
      <c r="DK62" s="4"/>
      <c r="DL62" s="4"/>
      <c r="DP62" s="4"/>
      <c r="DQ62" s="4"/>
      <c r="DR62" s="4"/>
      <c r="DV62" s="4"/>
      <c r="DW62" s="4"/>
      <c r="DX62" s="4"/>
      <c r="EB62" s="4"/>
      <c r="EC62" s="4"/>
      <c r="ED62" s="4"/>
      <c r="EH62" s="4"/>
      <c r="EI62" s="4"/>
      <c r="EJ62" s="4"/>
      <c r="EN62" s="4"/>
      <c r="EO62" s="4"/>
      <c r="EP62" s="4"/>
      <c r="ET62" s="4"/>
      <c r="EU62" s="4"/>
      <c r="EV62" s="4"/>
      <c r="EZ62" s="4"/>
      <c r="FA62" s="4"/>
      <c r="FB62" s="4"/>
      <c r="FF62" s="4"/>
      <c r="FG62" s="4"/>
      <c r="FH62" s="4"/>
      <c r="FL62" s="4"/>
      <c r="FM62" s="4"/>
      <c r="FN62" s="4"/>
      <c r="FR62" s="4"/>
      <c r="FS62" s="4"/>
      <c r="FT62" s="4"/>
      <c r="FX62" s="4"/>
      <c r="FY62" s="4"/>
      <c r="FZ62" s="4"/>
      <c r="GD62" s="4"/>
      <c r="GE62" s="4"/>
      <c r="GF62" s="4"/>
      <c r="GJ62" s="4"/>
      <c r="GK62" s="4"/>
      <c r="GL62" s="4"/>
      <c r="GP62" s="4"/>
      <c r="GQ62" s="4"/>
      <c r="GR62" s="4"/>
      <c r="GV62" s="4"/>
      <c r="GW62" s="4"/>
      <c r="GX62" s="4"/>
      <c r="HB62" s="4"/>
      <c r="HC62" s="4"/>
      <c r="HD62" s="4"/>
      <c r="HH62" s="4"/>
      <c r="HI62" s="4"/>
      <c r="HJ62" s="4"/>
      <c r="HN62" s="4"/>
      <c r="HO62" s="4"/>
      <c r="HP62" s="4"/>
      <c r="HT62" s="4"/>
      <c r="HU62" s="4"/>
      <c r="HV62" s="4"/>
      <c r="HZ62" s="4"/>
      <c r="IA62" s="4"/>
      <c r="IB62" s="4"/>
      <c r="IF62" s="4"/>
      <c r="IG62" s="4"/>
      <c r="IH62" s="4"/>
      <c r="IL62" s="4"/>
      <c r="IM62" s="4"/>
      <c r="IN62" s="4"/>
      <c r="IR62" s="4"/>
      <c r="IS62" s="4"/>
      <c r="IT62" s="4"/>
      <c r="IX62" s="4"/>
      <c r="IY62" s="4"/>
      <c r="IZ62" s="4"/>
      <c r="JD62" s="4"/>
      <c r="JE62" s="4"/>
      <c r="JF62" s="4"/>
      <c r="JG62" s="4"/>
      <c r="JH62" s="4"/>
    </row>
    <row r="63" spans="2:278" ht="18" customHeight="1" x14ac:dyDescent="0.5">
      <c r="F63" s="4"/>
      <c r="G63" s="4"/>
      <c r="H63" s="4"/>
      <c r="L63" s="4"/>
      <c r="M63" s="4"/>
      <c r="N63" s="4"/>
      <c r="R63" s="4"/>
      <c r="S63" s="4"/>
      <c r="T63" s="4"/>
      <c r="X63" s="4"/>
      <c r="Y63" s="4"/>
      <c r="Z63" s="4"/>
      <c r="AD63" s="4"/>
      <c r="AE63" s="4"/>
      <c r="AF63" s="4"/>
      <c r="AJ63" s="4"/>
      <c r="AK63" s="4"/>
      <c r="AL63" s="4"/>
      <c r="AP63" s="4"/>
      <c r="AQ63" s="4"/>
      <c r="AR63" s="4"/>
      <c r="AV63" s="4"/>
      <c r="AW63" s="4"/>
      <c r="AX63" s="4"/>
      <c r="BB63" s="4"/>
      <c r="BC63" s="4"/>
      <c r="BD63" s="4"/>
      <c r="BH63" s="4"/>
      <c r="BI63" s="4"/>
      <c r="BJ63" s="4"/>
      <c r="BN63" s="4"/>
      <c r="BO63" s="4"/>
      <c r="BP63" s="4"/>
      <c r="BT63" s="4"/>
      <c r="BU63" s="4"/>
      <c r="BV63" s="4"/>
      <c r="BZ63" s="4"/>
      <c r="CA63" s="4"/>
      <c r="CB63" s="4"/>
      <c r="CF63" s="4"/>
      <c r="CG63" s="4"/>
      <c r="CH63" s="4"/>
      <c r="CL63" s="4"/>
      <c r="CM63" s="4"/>
      <c r="CN63" s="4"/>
      <c r="CR63" s="4"/>
      <c r="CS63" s="4"/>
      <c r="CT63" s="4"/>
      <c r="CX63" s="4"/>
      <c r="CY63" s="4"/>
      <c r="CZ63" s="4"/>
      <c r="DD63" s="4"/>
      <c r="DE63" s="4"/>
      <c r="DF63" s="4"/>
      <c r="DJ63" s="4"/>
      <c r="DK63" s="4"/>
      <c r="DL63" s="4"/>
      <c r="DP63" s="4"/>
      <c r="DQ63" s="4"/>
      <c r="DR63" s="4"/>
      <c r="DV63" s="4"/>
      <c r="DW63" s="4"/>
      <c r="DX63" s="4"/>
      <c r="EB63" s="4"/>
      <c r="EC63" s="4"/>
      <c r="ED63" s="4"/>
      <c r="EH63" s="4"/>
      <c r="EI63" s="4"/>
      <c r="EJ63" s="4"/>
      <c r="EN63" s="4"/>
      <c r="EO63" s="4"/>
      <c r="EP63" s="4"/>
      <c r="ET63" s="4"/>
      <c r="EU63" s="4"/>
      <c r="EV63" s="4"/>
      <c r="EZ63" s="4"/>
      <c r="FA63" s="4"/>
      <c r="FB63" s="4"/>
      <c r="FF63" s="4"/>
      <c r="FG63" s="4"/>
      <c r="FH63" s="4"/>
      <c r="FL63" s="4"/>
      <c r="FM63" s="4"/>
      <c r="FN63" s="4"/>
      <c r="FR63" s="4"/>
      <c r="FS63" s="4"/>
      <c r="FT63" s="4"/>
      <c r="FX63" s="4"/>
      <c r="FY63" s="4"/>
      <c r="FZ63" s="4"/>
      <c r="GD63" s="4"/>
      <c r="GE63" s="4"/>
      <c r="GF63" s="4"/>
      <c r="GJ63" s="4"/>
      <c r="GK63" s="4"/>
      <c r="GL63" s="4"/>
      <c r="GP63" s="4"/>
      <c r="GQ63" s="4"/>
      <c r="GR63" s="4"/>
      <c r="GV63" s="4"/>
      <c r="GW63" s="4"/>
      <c r="GX63" s="4"/>
      <c r="HB63" s="4"/>
      <c r="HC63" s="4"/>
      <c r="HD63" s="4"/>
      <c r="HH63" s="4"/>
      <c r="HI63" s="4"/>
      <c r="HJ63" s="4"/>
      <c r="HN63" s="4"/>
      <c r="HO63" s="4"/>
      <c r="HP63" s="4"/>
      <c r="HT63" s="4"/>
      <c r="HU63" s="4"/>
      <c r="HV63" s="4"/>
      <c r="HZ63" s="4"/>
      <c r="IA63" s="4"/>
      <c r="IB63" s="4"/>
      <c r="IF63" s="4"/>
      <c r="IG63" s="4"/>
      <c r="IH63" s="4"/>
      <c r="IL63" s="4"/>
      <c r="IM63" s="4"/>
      <c r="IN63" s="4"/>
      <c r="IR63" s="4"/>
      <c r="IS63" s="4"/>
      <c r="IT63" s="4"/>
      <c r="IX63" s="4"/>
      <c r="IY63" s="4"/>
      <c r="IZ63" s="4"/>
      <c r="JD63" s="4"/>
      <c r="JE63" s="4"/>
      <c r="JF63" s="4"/>
      <c r="JG63" s="4"/>
      <c r="JH63" s="4"/>
    </row>
    <row r="64" spans="2:278" ht="18" customHeight="1" x14ac:dyDescent="0.5">
      <c r="F64" s="4"/>
      <c r="G64" s="4"/>
      <c r="H64" s="4"/>
      <c r="L64" s="4"/>
      <c r="M64" s="4"/>
      <c r="N64" s="4"/>
      <c r="R64" s="4"/>
      <c r="S64" s="4"/>
      <c r="T64" s="4"/>
      <c r="X64" s="4"/>
      <c r="Y64" s="4"/>
      <c r="Z64" s="4"/>
      <c r="AD64" s="4"/>
      <c r="AE64" s="4"/>
      <c r="AF64" s="4"/>
      <c r="AJ64" s="4"/>
      <c r="AK64" s="4"/>
      <c r="AL64" s="4"/>
      <c r="AP64" s="4"/>
      <c r="AQ64" s="4"/>
      <c r="AR64" s="4"/>
      <c r="AV64" s="4"/>
      <c r="AW64" s="4"/>
      <c r="AX64" s="4"/>
      <c r="BB64" s="4"/>
      <c r="BC64" s="4"/>
      <c r="BD64" s="4"/>
      <c r="BH64" s="4"/>
      <c r="BI64" s="4"/>
      <c r="BJ64" s="4"/>
      <c r="BN64" s="4"/>
      <c r="BO64" s="4"/>
      <c r="BP64" s="4"/>
      <c r="BT64" s="4"/>
      <c r="BU64" s="4"/>
      <c r="BV64" s="4"/>
      <c r="BZ64" s="4"/>
      <c r="CA64" s="4"/>
      <c r="CB64" s="4"/>
      <c r="CF64" s="4"/>
      <c r="CG64" s="4"/>
      <c r="CH64" s="4"/>
      <c r="CL64" s="4"/>
      <c r="CM64" s="4"/>
      <c r="CN64" s="4"/>
      <c r="CR64" s="4"/>
      <c r="CS64" s="4"/>
      <c r="CT64" s="4"/>
      <c r="CX64" s="4"/>
      <c r="CY64" s="4"/>
      <c r="CZ64" s="4"/>
      <c r="DD64" s="4"/>
      <c r="DE64" s="4"/>
      <c r="DF64" s="4"/>
      <c r="DJ64" s="4"/>
      <c r="DK64" s="4"/>
      <c r="DL64" s="4"/>
      <c r="DP64" s="4"/>
      <c r="DQ64" s="4"/>
      <c r="DR64" s="4"/>
      <c r="DV64" s="4"/>
      <c r="DW64" s="4"/>
      <c r="DX64" s="4"/>
      <c r="EB64" s="4"/>
      <c r="EC64" s="4"/>
      <c r="ED64" s="4"/>
      <c r="EH64" s="4"/>
      <c r="EI64" s="4"/>
      <c r="EJ64" s="4"/>
      <c r="EN64" s="4"/>
      <c r="EO64" s="4"/>
      <c r="EP64" s="4"/>
      <c r="ET64" s="4"/>
      <c r="EU64" s="4"/>
      <c r="EV64" s="4"/>
      <c r="EZ64" s="4"/>
      <c r="FA64" s="4"/>
      <c r="FB64" s="4"/>
      <c r="FF64" s="4"/>
      <c r="FG64" s="4"/>
      <c r="FH64" s="4"/>
      <c r="FL64" s="4"/>
      <c r="FM64" s="4"/>
      <c r="FN64" s="4"/>
      <c r="FR64" s="4"/>
      <c r="FS64" s="4"/>
      <c r="FT64" s="4"/>
      <c r="FX64" s="4"/>
      <c r="FY64" s="4"/>
      <c r="FZ64" s="4"/>
      <c r="GD64" s="4"/>
      <c r="GE64" s="4"/>
      <c r="GF64" s="4"/>
      <c r="GJ64" s="4"/>
      <c r="GK64" s="4"/>
      <c r="GL64" s="4"/>
      <c r="GP64" s="4"/>
      <c r="GQ64" s="4"/>
      <c r="GR64" s="4"/>
      <c r="GV64" s="4"/>
      <c r="GW64" s="4"/>
      <c r="GX64" s="4"/>
      <c r="HB64" s="4"/>
      <c r="HC64" s="4"/>
      <c r="HD64" s="4"/>
      <c r="HH64" s="4"/>
      <c r="HI64" s="4"/>
      <c r="HJ64" s="4"/>
      <c r="HN64" s="4"/>
      <c r="HO64" s="4"/>
      <c r="HP64" s="4"/>
      <c r="HT64" s="4"/>
      <c r="HU64" s="4"/>
      <c r="HV64" s="4"/>
      <c r="HZ64" s="4"/>
      <c r="IA64" s="4"/>
      <c r="IB64" s="4"/>
      <c r="IF64" s="4"/>
      <c r="IG64" s="4"/>
      <c r="IH64" s="4"/>
      <c r="IL64" s="4"/>
      <c r="IM64" s="4"/>
      <c r="IN64" s="4"/>
      <c r="IR64" s="4"/>
      <c r="IS64" s="4"/>
      <c r="IT64" s="4"/>
      <c r="IX64" s="4"/>
      <c r="IY64" s="4"/>
      <c r="IZ64" s="4"/>
      <c r="JD64" s="4"/>
      <c r="JE64" s="4"/>
      <c r="JF64" s="4"/>
      <c r="JG64" s="4"/>
      <c r="JH64" s="4"/>
    </row>
    <row r="65" spans="6:268" ht="18" customHeight="1" x14ac:dyDescent="0.5">
      <c r="F65" s="4"/>
      <c r="G65" s="4"/>
      <c r="H65" s="4"/>
      <c r="L65" s="4"/>
      <c r="M65" s="4"/>
      <c r="N65" s="4"/>
      <c r="R65" s="4"/>
      <c r="S65" s="4"/>
      <c r="T65" s="4"/>
      <c r="X65" s="4"/>
      <c r="Y65" s="4"/>
      <c r="Z65" s="4"/>
      <c r="AD65" s="4"/>
      <c r="AE65" s="4"/>
      <c r="AF65" s="4"/>
      <c r="AJ65" s="4"/>
      <c r="AK65" s="4"/>
      <c r="AL65" s="4"/>
      <c r="AP65" s="4"/>
      <c r="AQ65" s="4"/>
      <c r="AR65" s="4"/>
      <c r="AV65" s="4"/>
      <c r="AW65" s="4"/>
      <c r="AX65" s="4"/>
      <c r="BB65" s="4"/>
      <c r="BC65" s="4"/>
      <c r="BD65" s="4"/>
      <c r="BH65" s="4"/>
      <c r="BI65" s="4"/>
      <c r="BJ65" s="4"/>
      <c r="BN65" s="4"/>
      <c r="BO65" s="4"/>
      <c r="BP65" s="4"/>
      <c r="BT65" s="4"/>
      <c r="BU65" s="4"/>
      <c r="BV65" s="4"/>
      <c r="BZ65" s="4"/>
      <c r="CA65" s="4"/>
      <c r="CB65" s="4"/>
      <c r="CF65" s="4"/>
      <c r="CG65" s="4"/>
      <c r="CH65" s="4"/>
      <c r="CL65" s="4"/>
      <c r="CM65" s="4"/>
      <c r="CN65" s="4"/>
      <c r="CR65" s="4"/>
      <c r="CS65" s="4"/>
      <c r="CT65" s="4"/>
      <c r="CX65" s="4"/>
      <c r="CY65" s="4"/>
      <c r="CZ65" s="4"/>
      <c r="DD65" s="4"/>
      <c r="DE65" s="4"/>
      <c r="DF65" s="4"/>
      <c r="DJ65" s="4"/>
      <c r="DK65" s="4"/>
      <c r="DL65" s="4"/>
      <c r="DP65" s="4"/>
      <c r="DQ65" s="4"/>
      <c r="DR65" s="4"/>
      <c r="DV65" s="4"/>
      <c r="DW65" s="4"/>
      <c r="DX65" s="4"/>
      <c r="EB65" s="4"/>
      <c r="EC65" s="4"/>
      <c r="ED65" s="4"/>
      <c r="EH65" s="4"/>
      <c r="EI65" s="4"/>
      <c r="EJ65" s="4"/>
      <c r="EN65" s="4"/>
      <c r="EO65" s="4"/>
      <c r="EP65" s="4"/>
      <c r="ET65" s="4"/>
      <c r="EU65" s="4"/>
      <c r="EV65" s="4"/>
      <c r="EZ65" s="4"/>
      <c r="FA65" s="4"/>
      <c r="FB65" s="4"/>
      <c r="FF65" s="4"/>
      <c r="FG65" s="4"/>
      <c r="FH65" s="4"/>
      <c r="FL65" s="4"/>
      <c r="FM65" s="4"/>
      <c r="FN65" s="4"/>
      <c r="FR65" s="4"/>
      <c r="FS65" s="4"/>
      <c r="FT65" s="4"/>
      <c r="FX65" s="4"/>
      <c r="FY65" s="4"/>
      <c r="FZ65" s="4"/>
      <c r="GD65" s="4"/>
      <c r="GE65" s="4"/>
      <c r="GF65" s="4"/>
      <c r="GJ65" s="4"/>
      <c r="GK65" s="4"/>
      <c r="GL65" s="4"/>
      <c r="GP65" s="4"/>
      <c r="GQ65" s="4"/>
      <c r="GR65" s="4"/>
      <c r="GV65" s="4"/>
      <c r="GW65" s="4"/>
      <c r="GX65" s="4"/>
      <c r="HB65" s="4"/>
      <c r="HC65" s="4"/>
      <c r="HD65" s="4"/>
      <c r="HH65" s="4"/>
      <c r="HI65" s="4"/>
      <c r="HJ65" s="4"/>
      <c r="HN65" s="4"/>
      <c r="HO65" s="4"/>
      <c r="HP65" s="4"/>
      <c r="HT65" s="4"/>
      <c r="HU65" s="4"/>
      <c r="HV65" s="4"/>
      <c r="HZ65" s="4"/>
      <c r="IA65" s="4"/>
      <c r="IB65" s="4"/>
      <c r="IF65" s="4"/>
      <c r="IG65" s="4"/>
      <c r="IH65" s="4"/>
      <c r="IL65" s="4"/>
      <c r="IM65" s="4"/>
      <c r="IN65" s="4"/>
      <c r="IR65" s="4"/>
      <c r="IS65" s="4"/>
      <c r="IT65" s="4"/>
      <c r="IX65" s="4"/>
      <c r="IY65" s="4"/>
      <c r="IZ65" s="4"/>
      <c r="JD65" s="4"/>
      <c r="JE65" s="4"/>
      <c r="JF65" s="4"/>
      <c r="JG65" s="4"/>
      <c r="JH65" s="4"/>
    </row>
    <row r="66" spans="6:268" ht="18" customHeight="1" x14ac:dyDescent="0.5">
      <c r="F66" s="4"/>
      <c r="G66" s="4"/>
      <c r="H66" s="4"/>
      <c r="L66" s="4"/>
      <c r="M66" s="4"/>
      <c r="N66" s="4"/>
      <c r="R66" s="4"/>
      <c r="S66" s="4"/>
      <c r="T66" s="4"/>
      <c r="X66" s="4"/>
      <c r="Y66" s="4"/>
      <c r="Z66" s="4"/>
      <c r="AD66" s="4"/>
      <c r="AE66" s="4"/>
      <c r="AF66" s="4"/>
      <c r="AJ66" s="4"/>
      <c r="AK66" s="4"/>
      <c r="AL66" s="4"/>
      <c r="AP66" s="4"/>
      <c r="AQ66" s="4"/>
      <c r="AR66" s="4"/>
      <c r="AV66" s="4"/>
      <c r="AW66" s="4"/>
      <c r="AX66" s="4"/>
      <c r="BB66" s="4"/>
      <c r="BC66" s="4"/>
      <c r="BD66" s="4"/>
      <c r="BH66" s="4"/>
      <c r="BI66" s="4"/>
      <c r="BJ66" s="4"/>
      <c r="BN66" s="4"/>
      <c r="BO66" s="4"/>
      <c r="BP66" s="4"/>
      <c r="BT66" s="4"/>
      <c r="BU66" s="4"/>
      <c r="BV66" s="4"/>
      <c r="BZ66" s="4"/>
      <c r="CA66" s="4"/>
      <c r="CB66" s="4"/>
      <c r="CF66" s="4"/>
      <c r="CG66" s="4"/>
      <c r="CH66" s="4"/>
      <c r="CL66" s="4"/>
      <c r="CM66" s="4"/>
      <c r="CN66" s="4"/>
      <c r="CR66" s="4"/>
      <c r="CS66" s="4"/>
      <c r="CT66" s="4"/>
      <c r="CX66" s="4"/>
      <c r="CY66" s="4"/>
      <c r="CZ66" s="4"/>
      <c r="DD66" s="4"/>
      <c r="DE66" s="4"/>
      <c r="DF66" s="4"/>
      <c r="DJ66" s="4"/>
      <c r="DK66" s="4"/>
      <c r="DL66" s="4"/>
      <c r="DP66" s="4"/>
      <c r="DQ66" s="4"/>
      <c r="DR66" s="4"/>
      <c r="DV66" s="4"/>
      <c r="DW66" s="4"/>
      <c r="DX66" s="4"/>
      <c r="EB66" s="4"/>
      <c r="EC66" s="4"/>
      <c r="ED66" s="4"/>
      <c r="EH66" s="4"/>
      <c r="EI66" s="4"/>
      <c r="EJ66" s="4"/>
      <c r="EN66" s="4"/>
      <c r="EO66" s="4"/>
      <c r="EP66" s="4"/>
      <c r="ET66" s="4"/>
      <c r="EU66" s="4"/>
      <c r="EV66" s="4"/>
      <c r="EZ66" s="4"/>
      <c r="FA66" s="4"/>
      <c r="FB66" s="4"/>
      <c r="FF66" s="4"/>
      <c r="FG66" s="4"/>
      <c r="FH66" s="4"/>
      <c r="FL66" s="4"/>
      <c r="FM66" s="4"/>
      <c r="FN66" s="4"/>
      <c r="FR66" s="4"/>
      <c r="FS66" s="4"/>
      <c r="FT66" s="4"/>
      <c r="FX66" s="4"/>
      <c r="FY66" s="4"/>
      <c r="FZ66" s="4"/>
      <c r="GD66" s="4"/>
      <c r="GE66" s="4"/>
      <c r="GF66" s="4"/>
      <c r="GJ66" s="4"/>
      <c r="GK66" s="4"/>
      <c r="GL66" s="4"/>
      <c r="GP66" s="4"/>
      <c r="GQ66" s="4"/>
      <c r="GR66" s="4"/>
      <c r="GV66" s="4"/>
      <c r="GW66" s="4"/>
      <c r="GX66" s="4"/>
      <c r="HB66" s="4"/>
      <c r="HC66" s="4"/>
      <c r="HD66" s="4"/>
      <c r="HH66" s="4"/>
      <c r="HI66" s="4"/>
      <c r="HJ66" s="4"/>
      <c r="HN66" s="4"/>
      <c r="HO66" s="4"/>
      <c r="HP66" s="4"/>
      <c r="HT66" s="4"/>
      <c r="HU66" s="4"/>
      <c r="HV66" s="4"/>
      <c r="HZ66" s="4"/>
      <c r="IA66" s="4"/>
      <c r="IB66" s="4"/>
      <c r="IF66" s="4"/>
      <c r="IG66" s="4"/>
      <c r="IH66" s="4"/>
      <c r="IL66" s="4"/>
      <c r="IM66" s="4"/>
      <c r="IN66" s="4"/>
      <c r="IR66" s="4"/>
      <c r="IS66" s="4"/>
      <c r="IT66" s="4"/>
      <c r="IX66" s="4"/>
      <c r="IY66" s="4"/>
      <c r="IZ66" s="4"/>
      <c r="JD66" s="4"/>
      <c r="JE66" s="4"/>
      <c r="JF66" s="4"/>
      <c r="JG66" s="4"/>
      <c r="JH66" s="4"/>
    </row>
    <row r="67" spans="6:268" ht="18" customHeight="1" x14ac:dyDescent="0.5">
      <c r="F67" s="4"/>
      <c r="G67" s="4"/>
      <c r="H67" s="4"/>
      <c r="L67" s="4"/>
      <c r="M67" s="4"/>
      <c r="N67" s="4"/>
      <c r="R67" s="4"/>
      <c r="S67" s="4"/>
      <c r="T67" s="4"/>
      <c r="X67" s="4"/>
      <c r="Y67" s="4"/>
      <c r="Z67" s="4"/>
      <c r="AD67" s="4"/>
      <c r="AE67" s="4"/>
      <c r="AF67" s="4"/>
      <c r="AJ67" s="4"/>
      <c r="AK67" s="4"/>
      <c r="AL67" s="4"/>
      <c r="AP67" s="4"/>
      <c r="AQ67" s="4"/>
      <c r="AR67" s="4"/>
      <c r="AV67" s="4"/>
      <c r="AW67" s="4"/>
      <c r="AX67" s="4"/>
      <c r="BB67" s="4"/>
      <c r="BC67" s="4"/>
      <c r="BD67" s="4"/>
      <c r="BH67" s="4"/>
      <c r="BI67" s="4"/>
      <c r="BJ67" s="4"/>
      <c r="BN67" s="4"/>
      <c r="BO67" s="4"/>
      <c r="BP67" s="4"/>
      <c r="BT67" s="4"/>
      <c r="BU67" s="4"/>
      <c r="BV67" s="4"/>
      <c r="BZ67" s="4"/>
      <c r="CA67" s="4"/>
      <c r="CB67" s="4"/>
      <c r="CF67" s="4"/>
      <c r="CG67" s="4"/>
      <c r="CH67" s="4"/>
      <c r="CL67" s="4"/>
      <c r="CM67" s="4"/>
      <c r="CN67" s="4"/>
      <c r="CR67" s="4"/>
      <c r="CS67" s="4"/>
      <c r="CT67" s="4"/>
      <c r="CX67" s="4"/>
      <c r="CY67" s="4"/>
      <c r="CZ67" s="4"/>
      <c r="DD67" s="4"/>
      <c r="DE67" s="4"/>
      <c r="DF67" s="4"/>
      <c r="DJ67" s="4"/>
      <c r="DK67" s="4"/>
      <c r="DL67" s="4"/>
      <c r="DP67" s="4"/>
      <c r="DQ67" s="4"/>
      <c r="DR67" s="4"/>
      <c r="DV67" s="4"/>
      <c r="DW67" s="4"/>
      <c r="DX67" s="4"/>
      <c r="EB67" s="4"/>
      <c r="EC67" s="4"/>
      <c r="ED67" s="4"/>
      <c r="EH67" s="4"/>
      <c r="EI67" s="4"/>
      <c r="EJ67" s="4"/>
      <c r="EN67" s="4"/>
      <c r="EO67" s="4"/>
      <c r="EP67" s="4"/>
      <c r="ET67" s="4"/>
      <c r="EU67" s="4"/>
      <c r="EV67" s="4"/>
      <c r="EZ67" s="4"/>
      <c r="FA67" s="4"/>
      <c r="FB67" s="4"/>
      <c r="FF67" s="4"/>
      <c r="FG67" s="4"/>
      <c r="FH67" s="4"/>
      <c r="FL67" s="4"/>
      <c r="FM67" s="4"/>
      <c r="FN67" s="4"/>
      <c r="FR67" s="4"/>
      <c r="FS67" s="4"/>
      <c r="FT67" s="4"/>
      <c r="FX67" s="4"/>
      <c r="FY67" s="4"/>
      <c r="FZ67" s="4"/>
      <c r="GD67" s="4"/>
      <c r="GE67" s="4"/>
      <c r="GF67" s="4"/>
      <c r="GJ67" s="4"/>
      <c r="GK67" s="4"/>
      <c r="GL67" s="4"/>
      <c r="GP67" s="4"/>
      <c r="GQ67" s="4"/>
      <c r="GR67" s="4"/>
      <c r="GV67" s="4"/>
      <c r="GW67" s="4"/>
      <c r="GX67" s="4"/>
      <c r="HB67" s="4"/>
      <c r="HC67" s="4"/>
      <c r="HD67" s="4"/>
      <c r="HH67" s="4"/>
      <c r="HI67" s="4"/>
      <c r="HJ67" s="4"/>
      <c r="HN67" s="4"/>
      <c r="HO67" s="4"/>
      <c r="HP67" s="4"/>
      <c r="HT67" s="4"/>
      <c r="HU67" s="4"/>
      <c r="HV67" s="4"/>
      <c r="HZ67" s="4"/>
      <c r="IA67" s="4"/>
      <c r="IB67" s="4"/>
      <c r="IF67" s="4"/>
      <c r="IG67" s="4"/>
      <c r="IH67" s="4"/>
      <c r="IL67" s="4"/>
      <c r="IM67" s="4"/>
      <c r="IN67" s="4"/>
      <c r="IR67" s="4"/>
      <c r="IS67" s="4"/>
      <c r="IT67" s="4"/>
      <c r="IX67" s="4"/>
      <c r="IY67" s="4"/>
      <c r="IZ67" s="4"/>
      <c r="JD67" s="4"/>
      <c r="JE67" s="4"/>
      <c r="JF67" s="4"/>
      <c r="JG67" s="4"/>
      <c r="JH67" s="4"/>
    </row>
    <row r="68" spans="6:268" ht="18" customHeight="1" x14ac:dyDescent="0.5">
      <c r="F68" s="4"/>
      <c r="G68" s="4"/>
      <c r="H68" s="4"/>
      <c r="L68" s="4"/>
      <c r="M68" s="4"/>
      <c r="N68" s="4"/>
      <c r="R68" s="4"/>
      <c r="S68" s="4"/>
      <c r="T68" s="4"/>
      <c r="X68" s="4"/>
      <c r="Y68" s="4"/>
      <c r="Z68" s="4"/>
      <c r="AD68" s="4"/>
      <c r="AE68" s="4"/>
      <c r="AF68" s="4"/>
      <c r="AJ68" s="4"/>
      <c r="AK68" s="4"/>
      <c r="AL68" s="4"/>
      <c r="AP68" s="4"/>
      <c r="AQ68" s="4"/>
      <c r="AR68" s="4"/>
      <c r="AV68" s="4"/>
      <c r="AW68" s="4"/>
      <c r="AX68" s="4"/>
      <c r="BB68" s="4"/>
      <c r="BC68" s="4"/>
      <c r="BD68" s="4"/>
      <c r="BH68" s="4"/>
      <c r="BI68" s="4"/>
      <c r="BJ68" s="4"/>
      <c r="BN68" s="4"/>
      <c r="BO68" s="4"/>
      <c r="BP68" s="4"/>
      <c r="BT68" s="4"/>
      <c r="BU68" s="4"/>
      <c r="BV68" s="4"/>
      <c r="BZ68" s="4"/>
      <c r="CA68" s="4"/>
      <c r="CB68" s="4"/>
      <c r="CF68" s="4"/>
      <c r="CG68" s="4"/>
      <c r="CH68" s="4"/>
      <c r="CL68" s="4"/>
      <c r="CM68" s="4"/>
      <c r="CN68" s="4"/>
      <c r="CR68" s="4"/>
      <c r="CS68" s="4"/>
      <c r="CT68" s="4"/>
      <c r="CX68" s="4"/>
      <c r="CY68" s="4"/>
      <c r="CZ68" s="4"/>
      <c r="DD68" s="4"/>
      <c r="DE68" s="4"/>
      <c r="DF68" s="4"/>
      <c r="DJ68" s="4"/>
      <c r="DK68" s="4"/>
      <c r="DL68" s="4"/>
      <c r="DP68" s="4"/>
      <c r="DQ68" s="4"/>
      <c r="DR68" s="4"/>
      <c r="DV68" s="4"/>
      <c r="DW68" s="4"/>
      <c r="DX68" s="4"/>
      <c r="EB68" s="4"/>
      <c r="EC68" s="4"/>
      <c r="ED68" s="4"/>
      <c r="EH68" s="4"/>
      <c r="EI68" s="4"/>
      <c r="EJ68" s="4"/>
      <c r="EN68" s="4"/>
      <c r="EO68" s="4"/>
      <c r="EP68" s="4"/>
      <c r="ET68" s="4"/>
      <c r="EU68" s="4"/>
      <c r="EV68" s="4"/>
      <c r="EZ68" s="4"/>
      <c r="FA68" s="4"/>
      <c r="FB68" s="4"/>
      <c r="FF68" s="4"/>
      <c r="FG68" s="4"/>
      <c r="FH68" s="4"/>
      <c r="FL68" s="4"/>
      <c r="FM68" s="4"/>
      <c r="FN68" s="4"/>
      <c r="FR68" s="4"/>
      <c r="FS68" s="4"/>
      <c r="FT68" s="4"/>
      <c r="FX68" s="4"/>
      <c r="FY68" s="4"/>
      <c r="FZ68" s="4"/>
      <c r="GD68" s="4"/>
      <c r="GE68" s="4"/>
      <c r="GF68" s="4"/>
      <c r="GJ68" s="4"/>
      <c r="GK68" s="4"/>
      <c r="GL68" s="4"/>
      <c r="GP68" s="4"/>
      <c r="GQ68" s="4"/>
      <c r="GR68" s="4"/>
      <c r="GV68" s="4"/>
      <c r="GW68" s="4"/>
      <c r="GX68" s="4"/>
      <c r="HB68" s="4"/>
      <c r="HC68" s="4"/>
      <c r="HD68" s="4"/>
      <c r="HH68" s="4"/>
      <c r="HI68" s="4"/>
      <c r="HJ68" s="4"/>
      <c r="HN68" s="4"/>
      <c r="HO68" s="4"/>
      <c r="HP68" s="4"/>
      <c r="HT68" s="4"/>
      <c r="HU68" s="4"/>
      <c r="HV68" s="4"/>
      <c r="HZ68" s="4"/>
      <c r="IA68" s="4"/>
      <c r="IB68" s="4"/>
      <c r="IF68" s="4"/>
      <c r="IG68" s="4"/>
      <c r="IH68" s="4"/>
      <c r="IL68" s="4"/>
      <c r="IM68" s="4"/>
      <c r="IN68" s="4"/>
      <c r="IR68" s="4"/>
      <c r="IS68" s="4"/>
      <c r="IT68" s="4"/>
      <c r="IX68" s="4"/>
      <c r="IY68" s="4"/>
      <c r="IZ68" s="4"/>
      <c r="JD68" s="4"/>
      <c r="JE68" s="4"/>
      <c r="JF68" s="4"/>
      <c r="JG68" s="4"/>
      <c r="JH68" s="4"/>
    </row>
    <row r="69" spans="6:268" ht="18" customHeight="1" x14ac:dyDescent="0.5">
      <c r="F69" s="4"/>
      <c r="G69" s="4"/>
      <c r="H69" s="4"/>
      <c r="L69" s="4"/>
      <c r="M69" s="4"/>
      <c r="N69" s="4"/>
      <c r="R69" s="4"/>
      <c r="S69" s="4"/>
      <c r="T69" s="4"/>
      <c r="X69" s="4"/>
      <c r="Y69" s="4"/>
      <c r="Z69" s="4"/>
      <c r="AD69" s="4"/>
      <c r="AE69" s="4"/>
      <c r="AF69" s="4"/>
      <c r="AJ69" s="4"/>
      <c r="AK69" s="4"/>
      <c r="AL69" s="4"/>
      <c r="AP69" s="4"/>
      <c r="AQ69" s="4"/>
      <c r="AR69" s="4"/>
      <c r="AV69" s="4"/>
      <c r="AW69" s="4"/>
      <c r="AX69" s="4"/>
      <c r="BB69" s="4"/>
      <c r="BC69" s="4"/>
      <c r="BD69" s="4"/>
      <c r="BH69" s="4"/>
      <c r="BI69" s="4"/>
      <c r="BJ69" s="4"/>
      <c r="BN69" s="4"/>
      <c r="BO69" s="4"/>
      <c r="BP69" s="4"/>
      <c r="BT69" s="4"/>
      <c r="BU69" s="4"/>
      <c r="BV69" s="4"/>
      <c r="BZ69" s="4"/>
      <c r="CA69" s="4"/>
      <c r="CB69" s="4"/>
      <c r="CF69" s="4"/>
      <c r="CG69" s="4"/>
      <c r="CH69" s="4"/>
      <c r="CL69" s="4"/>
      <c r="CM69" s="4"/>
      <c r="CN69" s="4"/>
      <c r="CR69" s="4"/>
      <c r="CS69" s="4"/>
      <c r="CT69" s="4"/>
      <c r="CX69" s="4"/>
      <c r="CY69" s="4"/>
      <c r="CZ69" s="4"/>
      <c r="DD69" s="4"/>
      <c r="DE69" s="4"/>
      <c r="DF69" s="4"/>
      <c r="DJ69" s="4"/>
      <c r="DK69" s="4"/>
      <c r="DL69" s="4"/>
      <c r="DP69" s="4"/>
      <c r="DQ69" s="4"/>
      <c r="DR69" s="4"/>
      <c r="DV69" s="4"/>
      <c r="DW69" s="4"/>
      <c r="DX69" s="4"/>
      <c r="EB69" s="4"/>
      <c r="EC69" s="4"/>
      <c r="ED69" s="4"/>
      <c r="EH69" s="4"/>
      <c r="EI69" s="4"/>
      <c r="EJ69" s="4"/>
      <c r="EN69" s="4"/>
      <c r="EO69" s="4"/>
      <c r="EP69" s="4"/>
      <c r="ET69" s="4"/>
      <c r="EU69" s="4"/>
      <c r="EV69" s="4"/>
      <c r="EZ69" s="4"/>
      <c r="FA69" s="4"/>
      <c r="FB69" s="4"/>
      <c r="FF69" s="4"/>
      <c r="FG69" s="4"/>
      <c r="FH69" s="4"/>
      <c r="FL69" s="4"/>
      <c r="FM69" s="4"/>
      <c r="FN69" s="4"/>
      <c r="FR69" s="4"/>
      <c r="FS69" s="4"/>
      <c r="FT69" s="4"/>
      <c r="FX69" s="4"/>
      <c r="FY69" s="4"/>
      <c r="FZ69" s="4"/>
      <c r="GD69" s="4"/>
      <c r="GE69" s="4"/>
      <c r="GF69" s="4"/>
      <c r="GJ69" s="4"/>
      <c r="GK69" s="4"/>
      <c r="GL69" s="4"/>
      <c r="GP69" s="4"/>
      <c r="GQ69" s="4"/>
      <c r="GR69" s="4"/>
      <c r="GV69" s="4"/>
      <c r="GW69" s="4"/>
      <c r="GX69" s="4"/>
      <c r="HB69" s="4"/>
      <c r="HC69" s="4"/>
      <c r="HD69" s="4"/>
      <c r="HH69" s="4"/>
      <c r="HI69" s="4"/>
      <c r="HJ69" s="4"/>
      <c r="HN69" s="4"/>
      <c r="HO69" s="4"/>
      <c r="HP69" s="4"/>
      <c r="HT69" s="4"/>
      <c r="HU69" s="4"/>
      <c r="HV69" s="4"/>
      <c r="HZ69" s="4"/>
      <c r="IA69" s="4"/>
      <c r="IB69" s="4"/>
      <c r="IF69" s="4"/>
      <c r="IG69" s="4"/>
      <c r="IH69" s="4"/>
      <c r="IL69" s="4"/>
      <c r="IM69" s="4"/>
      <c r="IN69" s="4"/>
      <c r="IR69" s="4"/>
      <c r="IS69" s="4"/>
      <c r="IT69" s="4"/>
      <c r="IX69" s="4"/>
      <c r="IY69" s="4"/>
      <c r="IZ69" s="4"/>
      <c r="JD69" s="4"/>
      <c r="JE69" s="4"/>
      <c r="JF69" s="4"/>
      <c r="JG69" s="4"/>
      <c r="JH69" s="4"/>
    </row>
    <row r="70" spans="6:268" ht="18" customHeight="1" x14ac:dyDescent="0.5">
      <c r="F70" s="4"/>
      <c r="G70" s="4"/>
      <c r="H70" s="4"/>
      <c r="L70" s="4"/>
      <c r="M70" s="4"/>
      <c r="N70" s="4"/>
      <c r="R70" s="4"/>
      <c r="S70" s="4"/>
      <c r="T70" s="4"/>
      <c r="X70" s="4"/>
      <c r="Y70" s="4"/>
      <c r="Z70" s="4"/>
      <c r="AD70" s="4"/>
      <c r="AE70" s="4"/>
      <c r="AF70" s="4"/>
      <c r="AJ70" s="4"/>
      <c r="AK70" s="4"/>
      <c r="AL70" s="4"/>
      <c r="AP70" s="4"/>
      <c r="AQ70" s="4"/>
      <c r="AR70" s="4"/>
      <c r="AV70" s="4"/>
      <c r="AW70" s="4"/>
      <c r="AX70" s="4"/>
      <c r="BB70" s="4"/>
      <c r="BC70" s="4"/>
      <c r="BD70" s="4"/>
      <c r="BH70" s="4"/>
      <c r="BI70" s="4"/>
      <c r="BJ70" s="4"/>
      <c r="BN70" s="4"/>
      <c r="BO70" s="4"/>
      <c r="BP70" s="4"/>
      <c r="BT70" s="4"/>
      <c r="BU70" s="4"/>
      <c r="BV70" s="4"/>
      <c r="BZ70" s="4"/>
      <c r="CA70" s="4"/>
      <c r="CB70" s="4"/>
      <c r="CF70" s="4"/>
      <c r="CG70" s="4"/>
      <c r="CH70" s="4"/>
      <c r="CL70" s="4"/>
      <c r="CM70" s="4"/>
      <c r="CN70" s="4"/>
      <c r="CR70" s="4"/>
      <c r="CS70" s="4"/>
      <c r="CT70" s="4"/>
      <c r="CX70" s="4"/>
      <c r="CY70" s="4"/>
      <c r="CZ70" s="4"/>
      <c r="DD70" s="4"/>
      <c r="DE70" s="4"/>
      <c r="DF70" s="4"/>
      <c r="DJ70" s="4"/>
      <c r="DK70" s="4"/>
      <c r="DL70" s="4"/>
      <c r="DP70" s="4"/>
      <c r="DQ70" s="4"/>
      <c r="DR70" s="4"/>
      <c r="DV70" s="4"/>
      <c r="DW70" s="4"/>
      <c r="DX70" s="4"/>
      <c r="EB70" s="4"/>
      <c r="EC70" s="4"/>
      <c r="ED70" s="4"/>
      <c r="EH70" s="4"/>
      <c r="EI70" s="4"/>
      <c r="EJ70" s="4"/>
      <c r="EN70" s="4"/>
      <c r="EO70" s="4"/>
      <c r="EP70" s="4"/>
      <c r="ET70" s="4"/>
      <c r="EU70" s="4"/>
      <c r="EV70" s="4"/>
      <c r="EZ70" s="4"/>
      <c r="FA70" s="4"/>
      <c r="FB70" s="4"/>
      <c r="FF70" s="4"/>
      <c r="FG70" s="4"/>
      <c r="FH70" s="4"/>
      <c r="FL70" s="4"/>
      <c r="FM70" s="4"/>
      <c r="FN70" s="4"/>
      <c r="FR70" s="4"/>
      <c r="FS70" s="4"/>
      <c r="FT70" s="4"/>
      <c r="FX70" s="4"/>
      <c r="FY70" s="4"/>
      <c r="FZ70" s="4"/>
      <c r="GD70" s="4"/>
      <c r="GE70" s="4"/>
      <c r="GF70" s="4"/>
      <c r="GJ70" s="4"/>
      <c r="GK70" s="4"/>
      <c r="GL70" s="4"/>
      <c r="GP70" s="4"/>
      <c r="GQ70" s="4"/>
      <c r="GR70" s="4"/>
      <c r="GV70" s="4"/>
      <c r="GW70" s="4"/>
      <c r="GX70" s="4"/>
      <c r="HB70" s="4"/>
      <c r="HC70" s="4"/>
      <c r="HD70" s="4"/>
      <c r="HH70" s="4"/>
      <c r="HI70" s="4"/>
      <c r="HJ70" s="4"/>
      <c r="HN70" s="4"/>
      <c r="HO70" s="4"/>
      <c r="HP70" s="4"/>
      <c r="HT70" s="4"/>
      <c r="HU70" s="4"/>
      <c r="HV70" s="4"/>
      <c r="HZ70" s="4"/>
      <c r="IA70" s="4"/>
      <c r="IB70" s="4"/>
      <c r="IF70" s="4"/>
      <c r="IG70" s="4"/>
      <c r="IH70" s="4"/>
      <c r="IL70" s="4"/>
      <c r="IM70" s="4"/>
      <c r="IN70" s="4"/>
      <c r="IR70" s="4"/>
      <c r="IS70" s="4"/>
      <c r="IT70" s="4"/>
      <c r="IX70" s="4"/>
      <c r="IY70" s="4"/>
      <c r="IZ70" s="4"/>
      <c r="JD70" s="4"/>
      <c r="JE70" s="4"/>
      <c r="JF70" s="4"/>
      <c r="JG70" s="4"/>
      <c r="JH70" s="4"/>
    </row>
    <row r="71" spans="6:268" ht="18" customHeight="1" x14ac:dyDescent="0.5">
      <c r="F71" s="4"/>
      <c r="G71" s="4"/>
      <c r="H71" s="4"/>
      <c r="L71" s="4"/>
      <c r="M71" s="4"/>
      <c r="N71" s="4"/>
      <c r="R71" s="4"/>
      <c r="S71" s="4"/>
      <c r="T71" s="4"/>
      <c r="X71" s="4"/>
      <c r="Y71" s="4"/>
      <c r="Z71" s="4"/>
      <c r="AD71" s="4"/>
      <c r="AE71" s="4"/>
      <c r="AF71" s="4"/>
      <c r="AJ71" s="4"/>
      <c r="AK71" s="4"/>
      <c r="AL71" s="4"/>
      <c r="AP71" s="4"/>
      <c r="AQ71" s="4"/>
      <c r="AR71" s="4"/>
      <c r="AV71" s="4"/>
      <c r="AW71" s="4"/>
      <c r="AX71" s="4"/>
      <c r="BB71" s="4"/>
      <c r="BC71" s="4"/>
      <c r="BD71" s="4"/>
      <c r="BH71" s="4"/>
      <c r="BI71" s="4"/>
      <c r="BJ71" s="4"/>
      <c r="BN71" s="4"/>
      <c r="BO71" s="4"/>
      <c r="BP71" s="4"/>
      <c r="BT71" s="4"/>
      <c r="BU71" s="4"/>
      <c r="BV71" s="4"/>
      <c r="BZ71" s="4"/>
      <c r="CA71" s="4"/>
      <c r="CB71" s="4"/>
      <c r="CF71" s="4"/>
      <c r="CG71" s="4"/>
      <c r="CH71" s="4"/>
      <c r="CL71" s="4"/>
      <c r="CM71" s="4"/>
      <c r="CN71" s="4"/>
      <c r="CR71" s="4"/>
      <c r="CS71" s="4"/>
      <c r="CT71" s="4"/>
      <c r="CX71" s="4"/>
      <c r="CY71" s="4"/>
      <c r="CZ71" s="4"/>
      <c r="DD71" s="4"/>
      <c r="DE71" s="4"/>
      <c r="DF71" s="4"/>
      <c r="DJ71" s="4"/>
      <c r="DK71" s="4"/>
      <c r="DL71" s="4"/>
      <c r="DP71" s="4"/>
      <c r="DQ71" s="4"/>
      <c r="DR71" s="4"/>
      <c r="DV71" s="4"/>
      <c r="DW71" s="4"/>
      <c r="DX71" s="4"/>
      <c r="EB71" s="4"/>
      <c r="EC71" s="4"/>
      <c r="ED71" s="4"/>
      <c r="EH71" s="4"/>
      <c r="EI71" s="4"/>
      <c r="EJ71" s="4"/>
      <c r="EN71" s="4"/>
      <c r="EO71" s="4"/>
      <c r="EP71" s="4"/>
      <c r="ET71" s="4"/>
      <c r="EU71" s="4"/>
      <c r="EV71" s="4"/>
      <c r="EZ71" s="4"/>
      <c r="FA71" s="4"/>
      <c r="FB71" s="4"/>
      <c r="FF71" s="4"/>
      <c r="FG71" s="4"/>
      <c r="FH71" s="4"/>
      <c r="FL71" s="4"/>
      <c r="FM71" s="4"/>
      <c r="FN71" s="4"/>
      <c r="FR71" s="4"/>
      <c r="FS71" s="4"/>
      <c r="FT71" s="4"/>
      <c r="FX71" s="4"/>
      <c r="FY71" s="4"/>
      <c r="FZ71" s="4"/>
      <c r="GD71" s="4"/>
      <c r="GE71" s="4"/>
      <c r="GF71" s="4"/>
      <c r="GJ71" s="4"/>
      <c r="GK71" s="4"/>
      <c r="GL71" s="4"/>
      <c r="GP71" s="4"/>
      <c r="GQ71" s="4"/>
      <c r="GR71" s="4"/>
      <c r="GV71" s="4"/>
      <c r="GW71" s="4"/>
      <c r="GX71" s="4"/>
      <c r="HB71" s="4"/>
      <c r="HC71" s="4"/>
      <c r="HD71" s="4"/>
      <c r="HH71" s="4"/>
      <c r="HI71" s="4"/>
      <c r="HJ71" s="4"/>
      <c r="HN71" s="4"/>
      <c r="HO71" s="4"/>
      <c r="HP71" s="4"/>
      <c r="HT71" s="4"/>
      <c r="HU71" s="4"/>
      <c r="HV71" s="4"/>
      <c r="HZ71" s="4"/>
      <c r="IA71" s="4"/>
      <c r="IB71" s="4"/>
      <c r="IF71" s="4"/>
      <c r="IG71" s="4"/>
      <c r="IH71" s="4"/>
      <c r="IL71" s="4"/>
      <c r="IM71" s="4"/>
      <c r="IN71" s="4"/>
      <c r="IR71" s="4"/>
      <c r="IS71" s="4"/>
      <c r="IT71" s="4"/>
      <c r="IX71" s="4"/>
      <c r="IY71" s="4"/>
      <c r="IZ71" s="4"/>
      <c r="JD71" s="4"/>
      <c r="JE71" s="4"/>
      <c r="JF71" s="4"/>
      <c r="JG71" s="4"/>
      <c r="JH71" s="4"/>
    </row>
    <row r="72" spans="6:268" ht="18" customHeight="1" x14ac:dyDescent="0.5">
      <c r="F72" s="4"/>
      <c r="G72" s="4"/>
      <c r="H72" s="4"/>
      <c r="L72" s="4"/>
      <c r="M72" s="4"/>
      <c r="N72" s="4"/>
      <c r="R72" s="4"/>
      <c r="S72" s="4"/>
      <c r="T72" s="4"/>
      <c r="X72" s="4"/>
      <c r="Y72" s="4"/>
      <c r="Z72" s="4"/>
      <c r="AD72" s="4"/>
      <c r="AE72" s="4"/>
      <c r="AF72" s="4"/>
      <c r="AJ72" s="4"/>
      <c r="AK72" s="4"/>
      <c r="AL72" s="4"/>
      <c r="AP72" s="4"/>
      <c r="AQ72" s="4"/>
      <c r="AR72" s="4"/>
      <c r="AV72" s="4"/>
      <c r="AW72" s="4"/>
      <c r="AX72" s="4"/>
      <c r="BB72" s="4"/>
      <c r="BC72" s="4"/>
      <c r="BD72" s="4"/>
      <c r="BH72" s="4"/>
      <c r="BI72" s="4"/>
      <c r="BJ72" s="4"/>
      <c r="BN72" s="4"/>
      <c r="BO72" s="4"/>
      <c r="BP72" s="4"/>
      <c r="BT72" s="4"/>
      <c r="BU72" s="4"/>
      <c r="BV72" s="4"/>
      <c r="BZ72" s="4"/>
      <c r="CA72" s="4"/>
      <c r="CB72" s="4"/>
      <c r="CF72" s="4"/>
      <c r="CG72" s="4"/>
      <c r="CH72" s="4"/>
      <c r="CL72" s="4"/>
      <c r="CM72" s="4"/>
      <c r="CN72" s="4"/>
      <c r="CR72" s="4"/>
      <c r="CS72" s="4"/>
      <c r="CT72" s="4"/>
      <c r="CX72" s="4"/>
      <c r="CY72" s="4"/>
      <c r="CZ72" s="4"/>
      <c r="DD72" s="4"/>
      <c r="DE72" s="4"/>
      <c r="DF72" s="4"/>
      <c r="DJ72" s="4"/>
      <c r="DK72" s="4"/>
      <c r="DL72" s="4"/>
      <c r="DP72" s="4"/>
      <c r="DQ72" s="4"/>
      <c r="DR72" s="4"/>
      <c r="DV72" s="4"/>
      <c r="DW72" s="4"/>
      <c r="DX72" s="4"/>
      <c r="EB72" s="4"/>
      <c r="EC72" s="4"/>
      <c r="ED72" s="4"/>
      <c r="EH72" s="4"/>
      <c r="EI72" s="4"/>
      <c r="EJ72" s="4"/>
      <c r="EN72" s="4"/>
      <c r="EO72" s="4"/>
      <c r="EP72" s="4"/>
      <c r="ET72" s="4"/>
      <c r="EU72" s="4"/>
      <c r="EV72" s="4"/>
      <c r="EZ72" s="4"/>
      <c r="FA72" s="4"/>
      <c r="FB72" s="4"/>
      <c r="FF72" s="4"/>
      <c r="FG72" s="4"/>
      <c r="FH72" s="4"/>
      <c r="FL72" s="4"/>
      <c r="FM72" s="4"/>
      <c r="FN72" s="4"/>
      <c r="FR72" s="4"/>
      <c r="FS72" s="4"/>
      <c r="FT72" s="4"/>
      <c r="FX72" s="4"/>
      <c r="FY72" s="4"/>
      <c r="FZ72" s="4"/>
      <c r="GD72" s="4"/>
      <c r="GE72" s="4"/>
      <c r="GF72" s="4"/>
      <c r="GJ72" s="4"/>
      <c r="GK72" s="4"/>
      <c r="GL72" s="4"/>
      <c r="GP72" s="4"/>
      <c r="GQ72" s="4"/>
      <c r="GR72" s="4"/>
      <c r="GV72" s="4"/>
      <c r="GW72" s="4"/>
      <c r="GX72" s="4"/>
      <c r="HB72" s="4"/>
      <c r="HC72" s="4"/>
      <c r="HD72" s="4"/>
      <c r="HH72" s="4"/>
      <c r="HI72" s="4"/>
      <c r="HJ72" s="4"/>
      <c r="HN72" s="4"/>
      <c r="HO72" s="4"/>
      <c r="HP72" s="4"/>
      <c r="HT72" s="4"/>
      <c r="HU72" s="4"/>
      <c r="HV72" s="4"/>
      <c r="HZ72" s="4"/>
      <c r="IA72" s="4"/>
      <c r="IB72" s="4"/>
      <c r="IF72" s="4"/>
      <c r="IG72" s="4"/>
      <c r="IH72" s="4"/>
      <c r="IL72" s="4"/>
      <c r="IM72" s="4"/>
      <c r="IN72" s="4"/>
      <c r="IR72" s="4"/>
      <c r="IS72" s="4"/>
      <c r="IT72" s="4"/>
      <c r="IX72" s="4"/>
      <c r="IY72" s="4"/>
      <c r="IZ72" s="4"/>
      <c r="JD72" s="4"/>
      <c r="JE72" s="4"/>
      <c r="JF72" s="4"/>
      <c r="JG72" s="4"/>
      <c r="JH72" s="4"/>
    </row>
    <row r="2511" spans="2:2" ht="18" customHeight="1" x14ac:dyDescent="0.5">
      <c r="B2511" s="42"/>
    </row>
  </sheetData>
  <sheetProtection sheet="1" objects="1" scenarios="1" formatCells="0" formatColumns="0" formatRows="0"/>
  <mergeCells count="154">
    <mergeCell ref="B3:B6"/>
    <mergeCell ref="C3:C6"/>
    <mergeCell ref="D3:D6"/>
    <mergeCell ref="L4:Q4"/>
    <mergeCell ref="L5:Q5"/>
    <mergeCell ref="R4:W4"/>
    <mergeCell ref="R5:W5"/>
    <mergeCell ref="D13:E13"/>
    <mergeCell ref="D14:E14"/>
    <mergeCell ref="D15:E15"/>
    <mergeCell ref="D16:E16"/>
    <mergeCell ref="D17:E17"/>
    <mergeCell ref="D18:E18"/>
    <mergeCell ref="D7:E7"/>
    <mergeCell ref="D8:E8"/>
    <mergeCell ref="D9:E9"/>
    <mergeCell ref="D10:E10"/>
    <mergeCell ref="D11:E11"/>
    <mergeCell ref="D12:E12"/>
    <mergeCell ref="D25:E25"/>
    <mergeCell ref="D26:E26"/>
    <mergeCell ref="D27:E27"/>
    <mergeCell ref="D28:E28"/>
    <mergeCell ref="D29:E29"/>
    <mergeCell ref="D30:E30"/>
    <mergeCell ref="D19:E19"/>
    <mergeCell ref="D20:E20"/>
    <mergeCell ref="D21:E21"/>
    <mergeCell ref="D22:E22"/>
    <mergeCell ref="D23:E23"/>
    <mergeCell ref="D24:E24"/>
    <mergeCell ref="D38:E38"/>
    <mergeCell ref="D39:E39"/>
    <mergeCell ref="D40:E40"/>
    <mergeCell ref="D41:E41"/>
    <mergeCell ref="D42:E42"/>
    <mergeCell ref="D31:E31"/>
    <mergeCell ref="D32:E32"/>
    <mergeCell ref="D33:E33"/>
    <mergeCell ref="D34:E34"/>
    <mergeCell ref="D35:E35"/>
    <mergeCell ref="D36:E36"/>
    <mergeCell ref="X4:AC4"/>
    <mergeCell ref="X5:AC5"/>
    <mergeCell ref="F3:W3"/>
    <mergeCell ref="AD4:AI4"/>
    <mergeCell ref="AD5:AI5"/>
    <mergeCell ref="AJ4:AO4"/>
    <mergeCell ref="AJ5:AO5"/>
    <mergeCell ref="D55:E55"/>
    <mergeCell ref="D56:E56"/>
    <mergeCell ref="F5:K5"/>
    <mergeCell ref="F4:K4"/>
    <mergeCell ref="D49:E49"/>
    <mergeCell ref="D50:E50"/>
    <mergeCell ref="D51:E51"/>
    <mergeCell ref="D52:E52"/>
    <mergeCell ref="D53:E53"/>
    <mergeCell ref="D54:E54"/>
    <mergeCell ref="D43:E43"/>
    <mergeCell ref="D44:E44"/>
    <mergeCell ref="D45:E45"/>
    <mergeCell ref="D46:E46"/>
    <mergeCell ref="D47:E47"/>
    <mergeCell ref="D48:E48"/>
    <mergeCell ref="D37:E37"/>
    <mergeCell ref="BH4:BM4"/>
    <mergeCell ref="BH5:BM5"/>
    <mergeCell ref="BN4:BS4"/>
    <mergeCell ref="BN5:BS5"/>
    <mergeCell ref="AP4:AU4"/>
    <mergeCell ref="AP5:AU5"/>
    <mergeCell ref="AV4:BA4"/>
    <mergeCell ref="AV5:BA5"/>
    <mergeCell ref="BB4:BG4"/>
    <mergeCell ref="BB5:BG5"/>
    <mergeCell ref="DP5:DU5"/>
    <mergeCell ref="BT4:BY4"/>
    <mergeCell ref="BZ4:CE4"/>
    <mergeCell ref="CL4:CQ4"/>
    <mergeCell ref="CR4:CW4"/>
    <mergeCell ref="CX4:DC4"/>
    <mergeCell ref="DD4:DI4"/>
    <mergeCell ref="DJ4:DO4"/>
    <mergeCell ref="DP4:DU4"/>
    <mergeCell ref="BT5:BY5"/>
    <mergeCell ref="BZ5:CE5"/>
    <mergeCell ref="CF5:CK5"/>
    <mergeCell ref="CL5:CQ5"/>
    <mergeCell ref="CR5:CW5"/>
    <mergeCell ref="CX5:DC5"/>
    <mergeCell ref="DD5:DI5"/>
    <mergeCell ref="DJ5:DO5"/>
    <mergeCell ref="CF4:CK4"/>
    <mergeCell ref="EN4:ES4"/>
    <mergeCell ref="EN5:ES5"/>
    <mergeCell ref="ET4:EY4"/>
    <mergeCell ref="EZ4:FE4"/>
    <mergeCell ref="FF4:FK4"/>
    <mergeCell ref="FL4:FQ4"/>
    <mergeCell ref="DV4:EA4"/>
    <mergeCell ref="DV5:EA5"/>
    <mergeCell ref="EB4:EG4"/>
    <mergeCell ref="EB5:EG5"/>
    <mergeCell ref="EH4:EM4"/>
    <mergeCell ref="EH5:EM5"/>
    <mergeCell ref="X3:AU3"/>
    <mergeCell ref="AV3:BS3"/>
    <mergeCell ref="BT3:CQ3"/>
    <mergeCell ref="CR3:DO3"/>
    <mergeCell ref="DP3:EM3"/>
    <mergeCell ref="HZ5:IE5"/>
    <mergeCell ref="IF5:IK5"/>
    <mergeCell ref="IL5:IQ5"/>
    <mergeCell ref="IR5:IW5"/>
    <mergeCell ref="HN5:HS5"/>
    <mergeCell ref="HT5:HY5"/>
    <mergeCell ref="HZ4:IE4"/>
    <mergeCell ref="IF4:IK4"/>
    <mergeCell ref="IL4:IQ4"/>
    <mergeCell ref="IR4:IW4"/>
    <mergeCell ref="GD5:GI5"/>
    <mergeCell ref="GJ5:GO5"/>
    <mergeCell ref="GP5:GU5"/>
    <mergeCell ref="GV5:HA5"/>
    <mergeCell ref="HB5:HG5"/>
    <mergeCell ref="HH5:HM5"/>
    <mergeCell ref="HB4:HG4"/>
    <mergeCell ref="HH4:HM4"/>
    <mergeCell ref="HN4:HS4"/>
    <mergeCell ref="JD4:JE4"/>
    <mergeCell ref="JE5:JF5"/>
    <mergeCell ref="JH4:JH6"/>
    <mergeCell ref="JD3:JH3"/>
    <mergeCell ref="EN3:FK3"/>
    <mergeCell ref="FL3:GI3"/>
    <mergeCell ref="GJ3:HG3"/>
    <mergeCell ref="HH3:IE3"/>
    <mergeCell ref="IF3:JC3"/>
    <mergeCell ref="IX5:JC5"/>
    <mergeCell ref="IX4:JC4"/>
    <mergeCell ref="HT4:HY4"/>
    <mergeCell ref="ET5:EY5"/>
    <mergeCell ref="EZ5:FE5"/>
    <mergeCell ref="FF5:FK5"/>
    <mergeCell ref="FL5:FQ5"/>
    <mergeCell ref="FR5:FW5"/>
    <mergeCell ref="FX5:GC5"/>
    <mergeCell ref="FR4:FW4"/>
    <mergeCell ref="FX4:GC4"/>
    <mergeCell ref="GD4:GI4"/>
    <mergeCell ref="GJ4:GO4"/>
    <mergeCell ref="GP4:GU4"/>
    <mergeCell ref="GV4:HA4"/>
  </mergeCells>
  <conditionalFormatting sqref="K7:K56 Q7:Q56 W7:W56 AA7:AC56 AG7:AI56 AM7:AO56 AS7:AU56 AY7:BA56 BE7:BG56 BK7:BM56 BQ7:BS56 BW7:BY56 CC7:CE56 CI7:CK56 CO7:CQ56 CU7:CW56 DA7:DC56 DG7:DI56 DM7:DO56 DS7:DU56 DY7:EA56 EE7:EG56 EK7:EM56 EQ7:ES56 EW7:EY56 FC7:FE56 FI7:FK56 FO7:FQ56 FU7:FW56 GA7:GC56 GG7:GI56 GM7:GO56 GS7:GU56 GY7:HA56 HE7:HG56 HK7:HM56 HQ7:HS56 HW7:HY56 IC7:IE56 II7:IK56 IO7:IQ56 IU7:IW56 JA7:JC56 JG7:JG56">
    <cfRule type="containsText" dxfId="103" priority="68" operator="containsText" text="ไม่ผ่าน">
      <formula>NOT(ISERROR(SEARCH("ไม่ผ่าน",K7)))</formula>
    </cfRule>
  </conditionalFormatting>
  <conditionalFormatting sqref="JE7:JE56">
    <cfRule type="cellIs" dxfId="102" priority="1" operator="lessThan">
      <formula>$JG$2*$JF$4/100</formula>
    </cfRule>
  </conditionalFormatting>
  <conditionalFormatting sqref="JF7:JF56">
    <cfRule type="cellIs" dxfId="101" priority="2" operator="lessThan">
      <formula>$JG$2</formula>
    </cfRule>
  </conditionalFormatting>
  <dataValidations count="2">
    <dataValidation type="whole" operator="lessThanOrEqual" allowBlank="1" showInputMessage="1" showErrorMessage="1" error="คะแนนที่ได้ต้องไม่เกินค่าของคะแนนเต็ม" sqref="L7:N56 JH7:JH56 F7:H56 IX7:IZ56 IR7:IT56 IL7:IN56 IF7:IH56 HZ7:IB56 HT7:HV56 HN7:HP56 HH7:HJ56 HB7:HD56 GV7:GX56 GP7:GR56 GJ7:GL56 GD7:GF56 FX7:FZ56 FR7:FT56 FL7:FN56 FF7:FH56 EZ7:FB56 ET7:EV56 EN7:EP56 EH7:EJ56 EB7:ED56 DV7:DX56 DP7:DR56 DJ7:DL56 DD7:DF56 CX7:CZ56 CR7:CT56 CL7:CN56 CF7:CH56 BZ7:CB56 BT7:BV56 BN7:BP56 BH7:BJ56 BB7:BD56 AV7:AX56 AP7:AR56 AJ7:AL56 AD7:AF56 X7:Z56 R7:T56" xr:uid="{00000000-0002-0000-0A00-000000000000}">
      <formula1>F$6</formula1>
    </dataValidation>
    <dataValidation type="list" allowBlank="1" showInputMessage="1" showErrorMessage="1" sqref="JD2:JE2" xr:uid="{00000000-0002-0000-0A00-000001000000}">
      <formula1>pok</formula1>
    </dataValidation>
  </dataValidations>
  <pageMargins left="0.35433070866141736" right="0.11811023622047245" top="0.19685039370078741" bottom="0.19685039370078741" header="0.31496062992125984" footer="0.31496062992125984"/>
  <pageSetup paperSize="9" scale="95" orientation="portrait" blackAndWhite="1" verticalDpi="300" r:id="rId1"/>
  <colBreaks count="10" manualBreakCount="10">
    <brk id="23" min="2" max="55" man="1"/>
    <brk id="47" min="2" max="55" man="1"/>
    <brk id="71" min="2" max="55" man="1"/>
    <brk id="95" min="2" max="55" man="1"/>
    <brk id="119" min="2" max="55" man="1"/>
    <brk id="143" min="2" max="55" man="1"/>
    <brk id="167" min="2" max="55" man="1"/>
    <brk id="191" min="2" max="55" man="1"/>
    <brk id="215" min="2" max="55" man="1"/>
    <brk id="239" min="2" max="55" man="1"/>
  </colBreaks>
  <drawing r:id="rId2"/>
  <picture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W2516"/>
  <sheetViews>
    <sheetView showGridLines="0" showRowColHeaders="0" workbookViewId="0">
      <pane xSplit="5" ySplit="7" topLeftCell="F8" activePane="bottomRight" state="frozen"/>
      <selection pane="topRight" activeCell="F1" sqref="F1"/>
      <selection pane="bottomLeft" activeCell="A6" sqref="A6"/>
      <selection pane="bottomRight" activeCell="F8" sqref="F8"/>
    </sheetView>
  </sheetViews>
  <sheetFormatPr defaultColWidth="9.140625"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9" width="4.42578125" style="1" customWidth="1"/>
    <col min="20" max="20" width="5.85546875" style="1" customWidth="1"/>
    <col min="21" max="21" width="6.85546875" style="1" customWidth="1"/>
    <col min="22" max="25" width="4.42578125" style="1" customWidth="1"/>
    <col min="26" max="26" width="5.5703125" style="1" customWidth="1"/>
    <col min="27" max="28" width="5.7109375" style="1" customWidth="1"/>
    <col min="29" max="29" width="6.7109375" style="4" customWidth="1"/>
    <col min="30" max="30" width="6.7109375" style="3" customWidth="1"/>
    <col min="31" max="32" width="4.42578125" style="1" customWidth="1"/>
    <col min="33" max="33" width="5.7109375" style="2" customWidth="1"/>
    <col min="34" max="35" width="6.7109375" style="2" customWidth="1"/>
    <col min="36" max="37" width="4.7109375" style="1" customWidth="1"/>
    <col min="38" max="39" width="5.7109375" style="1" customWidth="1"/>
    <col min="40" max="40" width="5.85546875" style="1" customWidth="1"/>
    <col min="41" max="41" width="6" style="1" customWidth="1"/>
    <col min="42" max="42" width="8.7109375" style="2" customWidth="1"/>
    <col min="43" max="43" width="11.42578125" style="2" customWidth="1"/>
    <col min="44" max="44" width="11.28515625" style="1" customWidth="1"/>
    <col min="45" max="45" width="11.85546875" style="1" customWidth="1"/>
    <col min="46" max="46" width="6.7109375" style="1" customWidth="1"/>
    <col min="47" max="47" width="12.140625" style="1" customWidth="1"/>
    <col min="48" max="48" width="6.7109375" style="1" customWidth="1"/>
    <col min="49" max="49" width="9.140625" style="1" customWidth="1"/>
    <col min="50" max="16384" width="9.140625" style="1"/>
  </cols>
  <sheetData>
    <row r="1" spans="2:49" ht="18" customHeight="1" x14ac:dyDescent="0.5">
      <c r="AU1" s="558" t="s">
        <v>428</v>
      </c>
      <c r="AW1" s="1" t="s">
        <v>429</v>
      </c>
    </row>
    <row r="2" spans="2:49" ht="21" customHeight="1" x14ac:dyDescent="0.5">
      <c r="AH2" s="460" t="s">
        <v>430</v>
      </c>
      <c r="AI2" s="461"/>
      <c r="AO2" s="460" t="s">
        <v>431</v>
      </c>
      <c r="AP2" s="461"/>
      <c r="AQ2" s="461"/>
      <c r="AU2" s="460"/>
    </row>
    <row r="3" spans="2:49" ht="18" customHeight="1" thickBot="1" x14ac:dyDescent="0.55000000000000004">
      <c r="B3" s="764" t="s">
        <v>247</v>
      </c>
      <c r="C3" s="764" t="s">
        <v>291</v>
      </c>
      <c r="D3" s="766" t="s">
        <v>292</v>
      </c>
      <c r="E3" s="120"/>
      <c r="F3" s="796" t="str">
        <f>IF(Home!C11="","ผลการประเมิน ","ผลการประเมิน รายวิชา "&amp;Home!C11&amp;"   "&amp;Home!C12)&amp; "  ชั้น"&amp;Home!C9</f>
        <v>ผลการประเมิน   ชั้น</v>
      </c>
      <c r="G3" s="806"/>
      <c r="H3" s="806"/>
      <c r="I3" s="806"/>
      <c r="J3" s="806"/>
      <c r="K3" s="806"/>
      <c r="L3" s="806"/>
      <c r="M3" s="806"/>
      <c r="N3" s="806"/>
      <c r="O3" s="806"/>
      <c r="P3" s="806"/>
      <c r="Q3" s="806"/>
      <c r="R3" s="806"/>
      <c r="S3" s="806"/>
      <c r="T3" s="806"/>
      <c r="U3" s="807"/>
      <c r="V3" s="796" t="str">
        <f>F3</f>
        <v>ผลการประเมิน   ชั้น</v>
      </c>
      <c r="W3" s="806"/>
      <c r="X3" s="806"/>
      <c r="Y3" s="806"/>
      <c r="Z3" s="806"/>
      <c r="AA3" s="806"/>
      <c r="AB3" s="806"/>
      <c r="AC3" s="806"/>
      <c r="AD3" s="806"/>
      <c r="AE3" s="806"/>
      <c r="AF3" s="806"/>
      <c r="AG3" s="806"/>
      <c r="AH3" s="806"/>
      <c r="AI3" s="807"/>
      <c r="AJ3" s="796" t="str">
        <f>IF(Home!C11="","ผลการประเมิน ","ผลการประเมิน รายวิชา "&amp;Home!C11&amp;"   "&amp;Home!C12)</f>
        <v xml:space="preserve">ผลการประเมิน </v>
      </c>
      <c r="AK3" s="797"/>
      <c r="AL3" s="797"/>
      <c r="AM3" s="797"/>
      <c r="AN3" s="797"/>
      <c r="AO3" s="797"/>
      <c r="AP3" s="798"/>
      <c r="AQ3" s="742" t="s">
        <v>400</v>
      </c>
      <c r="AR3" s="743" t="str">
        <f>IF(เกณฑ์!$N$19="ACT","ผลการประเมิน","ระดับผลการเรียน")</f>
        <v>ระดับผลการเรียน</v>
      </c>
      <c r="AS3" s="743" t="s">
        <v>432</v>
      </c>
      <c r="AT3" s="556"/>
      <c r="AU3" s="787" t="s">
        <v>433</v>
      </c>
    </row>
    <row r="4" spans="2:49" s="4" customFormat="1" ht="18" customHeight="1" thickBot="1" x14ac:dyDescent="0.55000000000000004">
      <c r="B4" s="764"/>
      <c r="C4" s="764"/>
      <c r="D4" s="766"/>
      <c r="E4" s="474"/>
      <c r="F4" s="808" t="str">
        <f>IF(OR(Home!F3="ประถมศึกษา",Home!F3=""),"คะแนนวัดผลระหว่างเรียน","คะแนนวัดผลระหว่างเรียน ภาคเรียนที่ "&amp;Home!F4)</f>
        <v xml:space="preserve">คะแนนวัดผลระหว่างเรียน ภาคเรียนที่ </v>
      </c>
      <c r="G4" s="809"/>
      <c r="H4" s="809"/>
      <c r="I4" s="809"/>
      <c r="J4" s="809"/>
      <c r="K4" s="809"/>
      <c r="L4" s="809"/>
      <c r="M4" s="809"/>
      <c r="N4" s="809"/>
      <c r="O4" s="809"/>
      <c r="P4" s="809"/>
      <c r="Q4" s="809"/>
      <c r="R4" s="809"/>
      <c r="S4" s="809"/>
      <c r="T4" s="809"/>
      <c r="U4" s="810"/>
      <c r="V4" s="808" t="str">
        <f>F4</f>
        <v xml:space="preserve">คะแนนวัดผลระหว่างเรียน ภาคเรียนที่ </v>
      </c>
      <c r="W4" s="809"/>
      <c r="X4" s="809"/>
      <c r="Y4" s="809"/>
      <c r="Z4" s="809"/>
      <c r="AA4" s="809"/>
      <c r="AB4" s="809"/>
      <c r="AC4" s="809"/>
      <c r="AD4" s="809"/>
      <c r="AE4" s="809"/>
      <c r="AF4" s="809"/>
      <c r="AG4" s="809"/>
      <c r="AH4" s="810"/>
      <c r="AI4" s="793" t="s">
        <v>434</v>
      </c>
      <c r="AJ4" s="790" t="str">
        <f>IF(Home!F3="ประถมศึกษา","การวัดผลปลายปี","การวัดผลปลายภาค")</f>
        <v>การวัดผลปลายภาค</v>
      </c>
      <c r="AK4" s="791"/>
      <c r="AL4" s="791"/>
      <c r="AM4" s="791"/>
      <c r="AN4" s="791"/>
      <c r="AO4" s="792"/>
      <c r="AP4" s="793" t="s">
        <v>434</v>
      </c>
      <c r="AQ4" s="742"/>
      <c r="AR4" s="744"/>
      <c r="AS4" s="744"/>
      <c r="AT4" s="556"/>
      <c r="AU4" s="788"/>
      <c r="AV4" s="3" t="s">
        <v>267</v>
      </c>
    </row>
    <row r="5" spans="2:49" s="4" customFormat="1" ht="18" customHeight="1" x14ac:dyDescent="0.5">
      <c r="B5" s="764"/>
      <c r="C5" s="764"/>
      <c r="D5" s="766"/>
      <c r="E5" s="121"/>
      <c r="F5" s="751" t="str">
        <f>IF(เกณฑ์!F8="วัดประเมินเป็นหน่วยการเรียนรู้","คะแนนสอบหน่วยการเรียนรู้",IF(เกณฑ์!F8="วัดประเมินเป็นรายตัวชี้วัด","คะแนนสอบรายตัวชี้วัด","รายการ"))</f>
        <v>คะแนนสอบหน่วยการเรียนรู้</v>
      </c>
      <c r="G5" s="752"/>
      <c r="H5" s="752"/>
      <c r="I5" s="752"/>
      <c r="J5" s="752"/>
      <c r="K5" s="752"/>
      <c r="L5" s="752"/>
      <c r="M5" s="752"/>
      <c r="N5" s="752"/>
      <c r="O5" s="752"/>
      <c r="P5" s="752"/>
      <c r="Q5" s="752"/>
      <c r="R5" s="752"/>
      <c r="S5" s="752"/>
      <c r="T5" s="752"/>
      <c r="U5" s="753"/>
      <c r="V5" s="812" t="s">
        <v>435</v>
      </c>
      <c r="W5" s="813"/>
      <c r="X5" s="813"/>
      <c r="Y5" s="813"/>
      <c r="Z5" s="813"/>
      <c r="AA5" s="813"/>
      <c r="AB5" s="751" t="s">
        <v>197</v>
      </c>
      <c r="AC5" s="753"/>
      <c r="AD5" s="811" t="s">
        <v>403</v>
      </c>
      <c r="AE5" s="799" t="str">
        <f>IF(Home!F3="ประถมศึกษา","คะแนนวัดผลกลางปี","คะแนนวัดผลกลางภาค")</f>
        <v>คะแนนวัดผลกลางภาค</v>
      </c>
      <c r="AF5" s="800"/>
      <c r="AG5" s="800"/>
      <c r="AH5" s="801"/>
      <c r="AI5" s="794"/>
      <c r="AJ5" s="804" t="str">
        <f>IF(Home!F3="ประถมศึกษา","คะแนนสอบปลายปี","คะแนนสอบปลายภาค")</f>
        <v>คะแนนสอบปลายภาค</v>
      </c>
      <c r="AK5" s="805"/>
      <c r="AL5" s="805"/>
      <c r="AM5" s="805"/>
      <c r="AN5" s="802" t="s">
        <v>405</v>
      </c>
      <c r="AO5" s="803"/>
      <c r="AP5" s="794"/>
      <c r="AQ5" s="742"/>
      <c r="AR5" s="744"/>
      <c r="AS5" s="744"/>
      <c r="AT5" s="556"/>
      <c r="AU5" s="788"/>
      <c r="AV5" s="3" t="s">
        <v>268</v>
      </c>
    </row>
    <row r="6" spans="2:49" ht="18" customHeight="1" x14ac:dyDescent="0.5">
      <c r="B6" s="764"/>
      <c r="C6" s="764"/>
      <c r="D6" s="767"/>
      <c r="E6" s="122" t="str">
        <f>IF(เกณฑ์!F8="วัดประเมินเป็นหน่วยการเรียนรู้","หน่วยที่",IF(เกณฑ์!F8="วัดประเมินเป็นรายตัวชี้วัด","ข้อที่","รายการ"))</f>
        <v>หน่วยที่</v>
      </c>
      <c r="F6" s="501"/>
      <c r="G6" s="477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91" t="s">
        <v>406</v>
      </c>
      <c r="U6" s="592" t="s">
        <v>403</v>
      </c>
      <c r="V6" s="501" t="s">
        <v>436</v>
      </c>
      <c r="W6" s="477" t="s">
        <v>437</v>
      </c>
      <c r="X6" s="477" t="s">
        <v>438</v>
      </c>
      <c r="Y6" s="477" t="s">
        <v>439</v>
      </c>
      <c r="Z6" s="591" t="s">
        <v>406</v>
      </c>
      <c r="AA6" s="592" t="s">
        <v>403</v>
      </c>
      <c r="AB6" s="596" t="s">
        <v>406</v>
      </c>
      <c r="AC6" s="185" t="s">
        <v>403</v>
      </c>
      <c r="AD6" s="803"/>
      <c r="AE6" s="588" t="s">
        <v>407</v>
      </c>
      <c r="AF6" s="589" t="s">
        <v>408</v>
      </c>
      <c r="AG6" s="184" t="s">
        <v>406</v>
      </c>
      <c r="AH6" s="124" t="s">
        <v>403</v>
      </c>
      <c r="AI6" s="795"/>
      <c r="AJ6" s="584" t="s">
        <v>407</v>
      </c>
      <c r="AK6" s="585" t="s">
        <v>408</v>
      </c>
      <c r="AL6" s="161" t="s">
        <v>406</v>
      </c>
      <c r="AM6" s="503" t="s">
        <v>403</v>
      </c>
      <c r="AN6" s="506" t="str">
        <f>IF(เกณฑ์!F7="","",เกณฑ์!F7&amp;"%")</f>
        <v/>
      </c>
      <c r="AO6" s="507" t="s">
        <v>403</v>
      </c>
      <c r="AP6" s="795"/>
      <c r="AQ6" s="742"/>
      <c r="AR6" s="744"/>
      <c r="AS6" s="744"/>
      <c r="AT6" s="556"/>
      <c r="AU6" s="788"/>
      <c r="AV6" s="3" t="s">
        <v>387</v>
      </c>
      <c r="AW6" s="4"/>
    </row>
    <row r="7" spans="2:49" ht="18" customHeight="1" thickBot="1" x14ac:dyDescent="0.55000000000000004">
      <c r="B7" s="765"/>
      <c r="C7" s="765"/>
      <c r="D7" s="768"/>
      <c r="E7" s="123" t="s">
        <v>410</v>
      </c>
      <c r="F7" s="502"/>
      <c r="G7" s="475"/>
      <c r="H7" s="476"/>
      <c r="I7" s="476"/>
      <c r="J7" s="476"/>
      <c r="K7" s="476"/>
      <c r="L7" s="476"/>
      <c r="M7" s="476"/>
      <c r="N7" s="476"/>
      <c r="O7" s="476"/>
      <c r="P7" s="476"/>
      <c r="Q7" s="476"/>
      <c r="R7" s="476"/>
      <c r="S7" s="476"/>
      <c r="T7" s="390" t="str">
        <f>IF(SUM(F7:S7),SUM(F7:S7),"")</f>
        <v/>
      </c>
      <c r="U7" s="605">
        <f>IF(เกณฑ์!J4="","",เกณฑ์!J4)</f>
        <v>20</v>
      </c>
      <c r="V7" s="502"/>
      <c r="W7" s="538"/>
      <c r="X7" s="538"/>
      <c r="Y7" s="538"/>
      <c r="Z7" s="593" t="str">
        <f>IF(SUM(V7:Y7),SUM(V7:Y7),"")</f>
        <v/>
      </c>
      <c r="AA7" s="606">
        <f>IF(เกณฑ์!M4="","",เกณฑ์!M4)</f>
        <v>10</v>
      </c>
      <c r="AB7" s="473" t="str">
        <f>IF(เกณฑ์!$N$28="no","",คะแนนตัวชี้วัด!JD6)</f>
        <v/>
      </c>
      <c r="AC7" s="607">
        <f>IF(เกณฑ์!O4="","",เกณฑ์!O4)</f>
        <v>20</v>
      </c>
      <c r="AD7" s="599">
        <f>เกณฑ์!F4</f>
        <v>50</v>
      </c>
      <c r="AE7" s="502"/>
      <c r="AF7" s="475"/>
      <c r="AG7" s="466" t="str">
        <f t="shared" ref="AG7" si="0">IF(SUM(AE7:AF7),SUM(AE7:AF7),"")</f>
        <v/>
      </c>
      <c r="AH7" s="602">
        <f>IF(เกณฑ์!F5="","",เกณฑ์!F5)</f>
        <v>20</v>
      </c>
      <c r="AI7" s="467">
        <f>SUM(AD7,AH7)</f>
        <v>70</v>
      </c>
      <c r="AJ7" s="502"/>
      <c r="AK7" s="475"/>
      <c r="AL7" s="390" t="str">
        <f>IF(SUM(AJ7:AK7),SUM(AJ7:AK7),"")</f>
        <v/>
      </c>
      <c r="AM7" s="504">
        <f>(100-เกณฑ์!F7)/100*$AP$7</f>
        <v>30</v>
      </c>
      <c r="AN7" s="502"/>
      <c r="AO7" s="508" t="str">
        <f>IF(เกณฑ์!F7="","",เกณฑ์!F7/100*$AP$7)</f>
        <v/>
      </c>
      <c r="AP7" s="467">
        <f>เกณฑ์!F6</f>
        <v>30</v>
      </c>
      <c r="AQ7" s="470">
        <f>SUM(AI7,AP7)</f>
        <v>100</v>
      </c>
      <c r="AR7" s="745"/>
      <c r="AS7" s="745"/>
      <c r="AT7" s="556" t="s">
        <v>247</v>
      </c>
      <c r="AU7" s="789"/>
      <c r="AW7" s="4"/>
    </row>
    <row r="8" spans="2:49" ht="15.75" customHeight="1" x14ac:dyDescent="0.5">
      <c r="B8" s="156">
        <v>1</v>
      </c>
      <c r="C8" s="157" t="str">
        <f>IF(นักเรียน!C6="","",นักเรียน!C6)</f>
        <v/>
      </c>
      <c r="D8" s="762" t="str">
        <f>IF(นักเรียน!E6="","",นักเรียน!E6)</f>
        <v/>
      </c>
      <c r="E8" s="763"/>
      <c r="F8" s="580"/>
      <c r="G8" s="581"/>
      <c r="H8" s="582"/>
      <c r="I8" s="582"/>
      <c r="J8" s="582"/>
      <c r="K8" s="582"/>
      <c r="L8" s="582"/>
      <c r="M8" s="582"/>
      <c r="N8" s="582"/>
      <c r="O8" s="582"/>
      <c r="P8" s="582"/>
      <c r="Q8" s="582"/>
      <c r="R8" s="582"/>
      <c r="S8" s="582"/>
      <c r="T8" s="426" t="str">
        <f>IF(F8="","",SUM(F8:S8))</f>
        <v/>
      </c>
      <c r="U8" s="603" t="str">
        <f>IF(T8="","",ROUND(T8/$T$7*$U$7,0))</f>
        <v/>
      </c>
      <c r="V8" s="580"/>
      <c r="W8" s="583"/>
      <c r="X8" s="583"/>
      <c r="Y8" s="583"/>
      <c r="Z8" s="594" t="str">
        <f>IF(V8="","",SUM(V8:Y8))</f>
        <v/>
      </c>
      <c r="AA8" s="603" t="str">
        <f>IF(Z8="","",ROUND(Z8/$Z$7*$AA$7,0))</f>
        <v/>
      </c>
      <c r="AB8" s="597" t="str">
        <f>IF(เกณฑ์!$N$28="no","",คะแนนตัวชี้วัด!JD7)</f>
        <v/>
      </c>
      <c r="AC8" s="603" t="str">
        <f>IF(AB8="","",ROUND(AB8/$AB$7*$AC$7,0))</f>
        <v/>
      </c>
      <c r="AD8" s="600" t="str">
        <f>IF(นักเรียน!E6="","",SUM(U8,AA8,AC8))</f>
        <v/>
      </c>
      <c r="AE8" s="580"/>
      <c r="AF8" s="581"/>
      <c r="AG8" s="440" t="str">
        <f>IF(AE8="","",SUM(AE8:AF8))</f>
        <v/>
      </c>
      <c r="AH8" s="600" t="str">
        <f>IF(AG8="","",ROUND(AG8/$AG$7*$AH$7,0))</f>
        <v/>
      </c>
      <c r="AI8" s="468" t="str">
        <f t="shared" ref="AI8:AI39" si="1">IF(OR(D8="",$AI$2="เอาออก"),"",SUM(AD8,AH8))</f>
        <v/>
      </c>
      <c r="AJ8" s="580"/>
      <c r="AK8" s="581"/>
      <c r="AL8" s="157" t="str">
        <f>IF(AJ8="","",SUM(AJ8:AK8))</f>
        <v/>
      </c>
      <c r="AM8" s="505" t="str">
        <f>IF(AL8="","",ROUND(AL8/$AL$7*$AM$7,0))</f>
        <v/>
      </c>
      <c r="AN8" s="580"/>
      <c r="AO8" s="509" t="str">
        <f>IF(AN8="","",ROUND(AN8/$AN$7*$AO$7,0))</f>
        <v/>
      </c>
      <c r="AP8" s="468" t="str">
        <f t="shared" ref="AP8:AP39" si="2">IF(OR(D8="",$AP$2="เอาออก"),"",SUM(AM8,AO8))</f>
        <v/>
      </c>
      <c r="AQ8" s="471" t="str">
        <f t="shared" ref="AQ8:AQ39" si="3">IF(OR(D8="",$AQ$2="เอาออก"),"",SUM(AI8,AP8))</f>
        <v/>
      </c>
      <c r="AR8" s="179" t="str">
        <f>IF(OR(AU8="ร",AU8="มส",AU8="มก"),AU8,IF(AQ8="","",IF(นักเรียน!N6="ออก","---ย้าย---",IF(เกณฑ์!$N$19="ACT",VLOOKUP(AQ8,gradeact,5,TRUE),VLOOKUP(AQ8,grade1,5,TRUE)))))</f>
        <v/>
      </c>
      <c r="AS8" s="179"/>
      <c r="AT8" s="557" t="str">
        <f>IF(D8="","",B8)</f>
        <v/>
      </c>
      <c r="AU8" s="276"/>
    </row>
    <row r="9" spans="2:49" ht="15.75" customHeight="1" x14ac:dyDescent="0.5">
      <c r="B9" s="15">
        <v>2</v>
      </c>
      <c r="C9" s="161" t="str">
        <f>IF(นักเรียน!C7="","",นักเรียน!C7)</f>
        <v/>
      </c>
      <c r="D9" s="740" t="str">
        <f>IF(นักเรียน!E7="","",นักเรียน!E7)</f>
        <v/>
      </c>
      <c r="E9" s="741"/>
      <c r="F9" s="584"/>
      <c r="G9" s="585"/>
      <c r="H9" s="586"/>
      <c r="I9" s="586"/>
      <c r="J9" s="586"/>
      <c r="K9" s="586"/>
      <c r="L9" s="586"/>
      <c r="M9" s="586"/>
      <c r="N9" s="586"/>
      <c r="O9" s="586"/>
      <c r="P9" s="586"/>
      <c r="Q9" s="586"/>
      <c r="R9" s="586"/>
      <c r="S9" s="586"/>
      <c r="T9" s="426" t="str">
        <f t="shared" ref="T9:T57" si="4">IF(F9="","",SUM(F9:S9))</f>
        <v/>
      </c>
      <c r="U9" s="604" t="str">
        <f t="shared" ref="U9:U57" si="5">IF(T9="","",ROUND(T9/$T$7*$U$7,0))</f>
        <v/>
      </c>
      <c r="V9" s="584"/>
      <c r="W9" s="587"/>
      <c r="X9" s="587"/>
      <c r="Y9" s="587"/>
      <c r="Z9" s="595" t="str">
        <f t="shared" ref="Z9:Z57" si="6">IF(V9="","",SUM(V9:Y9))</f>
        <v/>
      </c>
      <c r="AA9" s="604" t="str">
        <f t="shared" ref="AA9:AA57" si="7">IF(Z9="","",ROUND(Z9/$Z$7*$AA$7,0))</f>
        <v/>
      </c>
      <c r="AB9" s="598" t="str">
        <f>IF(เกณฑ์!$N$28="no","",คะแนนตัวชี้วัด!JD8)</f>
        <v/>
      </c>
      <c r="AC9" s="604" t="str">
        <f t="shared" ref="AC9:AC57" si="8">IF(AB9="","",ROUND(AB9/$AB$7*$AC$7,0))</f>
        <v/>
      </c>
      <c r="AD9" s="601" t="str">
        <f>IF(นักเรียน!E7="","",SUM(U9,AA9,AC9))</f>
        <v/>
      </c>
      <c r="AE9" s="584"/>
      <c r="AF9" s="585"/>
      <c r="AG9" s="441" t="str">
        <f t="shared" ref="AG9:AG57" si="9">IF(AE9="","",SUM(AE9:AF9))</f>
        <v/>
      </c>
      <c r="AH9" s="601" t="str">
        <f t="shared" ref="AH9:AH57" si="10">IF(AG9="","",ROUND(AG9/$AG$7*$AH$7,0))</f>
        <v/>
      </c>
      <c r="AI9" s="469" t="str">
        <f t="shared" si="1"/>
        <v/>
      </c>
      <c r="AJ9" s="584"/>
      <c r="AK9" s="585"/>
      <c r="AL9" s="161" t="str">
        <f t="shared" ref="AL9:AL57" si="11">IF(AJ9="","",SUM(AJ9:AK9))</f>
        <v/>
      </c>
      <c r="AM9" s="503" t="str">
        <f t="shared" ref="AM9:AM57" si="12">IF(AL9="","",ROUND(AL9/$AL$7*$AM$7,0))</f>
        <v/>
      </c>
      <c r="AN9" s="584"/>
      <c r="AO9" s="507" t="str">
        <f t="shared" ref="AO9:AO57" si="13">IF(AN9="","",ROUND(AN9/$AN$7*$AO$7,0))</f>
        <v/>
      </c>
      <c r="AP9" s="469" t="str">
        <f t="shared" si="2"/>
        <v/>
      </c>
      <c r="AQ9" s="472" t="str">
        <f t="shared" si="3"/>
        <v/>
      </c>
      <c r="AR9" s="180" t="str">
        <f>IF(OR(AU9="ร",AU9="มส",AU9="มก"),AU9,IF(AQ9="","",IF(นักเรียน!N7="ออก","---ย้าย---",IF(เกณฑ์!$N$19="ACT",VLOOKUP(AQ9,gradeact,5,TRUE),VLOOKUP(AQ9,grade1,5,TRUE)))))</f>
        <v/>
      </c>
      <c r="AS9" s="180"/>
      <c r="AT9" s="557" t="str">
        <f t="shared" ref="AT9:AT57" si="14">IF(D9="","",B9)</f>
        <v/>
      </c>
      <c r="AU9" s="257"/>
    </row>
    <row r="10" spans="2:49" ht="15.75" customHeight="1" x14ac:dyDescent="0.5">
      <c r="B10" s="15">
        <v>3</v>
      </c>
      <c r="C10" s="161" t="str">
        <f>IF(นักเรียน!C8="","",นักเรียน!C8)</f>
        <v/>
      </c>
      <c r="D10" s="740" t="str">
        <f>IF(นักเรียน!E8="","",นักเรียน!E8)</f>
        <v/>
      </c>
      <c r="E10" s="741"/>
      <c r="F10" s="584"/>
      <c r="G10" s="585"/>
      <c r="H10" s="586"/>
      <c r="I10" s="586"/>
      <c r="J10" s="586"/>
      <c r="K10" s="586"/>
      <c r="L10" s="586"/>
      <c r="M10" s="586"/>
      <c r="N10" s="586"/>
      <c r="O10" s="586"/>
      <c r="P10" s="586"/>
      <c r="Q10" s="586"/>
      <c r="R10" s="586"/>
      <c r="S10" s="586"/>
      <c r="T10" s="426" t="str">
        <f t="shared" si="4"/>
        <v/>
      </c>
      <c r="U10" s="604" t="str">
        <f t="shared" si="5"/>
        <v/>
      </c>
      <c r="V10" s="584"/>
      <c r="W10" s="587"/>
      <c r="X10" s="587"/>
      <c r="Y10" s="587"/>
      <c r="Z10" s="595" t="str">
        <f t="shared" si="6"/>
        <v/>
      </c>
      <c r="AA10" s="604" t="str">
        <f t="shared" si="7"/>
        <v/>
      </c>
      <c r="AB10" s="598" t="str">
        <f>IF(เกณฑ์!$N$28="no","",คะแนนตัวชี้วัด!JD9)</f>
        <v/>
      </c>
      <c r="AC10" s="604" t="str">
        <f t="shared" si="8"/>
        <v/>
      </c>
      <c r="AD10" s="601" t="str">
        <f>IF(นักเรียน!E8="","",SUM(U10,AA10,AC10))</f>
        <v/>
      </c>
      <c r="AE10" s="584"/>
      <c r="AF10" s="585"/>
      <c r="AG10" s="441" t="str">
        <f t="shared" si="9"/>
        <v/>
      </c>
      <c r="AH10" s="601" t="str">
        <f t="shared" si="10"/>
        <v/>
      </c>
      <c r="AI10" s="469" t="str">
        <f t="shared" si="1"/>
        <v/>
      </c>
      <c r="AJ10" s="584"/>
      <c r="AK10" s="585"/>
      <c r="AL10" s="161" t="str">
        <f t="shared" si="11"/>
        <v/>
      </c>
      <c r="AM10" s="503" t="str">
        <f t="shared" si="12"/>
        <v/>
      </c>
      <c r="AN10" s="584"/>
      <c r="AO10" s="507" t="str">
        <f t="shared" si="13"/>
        <v/>
      </c>
      <c r="AP10" s="469" t="str">
        <f t="shared" si="2"/>
        <v/>
      </c>
      <c r="AQ10" s="472" t="str">
        <f t="shared" si="3"/>
        <v/>
      </c>
      <c r="AR10" s="180" t="str">
        <f>IF(OR(AU10="ร",AU10="มส",AU10="มก"),AU10,IF(AQ10="","",IF(นักเรียน!N8="ออก","---ย้าย---",IF(เกณฑ์!$N$19="ACT",VLOOKUP(AQ10,gradeact,5,TRUE),VLOOKUP(AQ10,grade1,5,TRUE)))))</f>
        <v/>
      </c>
      <c r="AS10" s="180"/>
      <c r="AT10" s="557" t="str">
        <f t="shared" si="14"/>
        <v/>
      </c>
      <c r="AU10" s="257"/>
    </row>
    <row r="11" spans="2:49" ht="15.75" customHeight="1" x14ac:dyDescent="0.5">
      <c r="B11" s="15">
        <v>4</v>
      </c>
      <c r="C11" s="161" t="str">
        <f>IF(นักเรียน!C9="","",นักเรียน!C9)</f>
        <v/>
      </c>
      <c r="D11" s="740" t="str">
        <f>IF(นักเรียน!E9="","",นักเรียน!E9)</f>
        <v/>
      </c>
      <c r="E11" s="741"/>
      <c r="F11" s="584"/>
      <c r="G11" s="585"/>
      <c r="H11" s="586"/>
      <c r="I11" s="586"/>
      <c r="J11" s="586"/>
      <c r="K11" s="586"/>
      <c r="L11" s="586"/>
      <c r="M11" s="586"/>
      <c r="N11" s="586"/>
      <c r="O11" s="586"/>
      <c r="P11" s="586"/>
      <c r="Q11" s="586"/>
      <c r="R11" s="586"/>
      <c r="S11" s="586"/>
      <c r="T11" s="426" t="str">
        <f t="shared" si="4"/>
        <v/>
      </c>
      <c r="U11" s="604" t="str">
        <f t="shared" si="5"/>
        <v/>
      </c>
      <c r="V11" s="584"/>
      <c r="W11" s="587"/>
      <c r="X11" s="587"/>
      <c r="Y11" s="587"/>
      <c r="Z11" s="595" t="str">
        <f t="shared" si="6"/>
        <v/>
      </c>
      <c r="AA11" s="604" t="str">
        <f t="shared" si="7"/>
        <v/>
      </c>
      <c r="AB11" s="598" t="str">
        <f>IF(เกณฑ์!$N$28="no","",คะแนนตัวชี้วัด!JD10)</f>
        <v/>
      </c>
      <c r="AC11" s="604" t="str">
        <f t="shared" si="8"/>
        <v/>
      </c>
      <c r="AD11" s="601" t="str">
        <f>IF(นักเรียน!E9="","",SUM(U11,AA11,AC11))</f>
        <v/>
      </c>
      <c r="AE11" s="584"/>
      <c r="AF11" s="585"/>
      <c r="AG11" s="441" t="str">
        <f t="shared" si="9"/>
        <v/>
      </c>
      <c r="AH11" s="601" t="str">
        <f t="shared" si="10"/>
        <v/>
      </c>
      <c r="AI11" s="469" t="str">
        <f t="shared" si="1"/>
        <v/>
      </c>
      <c r="AJ11" s="584"/>
      <c r="AK11" s="585"/>
      <c r="AL11" s="161" t="str">
        <f t="shared" si="11"/>
        <v/>
      </c>
      <c r="AM11" s="503" t="str">
        <f t="shared" si="12"/>
        <v/>
      </c>
      <c r="AN11" s="584"/>
      <c r="AO11" s="507" t="str">
        <f t="shared" si="13"/>
        <v/>
      </c>
      <c r="AP11" s="469" t="str">
        <f t="shared" si="2"/>
        <v/>
      </c>
      <c r="AQ11" s="472" t="str">
        <f t="shared" si="3"/>
        <v/>
      </c>
      <c r="AR11" s="180" t="str">
        <f>IF(OR(AU11="ร",AU11="มส",AU11="มก"),AU11,IF(AQ11="","",IF(นักเรียน!N9="ออก","---ย้าย---",IF(เกณฑ์!$N$19="ACT",VLOOKUP(AQ11,gradeact,5,TRUE),VLOOKUP(AQ11,grade1,5,TRUE)))))</f>
        <v/>
      </c>
      <c r="AS11" s="180"/>
      <c r="AT11" s="557" t="str">
        <f t="shared" si="14"/>
        <v/>
      </c>
      <c r="AU11" s="257"/>
    </row>
    <row r="12" spans="2:49" ht="15.75" customHeight="1" x14ac:dyDescent="0.5">
      <c r="B12" s="15">
        <v>5</v>
      </c>
      <c r="C12" s="161" t="str">
        <f>IF(นักเรียน!C10="","",นักเรียน!C10)</f>
        <v/>
      </c>
      <c r="D12" s="740" t="str">
        <f>IF(นักเรียน!E10="","",นักเรียน!E10)</f>
        <v/>
      </c>
      <c r="E12" s="741"/>
      <c r="F12" s="584"/>
      <c r="G12" s="585"/>
      <c r="H12" s="586"/>
      <c r="I12" s="586"/>
      <c r="J12" s="586"/>
      <c r="K12" s="586"/>
      <c r="L12" s="586"/>
      <c r="M12" s="586"/>
      <c r="N12" s="586"/>
      <c r="O12" s="586"/>
      <c r="P12" s="586"/>
      <c r="Q12" s="586"/>
      <c r="R12" s="586"/>
      <c r="S12" s="586"/>
      <c r="T12" s="426" t="str">
        <f t="shared" si="4"/>
        <v/>
      </c>
      <c r="U12" s="604" t="str">
        <f t="shared" si="5"/>
        <v/>
      </c>
      <c r="V12" s="584"/>
      <c r="W12" s="587"/>
      <c r="X12" s="587"/>
      <c r="Y12" s="587"/>
      <c r="Z12" s="595" t="str">
        <f t="shared" si="6"/>
        <v/>
      </c>
      <c r="AA12" s="604" t="str">
        <f>IF(Z12="","",ROUND(Z12/$Z$7*$AA$7,0))</f>
        <v/>
      </c>
      <c r="AB12" s="598" t="str">
        <f>IF(เกณฑ์!$N$28="no","",คะแนนตัวชี้วัด!JD11)</f>
        <v/>
      </c>
      <c r="AC12" s="604" t="str">
        <f t="shared" si="8"/>
        <v/>
      </c>
      <c r="AD12" s="601" t="str">
        <f>IF(นักเรียน!E10="","",SUM(U12,AA12,AC12))</f>
        <v/>
      </c>
      <c r="AE12" s="584"/>
      <c r="AF12" s="585"/>
      <c r="AG12" s="441" t="str">
        <f t="shared" si="9"/>
        <v/>
      </c>
      <c r="AH12" s="601" t="str">
        <f t="shared" si="10"/>
        <v/>
      </c>
      <c r="AI12" s="469" t="str">
        <f t="shared" si="1"/>
        <v/>
      </c>
      <c r="AJ12" s="584"/>
      <c r="AK12" s="585"/>
      <c r="AL12" s="161" t="str">
        <f t="shared" si="11"/>
        <v/>
      </c>
      <c r="AM12" s="503" t="str">
        <f t="shared" si="12"/>
        <v/>
      </c>
      <c r="AN12" s="584"/>
      <c r="AO12" s="507" t="str">
        <f t="shared" si="13"/>
        <v/>
      </c>
      <c r="AP12" s="469" t="str">
        <f t="shared" si="2"/>
        <v/>
      </c>
      <c r="AQ12" s="472" t="str">
        <f t="shared" si="3"/>
        <v/>
      </c>
      <c r="AR12" s="180" t="str">
        <f>IF(OR(AU12="ร",AU12="มส",AU12="มก"),AU12,IF(AQ12="","",IF(นักเรียน!N10="ออก","---ย้าย---",IF(เกณฑ์!$N$19="ACT",VLOOKUP(AQ12,gradeact,5,TRUE),VLOOKUP(AQ12,grade1,5,TRUE)))))</f>
        <v/>
      </c>
      <c r="AS12" s="180"/>
      <c r="AT12" s="557" t="str">
        <f t="shared" si="14"/>
        <v/>
      </c>
      <c r="AU12" s="257"/>
    </row>
    <row r="13" spans="2:49" ht="15.75" customHeight="1" x14ac:dyDescent="0.5">
      <c r="B13" s="15">
        <v>6</v>
      </c>
      <c r="C13" s="161" t="str">
        <f>IF(นักเรียน!C11="","",นักเรียน!C11)</f>
        <v/>
      </c>
      <c r="D13" s="740" t="str">
        <f>IF(นักเรียน!E11="","",นักเรียน!E11)</f>
        <v/>
      </c>
      <c r="E13" s="741"/>
      <c r="F13" s="584"/>
      <c r="G13" s="585"/>
      <c r="H13" s="586"/>
      <c r="I13" s="586"/>
      <c r="J13" s="586"/>
      <c r="K13" s="586"/>
      <c r="L13" s="586"/>
      <c r="M13" s="586"/>
      <c r="N13" s="586"/>
      <c r="O13" s="586"/>
      <c r="P13" s="586"/>
      <c r="Q13" s="586"/>
      <c r="R13" s="586"/>
      <c r="S13" s="586"/>
      <c r="T13" s="426" t="str">
        <f t="shared" si="4"/>
        <v/>
      </c>
      <c r="U13" s="604" t="str">
        <f t="shared" si="5"/>
        <v/>
      </c>
      <c r="V13" s="584"/>
      <c r="W13" s="587"/>
      <c r="X13" s="587"/>
      <c r="Y13" s="587"/>
      <c r="Z13" s="595" t="str">
        <f t="shared" si="6"/>
        <v/>
      </c>
      <c r="AA13" s="604" t="str">
        <f t="shared" si="7"/>
        <v/>
      </c>
      <c r="AB13" s="598" t="str">
        <f>IF(เกณฑ์!$N$28="no","",คะแนนตัวชี้วัด!JD12)</f>
        <v/>
      </c>
      <c r="AC13" s="604" t="str">
        <f t="shared" si="8"/>
        <v/>
      </c>
      <c r="AD13" s="601" t="str">
        <f>IF(นักเรียน!E11="","",SUM(U13,AA13,AC13))</f>
        <v/>
      </c>
      <c r="AE13" s="584"/>
      <c r="AF13" s="585"/>
      <c r="AG13" s="441" t="str">
        <f t="shared" si="9"/>
        <v/>
      </c>
      <c r="AH13" s="601" t="str">
        <f t="shared" si="10"/>
        <v/>
      </c>
      <c r="AI13" s="469" t="str">
        <f t="shared" si="1"/>
        <v/>
      </c>
      <c r="AJ13" s="584"/>
      <c r="AK13" s="585"/>
      <c r="AL13" s="161" t="str">
        <f t="shared" si="11"/>
        <v/>
      </c>
      <c r="AM13" s="503" t="str">
        <f t="shared" si="12"/>
        <v/>
      </c>
      <c r="AN13" s="584"/>
      <c r="AO13" s="507" t="str">
        <f t="shared" si="13"/>
        <v/>
      </c>
      <c r="AP13" s="469" t="str">
        <f t="shared" si="2"/>
        <v/>
      </c>
      <c r="AQ13" s="472" t="str">
        <f t="shared" si="3"/>
        <v/>
      </c>
      <c r="AR13" s="180" t="str">
        <f>IF(OR(AU13="ร",AU13="มส",AU13="มก"),AU13,IF(AQ13="","",IF(นักเรียน!N11="ออก","---ย้าย---",IF(เกณฑ์!$N$19="ACT",VLOOKUP(AQ13,gradeact,5,TRUE),VLOOKUP(AQ13,grade1,5,TRUE)))))</f>
        <v/>
      </c>
      <c r="AS13" s="180"/>
      <c r="AT13" s="557" t="str">
        <f t="shared" si="14"/>
        <v/>
      </c>
      <c r="AU13" s="257"/>
    </row>
    <row r="14" spans="2:49" ht="15.75" customHeight="1" x14ac:dyDescent="0.5">
      <c r="B14" s="15">
        <v>7</v>
      </c>
      <c r="C14" s="161" t="str">
        <f>IF(นักเรียน!C12="","",นักเรียน!C12)</f>
        <v/>
      </c>
      <c r="D14" s="740" t="str">
        <f>IF(นักเรียน!E12="","",นักเรียน!E12)</f>
        <v/>
      </c>
      <c r="E14" s="741"/>
      <c r="F14" s="584"/>
      <c r="G14" s="585"/>
      <c r="H14" s="586"/>
      <c r="I14" s="586"/>
      <c r="J14" s="586"/>
      <c r="K14" s="586"/>
      <c r="L14" s="586"/>
      <c r="M14" s="586"/>
      <c r="N14" s="586"/>
      <c r="O14" s="586"/>
      <c r="P14" s="586"/>
      <c r="Q14" s="586"/>
      <c r="R14" s="586"/>
      <c r="S14" s="586"/>
      <c r="T14" s="426" t="str">
        <f t="shared" si="4"/>
        <v/>
      </c>
      <c r="U14" s="604" t="str">
        <f t="shared" si="5"/>
        <v/>
      </c>
      <c r="V14" s="584"/>
      <c r="W14" s="587"/>
      <c r="X14" s="587"/>
      <c r="Y14" s="587"/>
      <c r="Z14" s="595" t="str">
        <f t="shared" si="6"/>
        <v/>
      </c>
      <c r="AA14" s="604" t="str">
        <f t="shared" si="7"/>
        <v/>
      </c>
      <c r="AB14" s="598" t="str">
        <f>IF(เกณฑ์!$N$28="no","",คะแนนตัวชี้วัด!JD13)</f>
        <v/>
      </c>
      <c r="AC14" s="604" t="str">
        <f t="shared" si="8"/>
        <v/>
      </c>
      <c r="AD14" s="601" t="str">
        <f>IF(นักเรียน!E12="","",SUM(U14,AA14,AC14))</f>
        <v/>
      </c>
      <c r="AE14" s="584"/>
      <c r="AF14" s="585"/>
      <c r="AG14" s="441" t="str">
        <f t="shared" si="9"/>
        <v/>
      </c>
      <c r="AH14" s="601" t="str">
        <f t="shared" si="10"/>
        <v/>
      </c>
      <c r="AI14" s="469" t="str">
        <f t="shared" si="1"/>
        <v/>
      </c>
      <c r="AJ14" s="584"/>
      <c r="AK14" s="585"/>
      <c r="AL14" s="161" t="str">
        <f t="shared" si="11"/>
        <v/>
      </c>
      <c r="AM14" s="503" t="str">
        <f t="shared" si="12"/>
        <v/>
      </c>
      <c r="AN14" s="584"/>
      <c r="AO14" s="507" t="str">
        <f t="shared" si="13"/>
        <v/>
      </c>
      <c r="AP14" s="469" t="str">
        <f t="shared" si="2"/>
        <v/>
      </c>
      <c r="AQ14" s="472" t="str">
        <f t="shared" si="3"/>
        <v/>
      </c>
      <c r="AR14" s="180" t="str">
        <f>IF(OR(AU14="ร",AU14="มส",AU14="มก"),AU14,IF(AQ14="","",IF(นักเรียน!N12="ออก","---ย้าย---",IF(เกณฑ์!$N$19="ACT",VLOOKUP(AQ14,gradeact,5,TRUE),VLOOKUP(AQ14,grade1,5,TRUE)))))</f>
        <v/>
      </c>
      <c r="AS14" s="180"/>
      <c r="AT14" s="557" t="str">
        <f t="shared" si="14"/>
        <v/>
      </c>
      <c r="AU14" s="257"/>
    </row>
    <row r="15" spans="2:49" ht="15.75" customHeight="1" x14ac:dyDescent="0.5">
      <c r="B15" s="15">
        <v>8</v>
      </c>
      <c r="C15" s="161" t="str">
        <f>IF(นักเรียน!C13="","",นักเรียน!C13)</f>
        <v/>
      </c>
      <c r="D15" s="740" t="str">
        <f>IF(นักเรียน!E13="","",นักเรียน!E13)</f>
        <v/>
      </c>
      <c r="E15" s="741"/>
      <c r="F15" s="584"/>
      <c r="G15" s="585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426" t="str">
        <f t="shared" si="4"/>
        <v/>
      </c>
      <c r="U15" s="604" t="str">
        <f t="shared" si="5"/>
        <v/>
      </c>
      <c r="V15" s="584"/>
      <c r="W15" s="587"/>
      <c r="X15" s="587"/>
      <c r="Y15" s="587"/>
      <c r="Z15" s="595" t="str">
        <f t="shared" si="6"/>
        <v/>
      </c>
      <c r="AA15" s="604" t="str">
        <f t="shared" si="7"/>
        <v/>
      </c>
      <c r="AB15" s="598" t="str">
        <f>IF(เกณฑ์!$N$28="no","",คะแนนตัวชี้วัด!JD14)</f>
        <v/>
      </c>
      <c r="AC15" s="604" t="str">
        <f t="shared" si="8"/>
        <v/>
      </c>
      <c r="AD15" s="601" t="str">
        <f>IF(นักเรียน!E13="","",SUM(U15,AA15,AC15))</f>
        <v/>
      </c>
      <c r="AE15" s="584"/>
      <c r="AF15" s="585"/>
      <c r="AG15" s="441" t="str">
        <f t="shared" si="9"/>
        <v/>
      </c>
      <c r="AH15" s="601" t="str">
        <f t="shared" si="10"/>
        <v/>
      </c>
      <c r="AI15" s="469" t="str">
        <f t="shared" si="1"/>
        <v/>
      </c>
      <c r="AJ15" s="584"/>
      <c r="AK15" s="585"/>
      <c r="AL15" s="161" t="str">
        <f t="shared" si="11"/>
        <v/>
      </c>
      <c r="AM15" s="503" t="str">
        <f t="shared" si="12"/>
        <v/>
      </c>
      <c r="AN15" s="584"/>
      <c r="AO15" s="507" t="str">
        <f t="shared" si="13"/>
        <v/>
      </c>
      <c r="AP15" s="469" t="str">
        <f t="shared" si="2"/>
        <v/>
      </c>
      <c r="AQ15" s="472" t="str">
        <f t="shared" si="3"/>
        <v/>
      </c>
      <c r="AR15" s="180" t="str">
        <f>IF(OR(AU15="ร",AU15="มส",AU15="มก"),AU15,IF(AQ15="","",IF(นักเรียน!N13="ออก","---ย้าย---",IF(เกณฑ์!$N$19="ACT",VLOOKUP(AQ15,gradeact,5,TRUE),VLOOKUP(AQ15,grade1,5,TRUE)))))</f>
        <v/>
      </c>
      <c r="AS15" s="180"/>
      <c r="AT15" s="557" t="str">
        <f t="shared" si="14"/>
        <v/>
      </c>
      <c r="AU15" s="257"/>
    </row>
    <row r="16" spans="2:49" ht="15.75" customHeight="1" x14ac:dyDescent="0.5">
      <c r="B16" s="15">
        <v>9</v>
      </c>
      <c r="C16" s="161" t="str">
        <f>IF(นักเรียน!C14="","",นักเรียน!C14)</f>
        <v/>
      </c>
      <c r="D16" s="740" t="str">
        <f>IF(นักเรียน!E14="","",นักเรียน!E14)</f>
        <v/>
      </c>
      <c r="E16" s="741"/>
      <c r="F16" s="584"/>
      <c r="G16" s="585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426" t="str">
        <f t="shared" si="4"/>
        <v/>
      </c>
      <c r="U16" s="604" t="str">
        <f t="shared" si="5"/>
        <v/>
      </c>
      <c r="V16" s="584"/>
      <c r="W16" s="587"/>
      <c r="X16" s="587"/>
      <c r="Y16" s="587"/>
      <c r="Z16" s="595" t="str">
        <f t="shared" si="6"/>
        <v/>
      </c>
      <c r="AA16" s="604" t="str">
        <f t="shared" si="7"/>
        <v/>
      </c>
      <c r="AB16" s="598" t="str">
        <f>IF(เกณฑ์!$N$28="no","",คะแนนตัวชี้วัด!JD15)</f>
        <v/>
      </c>
      <c r="AC16" s="604" t="str">
        <f t="shared" si="8"/>
        <v/>
      </c>
      <c r="AD16" s="601" t="str">
        <f>IF(นักเรียน!E14="","",SUM(U16,AA16,AC16))</f>
        <v/>
      </c>
      <c r="AE16" s="584"/>
      <c r="AF16" s="585"/>
      <c r="AG16" s="441" t="str">
        <f t="shared" si="9"/>
        <v/>
      </c>
      <c r="AH16" s="601" t="str">
        <f t="shared" si="10"/>
        <v/>
      </c>
      <c r="AI16" s="469" t="str">
        <f t="shared" si="1"/>
        <v/>
      </c>
      <c r="AJ16" s="584"/>
      <c r="AK16" s="585"/>
      <c r="AL16" s="161" t="str">
        <f t="shared" si="11"/>
        <v/>
      </c>
      <c r="AM16" s="503" t="str">
        <f t="shared" si="12"/>
        <v/>
      </c>
      <c r="AN16" s="584"/>
      <c r="AO16" s="507" t="str">
        <f t="shared" si="13"/>
        <v/>
      </c>
      <c r="AP16" s="469" t="str">
        <f t="shared" si="2"/>
        <v/>
      </c>
      <c r="AQ16" s="472" t="str">
        <f t="shared" si="3"/>
        <v/>
      </c>
      <c r="AR16" s="180" t="str">
        <f>IF(OR(AU16="ร",AU16="มส",AU16="มก"),AU16,IF(AQ16="","",IF(นักเรียน!N14="ออก","---ย้าย---",IF(เกณฑ์!$N$19="ACT",VLOOKUP(AQ16,gradeact,5,TRUE),VLOOKUP(AQ16,grade1,5,TRUE)))))</f>
        <v/>
      </c>
      <c r="AS16" s="180"/>
      <c r="AT16" s="557" t="str">
        <f t="shared" si="14"/>
        <v/>
      </c>
      <c r="AU16" s="257"/>
    </row>
    <row r="17" spans="2:47" ht="15.75" customHeight="1" x14ac:dyDescent="0.5">
      <c r="B17" s="15">
        <v>10</v>
      </c>
      <c r="C17" s="161" t="str">
        <f>IF(นักเรียน!C15="","",นักเรียน!C15)</f>
        <v/>
      </c>
      <c r="D17" s="740" t="str">
        <f>IF(นักเรียน!E15="","",นักเรียน!E15)</f>
        <v/>
      </c>
      <c r="E17" s="741"/>
      <c r="F17" s="584"/>
      <c r="G17" s="585"/>
      <c r="H17" s="586"/>
      <c r="I17" s="586"/>
      <c r="J17" s="586"/>
      <c r="K17" s="586"/>
      <c r="L17" s="586"/>
      <c r="M17" s="586"/>
      <c r="N17" s="586"/>
      <c r="O17" s="586"/>
      <c r="P17" s="586"/>
      <c r="Q17" s="586"/>
      <c r="R17" s="586"/>
      <c r="S17" s="586"/>
      <c r="T17" s="426" t="str">
        <f t="shared" si="4"/>
        <v/>
      </c>
      <c r="U17" s="604" t="str">
        <f t="shared" si="5"/>
        <v/>
      </c>
      <c r="V17" s="584"/>
      <c r="W17" s="587"/>
      <c r="X17" s="587"/>
      <c r="Y17" s="587"/>
      <c r="Z17" s="595" t="str">
        <f t="shared" si="6"/>
        <v/>
      </c>
      <c r="AA17" s="604" t="str">
        <f t="shared" si="7"/>
        <v/>
      </c>
      <c r="AB17" s="598" t="str">
        <f>IF(เกณฑ์!$N$28="no","",คะแนนตัวชี้วัด!JD16)</f>
        <v/>
      </c>
      <c r="AC17" s="604" t="str">
        <f t="shared" si="8"/>
        <v/>
      </c>
      <c r="AD17" s="601" t="str">
        <f>IF(นักเรียน!E15="","",SUM(U17,AA17,AC17))</f>
        <v/>
      </c>
      <c r="AE17" s="584"/>
      <c r="AF17" s="585"/>
      <c r="AG17" s="441" t="str">
        <f t="shared" si="9"/>
        <v/>
      </c>
      <c r="AH17" s="601" t="str">
        <f t="shared" si="10"/>
        <v/>
      </c>
      <c r="AI17" s="469" t="str">
        <f t="shared" si="1"/>
        <v/>
      </c>
      <c r="AJ17" s="584"/>
      <c r="AK17" s="585"/>
      <c r="AL17" s="161" t="str">
        <f t="shared" si="11"/>
        <v/>
      </c>
      <c r="AM17" s="503" t="str">
        <f t="shared" si="12"/>
        <v/>
      </c>
      <c r="AN17" s="584"/>
      <c r="AO17" s="507" t="str">
        <f t="shared" si="13"/>
        <v/>
      </c>
      <c r="AP17" s="469" t="str">
        <f t="shared" si="2"/>
        <v/>
      </c>
      <c r="AQ17" s="472" t="str">
        <f t="shared" si="3"/>
        <v/>
      </c>
      <c r="AR17" s="180" t="str">
        <f>IF(OR(AU17="ร",AU17="มส",AU17="มก"),AU17,IF(AQ17="","",IF(นักเรียน!N15="ออก","---ย้าย---",IF(เกณฑ์!$N$19="ACT",VLOOKUP(AQ17,gradeact,5,TRUE),VLOOKUP(AQ17,grade1,5,TRUE)))))</f>
        <v/>
      </c>
      <c r="AS17" s="180"/>
      <c r="AT17" s="557" t="str">
        <f t="shared" si="14"/>
        <v/>
      </c>
      <c r="AU17" s="257"/>
    </row>
    <row r="18" spans="2:47" ht="15.75" customHeight="1" x14ac:dyDescent="0.5">
      <c r="B18" s="15">
        <v>11</v>
      </c>
      <c r="C18" s="161" t="str">
        <f>IF(นักเรียน!C16="","",นักเรียน!C16)</f>
        <v/>
      </c>
      <c r="D18" s="740" t="str">
        <f>IF(นักเรียน!E16="","",นักเรียน!E16)</f>
        <v/>
      </c>
      <c r="E18" s="741"/>
      <c r="F18" s="584"/>
      <c r="G18" s="585"/>
      <c r="H18" s="586"/>
      <c r="I18" s="586"/>
      <c r="J18" s="586"/>
      <c r="K18" s="586"/>
      <c r="L18" s="586"/>
      <c r="M18" s="586"/>
      <c r="N18" s="586"/>
      <c r="O18" s="586"/>
      <c r="P18" s="586"/>
      <c r="Q18" s="586"/>
      <c r="R18" s="586"/>
      <c r="S18" s="586"/>
      <c r="T18" s="426" t="str">
        <f t="shared" si="4"/>
        <v/>
      </c>
      <c r="U18" s="604" t="str">
        <f t="shared" si="5"/>
        <v/>
      </c>
      <c r="V18" s="584"/>
      <c r="W18" s="587"/>
      <c r="X18" s="587"/>
      <c r="Y18" s="587"/>
      <c r="Z18" s="595" t="str">
        <f t="shared" si="6"/>
        <v/>
      </c>
      <c r="AA18" s="604" t="str">
        <f t="shared" si="7"/>
        <v/>
      </c>
      <c r="AB18" s="598" t="str">
        <f>IF(เกณฑ์!$N$28="no","",คะแนนตัวชี้วัด!JD17)</f>
        <v/>
      </c>
      <c r="AC18" s="604" t="str">
        <f t="shared" si="8"/>
        <v/>
      </c>
      <c r="AD18" s="601" t="str">
        <f>IF(นักเรียน!E16="","",SUM(U18,AA18,AC18))</f>
        <v/>
      </c>
      <c r="AE18" s="584"/>
      <c r="AF18" s="585"/>
      <c r="AG18" s="441" t="str">
        <f t="shared" si="9"/>
        <v/>
      </c>
      <c r="AH18" s="601" t="str">
        <f t="shared" si="10"/>
        <v/>
      </c>
      <c r="AI18" s="469" t="str">
        <f t="shared" si="1"/>
        <v/>
      </c>
      <c r="AJ18" s="584"/>
      <c r="AK18" s="585"/>
      <c r="AL18" s="161" t="str">
        <f t="shared" si="11"/>
        <v/>
      </c>
      <c r="AM18" s="503" t="str">
        <f t="shared" si="12"/>
        <v/>
      </c>
      <c r="AN18" s="584"/>
      <c r="AO18" s="507" t="str">
        <f t="shared" si="13"/>
        <v/>
      </c>
      <c r="AP18" s="469" t="str">
        <f t="shared" si="2"/>
        <v/>
      </c>
      <c r="AQ18" s="472" t="str">
        <f t="shared" si="3"/>
        <v/>
      </c>
      <c r="AR18" s="180" t="str">
        <f>IF(OR(AU18="ร",AU18="มส",AU18="มก"),AU18,IF(AQ18="","",IF(นักเรียน!N16="ออก","---ย้าย---",IF(เกณฑ์!$N$19="ACT",VLOOKUP(AQ18,gradeact,5,TRUE),VLOOKUP(AQ18,grade1,5,TRUE)))))</f>
        <v/>
      </c>
      <c r="AS18" s="180"/>
      <c r="AT18" s="557" t="str">
        <f t="shared" si="14"/>
        <v/>
      </c>
      <c r="AU18" s="257"/>
    </row>
    <row r="19" spans="2:47" ht="15.75" customHeight="1" x14ac:dyDescent="0.5">
      <c r="B19" s="15">
        <v>12</v>
      </c>
      <c r="C19" s="161" t="str">
        <f>IF(นักเรียน!C17="","",นักเรียน!C17)</f>
        <v/>
      </c>
      <c r="D19" s="740" t="str">
        <f>IF(นักเรียน!E17="","",นักเรียน!E17)</f>
        <v/>
      </c>
      <c r="E19" s="741"/>
      <c r="F19" s="584"/>
      <c r="G19" s="585"/>
      <c r="H19" s="586"/>
      <c r="I19" s="586"/>
      <c r="J19" s="586"/>
      <c r="K19" s="586"/>
      <c r="L19" s="586"/>
      <c r="M19" s="586"/>
      <c r="N19" s="586"/>
      <c r="O19" s="586"/>
      <c r="P19" s="586"/>
      <c r="Q19" s="586"/>
      <c r="R19" s="586"/>
      <c r="S19" s="586"/>
      <c r="T19" s="426" t="str">
        <f t="shared" si="4"/>
        <v/>
      </c>
      <c r="U19" s="604" t="str">
        <f t="shared" si="5"/>
        <v/>
      </c>
      <c r="V19" s="584"/>
      <c r="W19" s="587"/>
      <c r="X19" s="587"/>
      <c r="Y19" s="587"/>
      <c r="Z19" s="595" t="str">
        <f t="shared" si="6"/>
        <v/>
      </c>
      <c r="AA19" s="604" t="str">
        <f t="shared" si="7"/>
        <v/>
      </c>
      <c r="AB19" s="598" t="str">
        <f>IF(เกณฑ์!$N$28="no","",คะแนนตัวชี้วัด!JD18)</f>
        <v/>
      </c>
      <c r="AC19" s="604" t="str">
        <f t="shared" si="8"/>
        <v/>
      </c>
      <c r="AD19" s="601" t="str">
        <f>IF(นักเรียน!E17="","",SUM(U19,AA19,AC19))</f>
        <v/>
      </c>
      <c r="AE19" s="584"/>
      <c r="AF19" s="585"/>
      <c r="AG19" s="441" t="str">
        <f t="shared" si="9"/>
        <v/>
      </c>
      <c r="AH19" s="601" t="str">
        <f t="shared" si="10"/>
        <v/>
      </c>
      <c r="AI19" s="469" t="str">
        <f t="shared" si="1"/>
        <v/>
      </c>
      <c r="AJ19" s="584"/>
      <c r="AK19" s="585"/>
      <c r="AL19" s="161" t="str">
        <f t="shared" si="11"/>
        <v/>
      </c>
      <c r="AM19" s="503" t="str">
        <f t="shared" si="12"/>
        <v/>
      </c>
      <c r="AN19" s="584"/>
      <c r="AO19" s="507" t="str">
        <f t="shared" si="13"/>
        <v/>
      </c>
      <c r="AP19" s="469" t="str">
        <f t="shared" si="2"/>
        <v/>
      </c>
      <c r="AQ19" s="472" t="str">
        <f t="shared" si="3"/>
        <v/>
      </c>
      <c r="AR19" s="180" t="str">
        <f>IF(OR(AU19="ร",AU19="มส",AU19="มก"),AU19,IF(AQ19="","",IF(นักเรียน!N17="ออก","---ย้าย---",IF(เกณฑ์!$N$19="ACT",VLOOKUP(AQ19,gradeact,5,TRUE),VLOOKUP(AQ19,grade1,5,TRUE)))))</f>
        <v/>
      </c>
      <c r="AS19" s="180"/>
      <c r="AT19" s="557" t="str">
        <f t="shared" si="14"/>
        <v/>
      </c>
      <c r="AU19" s="257"/>
    </row>
    <row r="20" spans="2:47" ht="15.75" customHeight="1" x14ac:dyDescent="0.5">
      <c r="B20" s="15">
        <v>13</v>
      </c>
      <c r="C20" s="161" t="str">
        <f>IF(นักเรียน!C18="","",นักเรียน!C18)</f>
        <v/>
      </c>
      <c r="D20" s="740" t="str">
        <f>IF(นักเรียน!E18="","",นักเรียน!E18)</f>
        <v/>
      </c>
      <c r="E20" s="741"/>
      <c r="F20" s="584"/>
      <c r="G20" s="585"/>
      <c r="H20" s="586"/>
      <c r="I20" s="586"/>
      <c r="J20" s="586"/>
      <c r="K20" s="586"/>
      <c r="L20" s="586"/>
      <c r="M20" s="586"/>
      <c r="N20" s="586"/>
      <c r="O20" s="586"/>
      <c r="P20" s="586"/>
      <c r="Q20" s="586"/>
      <c r="R20" s="586"/>
      <c r="S20" s="586"/>
      <c r="T20" s="426" t="str">
        <f t="shared" si="4"/>
        <v/>
      </c>
      <c r="U20" s="604" t="str">
        <f t="shared" si="5"/>
        <v/>
      </c>
      <c r="V20" s="584"/>
      <c r="W20" s="587"/>
      <c r="X20" s="587"/>
      <c r="Y20" s="587"/>
      <c r="Z20" s="595" t="str">
        <f t="shared" si="6"/>
        <v/>
      </c>
      <c r="AA20" s="604" t="str">
        <f t="shared" si="7"/>
        <v/>
      </c>
      <c r="AB20" s="598" t="str">
        <f>IF(เกณฑ์!$N$28="no","",คะแนนตัวชี้วัด!JD19)</f>
        <v/>
      </c>
      <c r="AC20" s="604" t="str">
        <f t="shared" si="8"/>
        <v/>
      </c>
      <c r="AD20" s="601" t="str">
        <f>IF(นักเรียน!E18="","",SUM(U20,AA20,AC20))</f>
        <v/>
      </c>
      <c r="AE20" s="584"/>
      <c r="AF20" s="585"/>
      <c r="AG20" s="441" t="str">
        <f t="shared" si="9"/>
        <v/>
      </c>
      <c r="AH20" s="601" t="str">
        <f t="shared" si="10"/>
        <v/>
      </c>
      <c r="AI20" s="469" t="str">
        <f t="shared" si="1"/>
        <v/>
      </c>
      <c r="AJ20" s="584"/>
      <c r="AK20" s="585"/>
      <c r="AL20" s="161" t="str">
        <f t="shared" si="11"/>
        <v/>
      </c>
      <c r="AM20" s="503" t="str">
        <f t="shared" si="12"/>
        <v/>
      </c>
      <c r="AN20" s="584"/>
      <c r="AO20" s="507" t="str">
        <f t="shared" si="13"/>
        <v/>
      </c>
      <c r="AP20" s="469" t="str">
        <f t="shared" si="2"/>
        <v/>
      </c>
      <c r="AQ20" s="472" t="str">
        <f t="shared" si="3"/>
        <v/>
      </c>
      <c r="AR20" s="180" t="str">
        <f>IF(OR(AU20="ร",AU20="มส",AU20="มก"),AU20,IF(AQ20="","",IF(นักเรียน!N18="ออก","---ย้าย---",IF(เกณฑ์!$N$19="ACT",VLOOKUP(AQ20,gradeact,5,TRUE),VLOOKUP(AQ20,grade1,5,TRUE)))))</f>
        <v/>
      </c>
      <c r="AS20" s="180"/>
      <c r="AT20" s="557" t="str">
        <f t="shared" si="14"/>
        <v/>
      </c>
      <c r="AU20" s="257"/>
    </row>
    <row r="21" spans="2:47" ht="15.75" customHeight="1" x14ac:dyDescent="0.5">
      <c r="B21" s="15">
        <v>14</v>
      </c>
      <c r="C21" s="161" t="str">
        <f>IF(นักเรียน!C19="","",นักเรียน!C19)</f>
        <v/>
      </c>
      <c r="D21" s="740" t="str">
        <f>IF(นักเรียน!E19="","",นักเรียน!E19)</f>
        <v/>
      </c>
      <c r="E21" s="741"/>
      <c r="F21" s="584"/>
      <c r="G21" s="585"/>
      <c r="H21" s="586"/>
      <c r="I21" s="586"/>
      <c r="J21" s="586"/>
      <c r="K21" s="586"/>
      <c r="L21" s="586"/>
      <c r="M21" s="586"/>
      <c r="N21" s="586"/>
      <c r="O21" s="586"/>
      <c r="P21" s="586"/>
      <c r="Q21" s="586"/>
      <c r="R21" s="586"/>
      <c r="S21" s="586"/>
      <c r="T21" s="426" t="str">
        <f t="shared" si="4"/>
        <v/>
      </c>
      <c r="U21" s="604" t="str">
        <f t="shared" si="5"/>
        <v/>
      </c>
      <c r="V21" s="584"/>
      <c r="W21" s="587"/>
      <c r="X21" s="587"/>
      <c r="Y21" s="587"/>
      <c r="Z21" s="595" t="str">
        <f t="shared" si="6"/>
        <v/>
      </c>
      <c r="AA21" s="604" t="str">
        <f t="shared" si="7"/>
        <v/>
      </c>
      <c r="AB21" s="598" t="str">
        <f>IF(เกณฑ์!$N$28="no","",คะแนนตัวชี้วัด!JD20)</f>
        <v/>
      </c>
      <c r="AC21" s="604" t="str">
        <f t="shared" si="8"/>
        <v/>
      </c>
      <c r="AD21" s="601" t="str">
        <f>IF(นักเรียน!E19="","",SUM(U21,AA21,AC21))</f>
        <v/>
      </c>
      <c r="AE21" s="584"/>
      <c r="AF21" s="585"/>
      <c r="AG21" s="441" t="str">
        <f t="shared" si="9"/>
        <v/>
      </c>
      <c r="AH21" s="601" t="str">
        <f t="shared" si="10"/>
        <v/>
      </c>
      <c r="AI21" s="469" t="str">
        <f t="shared" si="1"/>
        <v/>
      </c>
      <c r="AJ21" s="584"/>
      <c r="AK21" s="585"/>
      <c r="AL21" s="161" t="str">
        <f t="shared" si="11"/>
        <v/>
      </c>
      <c r="AM21" s="503" t="str">
        <f t="shared" si="12"/>
        <v/>
      </c>
      <c r="AN21" s="584"/>
      <c r="AO21" s="507" t="str">
        <f t="shared" si="13"/>
        <v/>
      </c>
      <c r="AP21" s="469" t="str">
        <f t="shared" si="2"/>
        <v/>
      </c>
      <c r="AQ21" s="472" t="str">
        <f t="shared" si="3"/>
        <v/>
      </c>
      <c r="AR21" s="180" t="str">
        <f>IF(OR(AU21="ร",AU21="มส",AU21="มก"),AU21,IF(AQ21="","",IF(นักเรียน!N19="ออก","---ย้าย---",IF(เกณฑ์!$N$19="ACT",VLOOKUP(AQ21,gradeact,5,TRUE),VLOOKUP(AQ21,grade1,5,TRUE)))))</f>
        <v/>
      </c>
      <c r="AS21" s="180"/>
      <c r="AT21" s="557" t="str">
        <f t="shared" si="14"/>
        <v/>
      </c>
      <c r="AU21" s="257"/>
    </row>
    <row r="22" spans="2:47" ht="15.75" customHeight="1" x14ac:dyDescent="0.5">
      <c r="B22" s="15">
        <v>15</v>
      </c>
      <c r="C22" s="161" t="str">
        <f>IF(นักเรียน!C20="","",นักเรียน!C20)</f>
        <v/>
      </c>
      <c r="D22" s="740" t="str">
        <f>IF(นักเรียน!E20="","",นักเรียน!E20)</f>
        <v/>
      </c>
      <c r="E22" s="741"/>
      <c r="F22" s="584"/>
      <c r="G22" s="585"/>
      <c r="H22" s="586"/>
      <c r="I22" s="586"/>
      <c r="J22" s="586"/>
      <c r="K22" s="586"/>
      <c r="L22" s="586"/>
      <c r="M22" s="586"/>
      <c r="N22" s="586"/>
      <c r="O22" s="586"/>
      <c r="P22" s="586"/>
      <c r="Q22" s="586"/>
      <c r="R22" s="586"/>
      <c r="S22" s="586"/>
      <c r="T22" s="426" t="str">
        <f t="shared" si="4"/>
        <v/>
      </c>
      <c r="U22" s="604" t="str">
        <f t="shared" si="5"/>
        <v/>
      </c>
      <c r="V22" s="584"/>
      <c r="W22" s="587"/>
      <c r="X22" s="587"/>
      <c r="Y22" s="587"/>
      <c r="Z22" s="595" t="str">
        <f t="shared" si="6"/>
        <v/>
      </c>
      <c r="AA22" s="604" t="str">
        <f t="shared" si="7"/>
        <v/>
      </c>
      <c r="AB22" s="598" t="str">
        <f>IF(เกณฑ์!$N$28="no","",คะแนนตัวชี้วัด!JD21)</f>
        <v/>
      </c>
      <c r="AC22" s="604" t="str">
        <f t="shared" si="8"/>
        <v/>
      </c>
      <c r="AD22" s="601" t="str">
        <f>IF(นักเรียน!E20="","",SUM(U22,AA22,AC22))</f>
        <v/>
      </c>
      <c r="AE22" s="584"/>
      <c r="AF22" s="585"/>
      <c r="AG22" s="441" t="str">
        <f t="shared" si="9"/>
        <v/>
      </c>
      <c r="AH22" s="601" t="str">
        <f t="shared" si="10"/>
        <v/>
      </c>
      <c r="AI22" s="469" t="str">
        <f t="shared" si="1"/>
        <v/>
      </c>
      <c r="AJ22" s="584"/>
      <c r="AK22" s="585"/>
      <c r="AL22" s="161" t="str">
        <f t="shared" si="11"/>
        <v/>
      </c>
      <c r="AM22" s="503" t="str">
        <f t="shared" si="12"/>
        <v/>
      </c>
      <c r="AN22" s="584"/>
      <c r="AO22" s="507" t="str">
        <f t="shared" si="13"/>
        <v/>
      </c>
      <c r="AP22" s="469" t="str">
        <f t="shared" si="2"/>
        <v/>
      </c>
      <c r="AQ22" s="472" t="str">
        <f t="shared" si="3"/>
        <v/>
      </c>
      <c r="AR22" s="180" t="str">
        <f>IF(OR(AU22="ร",AU22="มส",AU22="มก"),AU22,IF(AQ22="","",IF(นักเรียน!N20="ออก","---ย้าย---",IF(เกณฑ์!$N$19="ACT",VLOOKUP(AQ22,gradeact,5,TRUE),VLOOKUP(AQ22,grade1,5,TRUE)))))</f>
        <v/>
      </c>
      <c r="AS22" s="180"/>
      <c r="AT22" s="557" t="str">
        <f t="shared" si="14"/>
        <v/>
      </c>
      <c r="AU22" s="257"/>
    </row>
    <row r="23" spans="2:47" ht="15.75" customHeight="1" x14ac:dyDescent="0.5">
      <c r="B23" s="15">
        <v>16</v>
      </c>
      <c r="C23" s="161" t="str">
        <f>IF(นักเรียน!C21="","",นักเรียน!C21)</f>
        <v/>
      </c>
      <c r="D23" s="740" t="str">
        <f>IF(นักเรียน!E21="","",นักเรียน!E21)</f>
        <v/>
      </c>
      <c r="E23" s="741"/>
      <c r="F23" s="584"/>
      <c r="G23" s="585"/>
      <c r="H23" s="586"/>
      <c r="I23" s="586"/>
      <c r="J23" s="586"/>
      <c r="K23" s="586"/>
      <c r="L23" s="586"/>
      <c r="M23" s="586"/>
      <c r="N23" s="586"/>
      <c r="O23" s="586"/>
      <c r="P23" s="586"/>
      <c r="Q23" s="586"/>
      <c r="R23" s="586"/>
      <c r="S23" s="586"/>
      <c r="T23" s="426" t="str">
        <f t="shared" si="4"/>
        <v/>
      </c>
      <c r="U23" s="604" t="str">
        <f t="shared" si="5"/>
        <v/>
      </c>
      <c r="V23" s="584"/>
      <c r="W23" s="587"/>
      <c r="X23" s="587"/>
      <c r="Y23" s="587"/>
      <c r="Z23" s="595" t="str">
        <f t="shared" si="6"/>
        <v/>
      </c>
      <c r="AA23" s="604" t="str">
        <f t="shared" si="7"/>
        <v/>
      </c>
      <c r="AB23" s="598" t="str">
        <f>IF(เกณฑ์!$N$28="no","",คะแนนตัวชี้วัด!JD22)</f>
        <v/>
      </c>
      <c r="AC23" s="604" t="str">
        <f t="shared" si="8"/>
        <v/>
      </c>
      <c r="AD23" s="601" t="str">
        <f>IF(นักเรียน!E21="","",SUM(U23,AA23,AC23))</f>
        <v/>
      </c>
      <c r="AE23" s="584"/>
      <c r="AF23" s="585"/>
      <c r="AG23" s="441" t="str">
        <f t="shared" si="9"/>
        <v/>
      </c>
      <c r="AH23" s="601" t="str">
        <f t="shared" si="10"/>
        <v/>
      </c>
      <c r="AI23" s="469" t="str">
        <f t="shared" si="1"/>
        <v/>
      </c>
      <c r="AJ23" s="584"/>
      <c r="AK23" s="585"/>
      <c r="AL23" s="161" t="str">
        <f t="shared" si="11"/>
        <v/>
      </c>
      <c r="AM23" s="503" t="str">
        <f t="shared" si="12"/>
        <v/>
      </c>
      <c r="AN23" s="584"/>
      <c r="AO23" s="507" t="str">
        <f t="shared" si="13"/>
        <v/>
      </c>
      <c r="AP23" s="469" t="str">
        <f t="shared" si="2"/>
        <v/>
      </c>
      <c r="AQ23" s="472" t="str">
        <f t="shared" si="3"/>
        <v/>
      </c>
      <c r="AR23" s="180" t="str">
        <f>IF(OR(AU23="ร",AU23="มส",AU23="มก"),AU23,IF(AQ23="","",IF(นักเรียน!N21="ออก","---ย้าย---",IF(เกณฑ์!$N$19="ACT",VLOOKUP(AQ23,gradeact,5,TRUE),VLOOKUP(AQ23,grade1,5,TRUE)))))</f>
        <v/>
      </c>
      <c r="AS23" s="180"/>
      <c r="AT23" s="557" t="str">
        <f t="shared" si="14"/>
        <v/>
      </c>
      <c r="AU23" s="257"/>
    </row>
    <row r="24" spans="2:47" ht="15.75" customHeight="1" x14ac:dyDescent="0.5">
      <c r="B24" s="15">
        <v>17</v>
      </c>
      <c r="C24" s="161" t="str">
        <f>IF(นักเรียน!C22="","",นักเรียน!C22)</f>
        <v/>
      </c>
      <c r="D24" s="740" t="str">
        <f>IF(นักเรียน!E22="","",นักเรียน!E22)</f>
        <v/>
      </c>
      <c r="E24" s="741"/>
      <c r="F24" s="584"/>
      <c r="G24" s="585"/>
      <c r="H24" s="586"/>
      <c r="I24" s="586"/>
      <c r="J24" s="586"/>
      <c r="K24" s="586"/>
      <c r="L24" s="586"/>
      <c r="M24" s="586"/>
      <c r="N24" s="586"/>
      <c r="O24" s="586"/>
      <c r="P24" s="586"/>
      <c r="Q24" s="586"/>
      <c r="R24" s="586"/>
      <c r="S24" s="586"/>
      <c r="T24" s="426" t="str">
        <f t="shared" si="4"/>
        <v/>
      </c>
      <c r="U24" s="604" t="str">
        <f t="shared" si="5"/>
        <v/>
      </c>
      <c r="V24" s="584"/>
      <c r="W24" s="587"/>
      <c r="X24" s="587"/>
      <c r="Y24" s="587"/>
      <c r="Z24" s="595" t="str">
        <f t="shared" si="6"/>
        <v/>
      </c>
      <c r="AA24" s="604" t="str">
        <f t="shared" si="7"/>
        <v/>
      </c>
      <c r="AB24" s="598" t="str">
        <f>IF(เกณฑ์!$N$28="no","",คะแนนตัวชี้วัด!JD23)</f>
        <v/>
      </c>
      <c r="AC24" s="604" t="str">
        <f t="shared" si="8"/>
        <v/>
      </c>
      <c r="AD24" s="601" t="str">
        <f>IF(นักเรียน!E22="","",SUM(U24,AA24,AC24))</f>
        <v/>
      </c>
      <c r="AE24" s="584"/>
      <c r="AF24" s="585"/>
      <c r="AG24" s="441" t="str">
        <f t="shared" si="9"/>
        <v/>
      </c>
      <c r="AH24" s="601" t="str">
        <f t="shared" si="10"/>
        <v/>
      </c>
      <c r="AI24" s="469" t="str">
        <f t="shared" si="1"/>
        <v/>
      </c>
      <c r="AJ24" s="584"/>
      <c r="AK24" s="585"/>
      <c r="AL24" s="161" t="str">
        <f t="shared" si="11"/>
        <v/>
      </c>
      <c r="AM24" s="503" t="str">
        <f t="shared" si="12"/>
        <v/>
      </c>
      <c r="AN24" s="584"/>
      <c r="AO24" s="507" t="str">
        <f t="shared" si="13"/>
        <v/>
      </c>
      <c r="AP24" s="469" t="str">
        <f t="shared" si="2"/>
        <v/>
      </c>
      <c r="AQ24" s="472" t="str">
        <f t="shared" si="3"/>
        <v/>
      </c>
      <c r="AR24" s="180" t="str">
        <f>IF(OR(AU24="ร",AU24="มส",AU24="มก"),AU24,IF(AQ24="","",IF(นักเรียน!N22="ออก","---ย้าย---",IF(เกณฑ์!$N$19="ACT",VLOOKUP(AQ24,gradeact,5,TRUE),VLOOKUP(AQ24,grade1,5,TRUE)))))</f>
        <v/>
      </c>
      <c r="AS24" s="180"/>
      <c r="AT24" s="557" t="str">
        <f t="shared" si="14"/>
        <v/>
      </c>
      <c r="AU24" s="257"/>
    </row>
    <row r="25" spans="2:47" ht="15.75" customHeight="1" x14ac:dyDescent="0.5">
      <c r="B25" s="15">
        <v>18</v>
      </c>
      <c r="C25" s="161" t="str">
        <f>IF(นักเรียน!C23="","",นักเรียน!C23)</f>
        <v/>
      </c>
      <c r="D25" s="740" t="str">
        <f>IF(นักเรียน!E23="","",นักเรียน!E23)</f>
        <v/>
      </c>
      <c r="E25" s="741"/>
      <c r="F25" s="584"/>
      <c r="G25" s="585"/>
      <c r="H25" s="586"/>
      <c r="I25" s="586"/>
      <c r="J25" s="586"/>
      <c r="K25" s="586"/>
      <c r="L25" s="586"/>
      <c r="M25" s="586"/>
      <c r="N25" s="586"/>
      <c r="O25" s="586"/>
      <c r="P25" s="586"/>
      <c r="Q25" s="586"/>
      <c r="R25" s="586"/>
      <c r="S25" s="586"/>
      <c r="T25" s="426" t="str">
        <f t="shared" si="4"/>
        <v/>
      </c>
      <c r="U25" s="604" t="str">
        <f t="shared" si="5"/>
        <v/>
      </c>
      <c r="V25" s="584"/>
      <c r="W25" s="587"/>
      <c r="X25" s="587"/>
      <c r="Y25" s="587"/>
      <c r="Z25" s="595" t="str">
        <f t="shared" si="6"/>
        <v/>
      </c>
      <c r="AA25" s="604" t="str">
        <f t="shared" si="7"/>
        <v/>
      </c>
      <c r="AB25" s="598" t="str">
        <f>IF(เกณฑ์!$N$28="no","",คะแนนตัวชี้วัด!JD24)</f>
        <v/>
      </c>
      <c r="AC25" s="604" t="str">
        <f t="shared" si="8"/>
        <v/>
      </c>
      <c r="AD25" s="601" t="str">
        <f>IF(นักเรียน!E23="","",SUM(U25,AA25,AC25))</f>
        <v/>
      </c>
      <c r="AE25" s="584"/>
      <c r="AF25" s="585"/>
      <c r="AG25" s="441" t="str">
        <f t="shared" si="9"/>
        <v/>
      </c>
      <c r="AH25" s="601" t="str">
        <f t="shared" si="10"/>
        <v/>
      </c>
      <c r="AI25" s="469" t="str">
        <f t="shared" si="1"/>
        <v/>
      </c>
      <c r="AJ25" s="584"/>
      <c r="AK25" s="585"/>
      <c r="AL25" s="161" t="str">
        <f t="shared" si="11"/>
        <v/>
      </c>
      <c r="AM25" s="503" t="str">
        <f t="shared" si="12"/>
        <v/>
      </c>
      <c r="AN25" s="584"/>
      <c r="AO25" s="507" t="str">
        <f t="shared" si="13"/>
        <v/>
      </c>
      <c r="AP25" s="469" t="str">
        <f t="shared" si="2"/>
        <v/>
      </c>
      <c r="AQ25" s="472" t="str">
        <f t="shared" si="3"/>
        <v/>
      </c>
      <c r="AR25" s="180" t="str">
        <f>IF(OR(AU25="ร",AU25="มส",AU25="มก"),AU25,IF(AQ25="","",IF(นักเรียน!N23="ออก","---ย้าย---",IF(เกณฑ์!$N$19="ACT",VLOOKUP(AQ25,gradeact,5,TRUE),VLOOKUP(AQ25,grade1,5,TRUE)))))</f>
        <v/>
      </c>
      <c r="AS25" s="180"/>
      <c r="AT25" s="557" t="str">
        <f t="shared" si="14"/>
        <v/>
      </c>
      <c r="AU25" s="257"/>
    </row>
    <row r="26" spans="2:47" ht="15.75" customHeight="1" x14ac:dyDescent="0.5">
      <c r="B26" s="15">
        <v>19</v>
      </c>
      <c r="C26" s="161" t="str">
        <f>IF(นักเรียน!C24="","",นักเรียน!C24)</f>
        <v/>
      </c>
      <c r="D26" s="740" t="str">
        <f>IF(นักเรียน!E24="","",นักเรียน!E24)</f>
        <v/>
      </c>
      <c r="E26" s="741"/>
      <c r="F26" s="584"/>
      <c r="G26" s="585"/>
      <c r="H26" s="586"/>
      <c r="I26" s="586"/>
      <c r="J26" s="586"/>
      <c r="K26" s="586"/>
      <c r="L26" s="586"/>
      <c r="M26" s="586"/>
      <c r="N26" s="586"/>
      <c r="O26" s="586"/>
      <c r="P26" s="586"/>
      <c r="Q26" s="586"/>
      <c r="R26" s="586"/>
      <c r="S26" s="586"/>
      <c r="T26" s="426" t="str">
        <f t="shared" si="4"/>
        <v/>
      </c>
      <c r="U26" s="604" t="str">
        <f t="shared" si="5"/>
        <v/>
      </c>
      <c r="V26" s="584"/>
      <c r="W26" s="587"/>
      <c r="X26" s="587"/>
      <c r="Y26" s="587"/>
      <c r="Z26" s="595" t="str">
        <f t="shared" si="6"/>
        <v/>
      </c>
      <c r="AA26" s="604" t="str">
        <f t="shared" si="7"/>
        <v/>
      </c>
      <c r="AB26" s="598" t="str">
        <f>IF(เกณฑ์!$N$28="no","",คะแนนตัวชี้วัด!JD25)</f>
        <v/>
      </c>
      <c r="AC26" s="604" t="str">
        <f t="shared" si="8"/>
        <v/>
      </c>
      <c r="AD26" s="601" t="str">
        <f>IF(นักเรียน!E24="","",SUM(U26,AA26,AC26))</f>
        <v/>
      </c>
      <c r="AE26" s="584"/>
      <c r="AF26" s="585"/>
      <c r="AG26" s="441" t="str">
        <f t="shared" si="9"/>
        <v/>
      </c>
      <c r="AH26" s="601" t="str">
        <f t="shared" si="10"/>
        <v/>
      </c>
      <c r="AI26" s="469" t="str">
        <f t="shared" si="1"/>
        <v/>
      </c>
      <c r="AJ26" s="584"/>
      <c r="AK26" s="585"/>
      <c r="AL26" s="161" t="str">
        <f t="shared" si="11"/>
        <v/>
      </c>
      <c r="AM26" s="503" t="str">
        <f t="shared" si="12"/>
        <v/>
      </c>
      <c r="AN26" s="584"/>
      <c r="AO26" s="507" t="str">
        <f t="shared" si="13"/>
        <v/>
      </c>
      <c r="AP26" s="469" t="str">
        <f t="shared" si="2"/>
        <v/>
      </c>
      <c r="AQ26" s="472" t="str">
        <f t="shared" si="3"/>
        <v/>
      </c>
      <c r="AR26" s="180" t="str">
        <f>IF(OR(AU26="ร",AU26="มส",AU26="มก"),AU26,IF(AQ26="","",IF(นักเรียน!N24="ออก","---ย้าย---",IF(เกณฑ์!$N$19="ACT",VLOOKUP(AQ26,gradeact,5,TRUE),VLOOKUP(AQ26,grade1,5,TRUE)))))</f>
        <v/>
      </c>
      <c r="AS26" s="180"/>
      <c r="AT26" s="557" t="str">
        <f t="shared" si="14"/>
        <v/>
      </c>
      <c r="AU26" s="257"/>
    </row>
    <row r="27" spans="2:47" ht="15.75" customHeight="1" x14ac:dyDescent="0.5">
      <c r="B27" s="15">
        <v>20</v>
      </c>
      <c r="C27" s="161" t="str">
        <f>IF(นักเรียน!C25="","",นักเรียน!C25)</f>
        <v/>
      </c>
      <c r="D27" s="740" t="str">
        <f>IF(นักเรียน!E25="","",นักเรียน!E25)</f>
        <v/>
      </c>
      <c r="E27" s="741"/>
      <c r="F27" s="584"/>
      <c r="G27" s="585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586"/>
      <c r="T27" s="426" t="str">
        <f t="shared" si="4"/>
        <v/>
      </c>
      <c r="U27" s="604" t="str">
        <f t="shared" si="5"/>
        <v/>
      </c>
      <c r="V27" s="584"/>
      <c r="W27" s="587"/>
      <c r="X27" s="587"/>
      <c r="Y27" s="587"/>
      <c r="Z27" s="595" t="str">
        <f t="shared" si="6"/>
        <v/>
      </c>
      <c r="AA27" s="604" t="str">
        <f t="shared" si="7"/>
        <v/>
      </c>
      <c r="AB27" s="598" t="str">
        <f>IF(เกณฑ์!$N$28="no","",คะแนนตัวชี้วัด!JD26)</f>
        <v/>
      </c>
      <c r="AC27" s="604" t="str">
        <f t="shared" si="8"/>
        <v/>
      </c>
      <c r="AD27" s="601" t="str">
        <f>IF(นักเรียน!E25="","",SUM(U27,AA27,AC27))</f>
        <v/>
      </c>
      <c r="AE27" s="584"/>
      <c r="AF27" s="585"/>
      <c r="AG27" s="441" t="str">
        <f t="shared" si="9"/>
        <v/>
      </c>
      <c r="AH27" s="601" t="str">
        <f t="shared" si="10"/>
        <v/>
      </c>
      <c r="AI27" s="469" t="str">
        <f t="shared" si="1"/>
        <v/>
      </c>
      <c r="AJ27" s="584"/>
      <c r="AK27" s="585"/>
      <c r="AL27" s="161" t="str">
        <f t="shared" si="11"/>
        <v/>
      </c>
      <c r="AM27" s="503" t="str">
        <f t="shared" si="12"/>
        <v/>
      </c>
      <c r="AN27" s="584"/>
      <c r="AO27" s="507" t="str">
        <f t="shared" si="13"/>
        <v/>
      </c>
      <c r="AP27" s="469" t="str">
        <f t="shared" si="2"/>
        <v/>
      </c>
      <c r="AQ27" s="472" t="str">
        <f t="shared" si="3"/>
        <v/>
      </c>
      <c r="AR27" s="180" t="str">
        <f>IF(OR(AU27="ร",AU27="มส",AU27="มก"),AU27,IF(AQ27="","",IF(นักเรียน!N25="ออก","---ย้าย---",IF(เกณฑ์!$N$19="ACT",VLOOKUP(AQ27,gradeact,5,TRUE),VLOOKUP(AQ27,grade1,5,TRUE)))))</f>
        <v/>
      </c>
      <c r="AS27" s="180"/>
      <c r="AT27" s="557" t="str">
        <f t="shared" si="14"/>
        <v/>
      </c>
      <c r="AU27" s="257"/>
    </row>
    <row r="28" spans="2:47" ht="15.75" customHeight="1" x14ac:dyDescent="0.5">
      <c r="B28" s="15">
        <v>21</v>
      </c>
      <c r="C28" s="161" t="str">
        <f>IF(นักเรียน!C26="","",นักเรียน!C26)</f>
        <v/>
      </c>
      <c r="D28" s="740" t="str">
        <f>IF(นักเรียน!E26="","",นักเรียน!E26)</f>
        <v/>
      </c>
      <c r="E28" s="741"/>
      <c r="F28" s="584"/>
      <c r="G28" s="585"/>
      <c r="H28" s="586"/>
      <c r="I28" s="586"/>
      <c r="J28" s="586"/>
      <c r="K28" s="586"/>
      <c r="L28" s="586"/>
      <c r="M28" s="586"/>
      <c r="N28" s="586"/>
      <c r="O28" s="586"/>
      <c r="P28" s="586"/>
      <c r="Q28" s="586"/>
      <c r="R28" s="586"/>
      <c r="S28" s="586"/>
      <c r="T28" s="426" t="str">
        <f t="shared" si="4"/>
        <v/>
      </c>
      <c r="U28" s="604" t="str">
        <f t="shared" si="5"/>
        <v/>
      </c>
      <c r="V28" s="584"/>
      <c r="W28" s="587"/>
      <c r="X28" s="587"/>
      <c r="Y28" s="587"/>
      <c r="Z28" s="595" t="str">
        <f t="shared" si="6"/>
        <v/>
      </c>
      <c r="AA28" s="604" t="str">
        <f t="shared" si="7"/>
        <v/>
      </c>
      <c r="AB28" s="598" t="str">
        <f>IF(เกณฑ์!$N$28="no","",คะแนนตัวชี้วัด!JD27)</f>
        <v/>
      </c>
      <c r="AC28" s="604" t="str">
        <f t="shared" si="8"/>
        <v/>
      </c>
      <c r="AD28" s="601" t="str">
        <f>IF(นักเรียน!E26="","",SUM(U28,AA28,AC28))</f>
        <v/>
      </c>
      <c r="AE28" s="584"/>
      <c r="AF28" s="585"/>
      <c r="AG28" s="441" t="str">
        <f t="shared" si="9"/>
        <v/>
      </c>
      <c r="AH28" s="601" t="str">
        <f t="shared" si="10"/>
        <v/>
      </c>
      <c r="AI28" s="469" t="str">
        <f t="shared" si="1"/>
        <v/>
      </c>
      <c r="AJ28" s="584"/>
      <c r="AK28" s="585"/>
      <c r="AL28" s="161" t="str">
        <f t="shared" si="11"/>
        <v/>
      </c>
      <c r="AM28" s="503" t="str">
        <f t="shared" si="12"/>
        <v/>
      </c>
      <c r="AN28" s="584"/>
      <c r="AO28" s="507" t="str">
        <f t="shared" si="13"/>
        <v/>
      </c>
      <c r="AP28" s="469" t="str">
        <f t="shared" si="2"/>
        <v/>
      </c>
      <c r="AQ28" s="472" t="str">
        <f t="shared" si="3"/>
        <v/>
      </c>
      <c r="AR28" s="180" t="str">
        <f>IF(OR(AU28="ร",AU28="มส",AU28="มก"),AU28,IF(AQ28="","",IF(นักเรียน!N26="ออก","---ย้าย---",IF(เกณฑ์!$N$19="ACT",VLOOKUP(AQ28,gradeact,5,TRUE),VLOOKUP(AQ28,grade1,5,TRUE)))))</f>
        <v/>
      </c>
      <c r="AS28" s="180"/>
      <c r="AT28" s="557" t="str">
        <f t="shared" si="14"/>
        <v/>
      </c>
      <c r="AU28" s="257"/>
    </row>
    <row r="29" spans="2:47" ht="15.75" customHeight="1" x14ac:dyDescent="0.5">
      <c r="B29" s="15">
        <v>22</v>
      </c>
      <c r="C29" s="161" t="str">
        <f>IF(นักเรียน!C27="","",นักเรียน!C27)</f>
        <v/>
      </c>
      <c r="D29" s="740" t="str">
        <f>IF(นักเรียน!E27="","",นักเรียน!E27)</f>
        <v/>
      </c>
      <c r="E29" s="741"/>
      <c r="F29" s="584"/>
      <c r="G29" s="585"/>
      <c r="H29" s="586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426" t="str">
        <f t="shared" si="4"/>
        <v/>
      </c>
      <c r="U29" s="604" t="str">
        <f t="shared" si="5"/>
        <v/>
      </c>
      <c r="V29" s="584"/>
      <c r="W29" s="587"/>
      <c r="X29" s="587"/>
      <c r="Y29" s="587"/>
      <c r="Z29" s="595" t="str">
        <f t="shared" si="6"/>
        <v/>
      </c>
      <c r="AA29" s="604" t="str">
        <f t="shared" si="7"/>
        <v/>
      </c>
      <c r="AB29" s="598" t="str">
        <f>IF(เกณฑ์!$N$28="no","",คะแนนตัวชี้วัด!JD28)</f>
        <v/>
      </c>
      <c r="AC29" s="604" t="str">
        <f t="shared" si="8"/>
        <v/>
      </c>
      <c r="AD29" s="601" t="str">
        <f>IF(นักเรียน!E27="","",SUM(U29,AA29,AC29))</f>
        <v/>
      </c>
      <c r="AE29" s="584"/>
      <c r="AF29" s="585"/>
      <c r="AG29" s="441" t="str">
        <f t="shared" si="9"/>
        <v/>
      </c>
      <c r="AH29" s="601" t="str">
        <f t="shared" si="10"/>
        <v/>
      </c>
      <c r="AI29" s="469" t="str">
        <f t="shared" si="1"/>
        <v/>
      </c>
      <c r="AJ29" s="584"/>
      <c r="AK29" s="585"/>
      <c r="AL29" s="161" t="str">
        <f t="shared" si="11"/>
        <v/>
      </c>
      <c r="AM29" s="503" t="str">
        <f t="shared" si="12"/>
        <v/>
      </c>
      <c r="AN29" s="584"/>
      <c r="AO29" s="507" t="str">
        <f t="shared" si="13"/>
        <v/>
      </c>
      <c r="AP29" s="469" t="str">
        <f t="shared" si="2"/>
        <v/>
      </c>
      <c r="AQ29" s="472" t="str">
        <f t="shared" si="3"/>
        <v/>
      </c>
      <c r="AR29" s="180" t="str">
        <f>IF(OR(AU29="ร",AU29="มส",AU29="มก"),AU29,IF(AQ29="","",IF(นักเรียน!N27="ออก","---ย้าย---",IF(เกณฑ์!$N$19="ACT",VLOOKUP(AQ29,gradeact,5,TRUE),VLOOKUP(AQ29,grade1,5,TRUE)))))</f>
        <v/>
      </c>
      <c r="AS29" s="180"/>
      <c r="AT29" s="557" t="str">
        <f t="shared" si="14"/>
        <v/>
      </c>
      <c r="AU29" s="257"/>
    </row>
    <row r="30" spans="2:47" ht="15.75" customHeight="1" x14ac:dyDescent="0.5">
      <c r="B30" s="15">
        <v>23</v>
      </c>
      <c r="C30" s="161" t="str">
        <f>IF(นักเรียน!C28="","",นักเรียน!C28)</f>
        <v/>
      </c>
      <c r="D30" s="740" t="str">
        <f>IF(นักเรียน!E28="","",นักเรียน!E28)</f>
        <v/>
      </c>
      <c r="E30" s="741"/>
      <c r="F30" s="584"/>
      <c r="G30" s="585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  <c r="S30" s="586"/>
      <c r="T30" s="426" t="str">
        <f t="shared" si="4"/>
        <v/>
      </c>
      <c r="U30" s="604" t="str">
        <f t="shared" si="5"/>
        <v/>
      </c>
      <c r="V30" s="584"/>
      <c r="W30" s="587"/>
      <c r="X30" s="587"/>
      <c r="Y30" s="587"/>
      <c r="Z30" s="595" t="str">
        <f t="shared" si="6"/>
        <v/>
      </c>
      <c r="AA30" s="604" t="str">
        <f t="shared" si="7"/>
        <v/>
      </c>
      <c r="AB30" s="598" t="str">
        <f>IF(เกณฑ์!$N$28="no","",คะแนนตัวชี้วัด!JD29)</f>
        <v/>
      </c>
      <c r="AC30" s="604" t="str">
        <f t="shared" si="8"/>
        <v/>
      </c>
      <c r="AD30" s="601" t="str">
        <f>IF(นักเรียน!E28="","",SUM(U30,AA30,AC30))</f>
        <v/>
      </c>
      <c r="AE30" s="584"/>
      <c r="AF30" s="585"/>
      <c r="AG30" s="441" t="str">
        <f t="shared" si="9"/>
        <v/>
      </c>
      <c r="AH30" s="601" t="str">
        <f t="shared" si="10"/>
        <v/>
      </c>
      <c r="AI30" s="469" t="str">
        <f t="shared" si="1"/>
        <v/>
      </c>
      <c r="AJ30" s="584"/>
      <c r="AK30" s="585"/>
      <c r="AL30" s="161" t="str">
        <f t="shared" si="11"/>
        <v/>
      </c>
      <c r="AM30" s="503" t="str">
        <f t="shared" si="12"/>
        <v/>
      </c>
      <c r="AN30" s="584"/>
      <c r="AO30" s="507" t="str">
        <f t="shared" si="13"/>
        <v/>
      </c>
      <c r="AP30" s="469" t="str">
        <f t="shared" si="2"/>
        <v/>
      </c>
      <c r="AQ30" s="472" t="str">
        <f t="shared" si="3"/>
        <v/>
      </c>
      <c r="AR30" s="180" t="str">
        <f>IF(OR(AU30="ร",AU30="มส",AU30="มก"),AU30,IF(AQ30="","",IF(นักเรียน!N28="ออก","---ย้าย---",IF(เกณฑ์!$N$19="ACT",VLOOKUP(AQ30,gradeact,5,TRUE),VLOOKUP(AQ30,grade1,5,TRUE)))))</f>
        <v/>
      </c>
      <c r="AS30" s="180"/>
      <c r="AT30" s="557" t="str">
        <f t="shared" si="14"/>
        <v/>
      </c>
      <c r="AU30" s="257"/>
    </row>
    <row r="31" spans="2:47" ht="15.75" customHeight="1" x14ac:dyDescent="0.5">
      <c r="B31" s="15">
        <v>24</v>
      </c>
      <c r="C31" s="161" t="str">
        <f>IF(นักเรียน!C29="","",นักเรียน!C29)</f>
        <v/>
      </c>
      <c r="D31" s="740" t="str">
        <f>IF(นักเรียน!E29="","",นักเรียน!E29)</f>
        <v/>
      </c>
      <c r="E31" s="741"/>
      <c r="F31" s="584"/>
      <c r="G31" s="585"/>
      <c r="H31" s="586"/>
      <c r="I31" s="586"/>
      <c r="J31" s="586"/>
      <c r="K31" s="586"/>
      <c r="L31" s="586"/>
      <c r="M31" s="586"/>
      <c r="N31" s="586"/>
      <c r="O31" s="586"/>
      <c r="P31" s="586"/>
      <c r="Q31" s="586"/>
      <c r="R31" s="586"/>
      <c r="S31" s="586"/>
      <c r="T31" s="426" t="str">
        <f t="shared" si="4"/>
        <v/>
      </c>
      <c r="U31" s="604" t="str">
        <f t="shared" si="5"/>
        <v/>
      </c>
      <c r="V31" s="584"/>
      <c r="W31" s="587"/>
      <c r="X31" s="587"/>
      <c r="Y31" s="587"/>
      <c r="Z31" s="595" t="str">
        <f t="shared" si="6"/>
        <v/>
      </c>
      <c r="AA31" s="604" t="str">
        <f t="shared" si="7"/>
        <v/>
      </c>
      <c r="AB31" s="598" t="str">
        <f>IF(เกณฑ์!$N$28="no","",คะแนนตัวชี้วัด!JD30)</f>
        <v/>
      </c>
      <c r="AC31" s="604" t="str">
        <f t="shared" si="8"/>
        <v/>
      </c>
      <c r="AD31" s="601" t="str">
        <f>IF(นักเรียน!E29="","",SUM(U31,AA31,AC31))</f>
        <v/>
      </c>
      <c r="AE31" s="584"/>
      <c r="AF31" s="585"/>
      <c r="AG31" s="441" t="str">
        <f t="shared" si="9"/>
        <v/>
      </c>
      <c r="AH31" s="601" t="str">
        <f t="shared" si="10"/>
        <v/>
      </c>
      <c r="AI31" s="469" t="str">
        <f t="shared" si="1"/>
        <v/>
      </c>
      <c r="AJ31" s="584"/>
      <c r="AK31" s="585"/>
      <c r="AL31" s="161" t="str">
        <f t="shared" si="11"/>
        <v/>
      </c>
      <c r="AM31" s="503" t="str">
        <f t="shared" si="12"/>
        <v/>
      </c>
      <c r="AN31" s="584"/>
      <c r="AO31" s="507" t="str">
        <f t="shared" si="13"/>
        <v/>
      </c>
      <c r="AP31" s="469" t="str">
        <f t="shared" si="2"/>
        <v/>
      </c>
      <c r="AQ31" s="472" t="str">
        <f t="shared" si="3"/>
        <v/>
      </c>
      <c r="AR31" s="180" t="str">
        <f>IF(OR(AU31="ร",AU31="มส",AU31="มก"),AU31,IF(AQ31="","",IF(นักเรียน!N29="ออก","---ย้าย---",IF(เกณฑ์!$N$19="ACT",VLOOKUP(AQ31,gradeact,5,TRUE),VLOOKUP(AQ31,grade1,5,TRUE)))))</f>
        <v/>
      </c>
      <c r="AS31" s="180"/>
      <c r="AT31" s="557" t="str">
        <f t="shared" si="14"/>
        <v/>
      </c>
      <c r="AU31" s="257"/>
    </row>
    <row r="32" spans="2:47" ht="15.75" customHeight="1" x14ac:dyDescent="0.5">
      <c r="B32" s="15">
        <v>25</v>
      </c>
      <c r="C32" s="161" t="str">
        <f>IF(นักเรียน!C30="","",นักเรียน!C30)</f>
        <v/>
      </c>
      <c r="D32" s="740" t="str">
        <f>IF(นักเรียน!E30="","",นักเรียน!E30)</f>
        <v/>
      </c>
      <c r="E32" s="741"/>
      <c r="F32" s="584"/>
      <c r="G32" s="585"/>
      <c r="H32" s="586"/>
      <c r="I32" s="586"/>
      <c r="J32" s="586"/>
      <c r="K32" s="586"/>
      <c r="L32" s="586"/>
      <c r="M32" s="586"/>
      <c r="N32" s="586"/>
      <c r="O32" s="586"/>
      <c r="P32" s="586"/>
      <c r="Q32" s="586"/>
      <c r="R32" s="586"/>
      <c r="S32" s="586"/>
      <c r="T32" s="426" t="str">
        <f t="shared" si="4"/>
        <v/>
      </c>
      <c r="U32" s="604" t="str">
        <f t="shared" si="5"/>
        <v/>
      </c>
      <c r="V32" s="584"/>
      <c r="W32" s="587"/>
      <c r="X32" s="587"/>
      <c r="Y32" s="587"/>
      <c r="Z32" s="595" t="str">
        <f t="shared" si="6"/>
        <v/>
      </c>
      <c r="AA32" s="604" t="str">
        <f t="shared" si="7"/>
        <v/>
      </c>
      <c r="AB32" s="598" t="str">
        <f>IF(เกณฑ์!$N$28="no","",คะแนนตัวชี้วัด!JD31)</f>
        <v/>
      </c>
      <c r="AC32" s="604" t="str">
        <f t="shared" si="8"/>
        <v/>
      </c>
      <c r="AD32" s="601" t="str">
        <f>IF(นักเรียน!E30="","",SUM(U32,AA32,AC32))</f>
        <v/>
      </c>
      <c r="AE32" s="584"/>
      <c r="AF32" s="585"/>
      <c r="AG32" s="441" t="str">
        <f t="shared" si="9"/>
        <v/>
      </c>
      <c r="AH32" s="601" t="str">
        <f t="shared" si="10"/>
        <v/>
      </c>
      <c r="AI32" s="469" t="str">
        <f t="shared" si="1"/>
        <v/>
      </c>
      <c r="AJ32" s="584"/>
      <c r="AK32" s="585"/>
      <c r="AL32" s="161" t="str">
        <f t="shared" si="11"/>
        <v/>
      </c>
      <c r="AM32" s="503" t="str">
        <f t="shared" si="12"/>
        <v/>
      </c>
      <c r="AN32" s="584"/>
      <c r="AO32" s="507" t="str">
        <f t="shared" si="13"/>
        <v/>
      </c>
      <c r="AP32" s="469" t="str">
        <f t="shared" si="2"/>
        <v/>
      </c>
      <c r="AQ32" s="472" t="str">
        <f t="shared" si="3"/>
        <v/>
      </c>
      <c r="AR32" s="180" t="str">
        <f>IF(OR(AU32="ร",AU32="มส",AU32="มก"),AU32,IF(AQ32="","",IF(นักเรียน!N30="ออก","---ย้าย---",IF(เกณฑ์!$N$19="ACT",VLOOKUP(AQ32,gradeact,5,TRUE),VLOOKUP(AQ32,grade1,5,TRUE)))))</f>
        <v/>
      </c>
      <c r="AS32" s="180"/>
      <c r="AT32" s="557" t="str">
        <f t="shared" si="14"/>
        <v/>
      </c>
      <c r="AU32" s="257"/>
    </row>
    <row r="33" spans="2:47" ht="15.75" customHeight="1" x14ac:dyDescent="0.5">
      <c r="B33" s="15">
        <v>26</v>
      </c>
      <c r="C33" s="161" t="str">
        <f>IF(นักเรียน!C31="","",นักเรียน!C31)</f>
        <v/>
      </c>
      <c r="D33" s="740" t="str">
        <f>IF(นักเรียน!E31="","",นักเรียน!E31)</f>
        <v/>
      </c>
      <c r="E33" s="741"/>
      <c r="F33" s="584"/>
      <c r="G33" s="585"/>
      <c r="H33" s="586"/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586"/>
      <c r="T33" s="426" t="str">
        <f t="shared" si="4"/>
        <v/>
      </c>
      <c r="U33" s="604" t="str">
        <f t="shared" si="5"/>
        <v/>
      </c>
      <c r="V33" s="584"/>
      <c r="W33" s="587"/>
      <c r="X33" s="587"/>
      <c r="Y33" s="587"/>
      <c r="Z33" s="595" t="str">
        <f t="shared" si="6"/>
        <v/>
      </c>
      <c r="AA33" s="604" t="str">
        <f t="shared" si="7"/>
        <v/>
      </c>
      <c r="AB33" s="598" t="str">
        <f>IF(เกณฑ์!$N$28="no","",คะแนนตัวชี้วัด!JD32)</f>
        <v/>
      </c>
      <c r="AC33" s="604" t="str">
        <f t="shared" si="8"/>
        <v/>
      </c>
      <c r="AD33" s="601" t="str">
        <f>IF(นักเรียน!E31="","",SUM(U33,AA33,AC33))</f>
        <v/>
      </c>
      <c r="AE33" s="584"/>
      <c r="AF33" s="585"/>
      <c r="AG33" s="441" t="str">
        <f t="shared" si="9"/>
        <v/>
      </c>
      <c r="AH33" s="601" t="str">
        <f t="shared" si="10"/>
        <v/>
      </c>
      <c r="AI33" s="469" t="str">
        <f t="shared" si="1"/>
        <v/>
      </c>
      <c r="AJ33" s="584"/>
      <c r="AK33" s="585"/>
      <c r="AL33" s="161" t="str">
        <f t="shared" si="11"/>
        <v/>
      </c>
      <c r="AM33" s="503" t="str">
        <f t="shared" si="12"/>
        <v/>
      </c>
      <c r="AN33" s="584"/>
      <c r="AO33" s="507" t="str">
        <f t="shared" si="13"/>
        <v/>
      </c>
      <c r="AP33" s="469" t="str">
        <f t="shared" si="2"/>
        <v/>
      </c>
      <c r="AQ33" s="472" t="str">
        <f t="shared" si="3"/>
        <v/>
      </c>
      <c r="AR33" s="180" t="str">
        <f>IF(OR(AU33="ร",AU33="มส",AU33="มก"),AU33,IF(AQ33="","",IF(นักเรียน!N31="ออก","---ย้าย---",IF(เกณฑ์!$N$19="ACT",VLOOKUP(AQ33,gradeact,5,TRUE),VLOOKUP(AQ33,grade1,5,TRUE)))))</f>
        <v/>
      </c>
      <c r="AS33" s="180"/>
      <c r="AT33" s="557" t="str">
        <f t="shared" si="14"/>
        <v/>
      </c>
      <c r="AU33" s="257"/>
    </row>
    <row r="34" spans="2:47" ht="15.75" customHeight="1" x14ac:dyDescent="0.5">
      <c r="B34" s="15">
        <v>27</v>
      </c>
      <c r="C34" s="161" t="str">
        <f>IF(นักเรียน!C32="","",นักเรียน!C32)</f>
        <v/>
      </c>
      <c r="D34" s="740" t="str">
        <f>IF(นักเรียน!E32="","",นักเรียน!E32)</f>
        <v/>
      </c>
      <c r="E34" s="741"/>
      <c r="F34" s="584"/>
      <c r="G34" s="585"/>
      <c r="H34" s="586"/>
      <c r="I34" s="586"/>
      <c r="J34" s="586"/>
      <c r="K34" s="586"/>
      <c r="L34" s="586"/>
      <c r="M34" s="586"/>
      <c r="N34" s="586"/>
      <c r="O34" s="586"/>
      <c r="P34" s="586"/>
      <c r="Q34" s="586"/>
      <c r="R34" s="586"/>
      <c r="S34" s="586"/>
      <c r="T34" s="426" t="str">
        <f t="shared" si="4"/>
        <v/>
      </c>
      <c r="U34" s="604" t="str">
        <f t="shared" si="5"/>
        <v/>
      </c>
      <c r="V34" s="584"/>
      <c r="W34" s="587"/>
      <c r="X34" s="587"/>
      <c r="Y34" s="587"/>
      <c r="Z34" s="595" t="str">
        <f t="shared" si="6"/>
        <v/>
      </c>
      <c r="AA34" s="604" t="str">
        <f t="shared" si="7"/>
        <v/>
      </c>
      <c r="AB34" s="598" t="str">
        <f>IF(เกณฑ์!$N$28="no","",คะแนนตัวชี้วัด!JD33)</f>
        <v/>
      </c>
      <c r="AC34" s="604" t="str">
        <f t="shared" si="8"/>
        <v/>
      </c>
      <c r="AD34" s="601" t="str">
        <f>IF(นักเรียน!E32="","",SUM(U34,AA34,AC34))</f>
        <v/>
      </c>
      <c r="AE34" s="584"/>
      <c r="AF34" s="585"/>
      <c r="AG34" s="441" t="str">
        <f t="shared" si="9"/>
        <v/>
      </c>
      <c r="AH34" s="601" t="str">
        <f t="shared" si="10"/>
        <v/>
      </c>
      <c r="AI34" s="469" t="str">
        <f t="shared" si="1"/>
        <v/>
      </c>
      <c r="AJ34" s="584"/>
      <c r="AK34" s="585"/>
      <c r="AL34" s="161" t="str">
        <f t="shared" si="11"/>
        <v/>
      </c>
      <c r="AM34" s="503" t="str">
        <f t="shared" si="12"/>
        <v/>
      </c>
      <c r="AN34" s="584"/>
      <c r="AO34" s="507" t="str">
        <f t="shared" si="13"/>
        <v/>
      </c>
      <c r="AP34" s="469" t="str">
        <f t="shared" si="2"/>
        <v/>
      </c>
      <c r="AQ34" s="472" t="str">
        <f t="shared" si="3"/>
        <v/>
      </c>
      <c r="AR34" s="180" t="str">
        <f>IF(OR(AU34="ร",AU34="มส",AU34="มก"),AU34,IF(AQ34="","",IF(นักเรียน!N32="ออก","---ย้าย---",IF(เกณฑ์!$N$19="ACT",VLOOKUP(AQ34,gradeact,5,TRUE),VLOOKUP(AQ34,grade1,5,TRUE)))))</f>
        <v/>
      </c>
      <c r="AS34" s="180"/>
      <c r="AT34" s="557" t="str">
        <f t="shared" si="14"/>
        <v/>
      </c>
      <c r="AU34" s="257"/>
    </row>
    <row r="35" spans="2:47" ht="15.75" customHeight="1" x14ac:dyDescent="0.5">
      <c r="B35" s="15">
        <v>28</v>
      </c>
      <c r="C35" s="161" t="str">
        <f>IF(นักเรียน!C33="","",นักเรียน!C33)</f>
        <v/>
      </c>
      <c r="D35" s="740" t="str">
        <f>IF(นักเรียน!E33="","",นักเรียน!E33)</f>
        <v/>
      </c>
      <c r="E35" s="741"/>
      <c r="F35" s="584"/>
      <c r="G35" s="585"/>
      <c r="H35" s="586"/>
      <c r="I35" s="586"/>
      <c r="J35" s="586"/>
      <c r="K35" s="586"/>
      <c r="L35" s="586"/>
      <c r="M35" s="586"/>
      <c r="N35" s="586"/>
      <c r="O35" s="586"/>
      <c r="P35" s="586"/>
      <c r="Q35" s="586"/>
      <c r="R35" s="586"/>
      <c r="S35" s="586"/>
      <c r="T35" s="426" t="str">
        <f t="shared" si="4"/>
        <v/>
      </c>
      <c r="U35" s="604" t="str">
        <f t="shared" si="5"/>
        <v/>
      </c>
      <c r="V35" s="584"/>
      <c r="W35" s="587"/>
      <c r="X35" s="587"/>
      <c r="Y35" s="587"/>
      <c r="Z35" s="595" t="str">
        <f t="shared" si="6"/>
        <v/>
      </c>
      <c r="AA35" s="604" t="str">
        <f t="shared" si="7"/>
        <v/>
      </c>
      <c r="AB35" s="598" t="str">
        <f>IF(เกณฑ์!$N$28="no","",คะแนนตัวชี้วัด!JD34)</f>
        <v/>
      </c>
      <c r="AC35" s="604" t="str">
        <f t="shared" si="8"/>
        <v/>
      </c>
      <c r="AD35" s="601" t="str">
        <f>IF(นักเรียน!E33="","",SUM(U35,AA35,AC35))</f>
        <v/>
      </c>
      <c r="AE35" s="584"/>
      <c r="AF35" s="585"/>
      <c r="AG35" s="441" t="str">
        <f t="shared" si="9"/>
        <v/>
      </c>
      <c r="AH35" s="601" t="str">
        <f t="shared" si="10"/>
        <v/>
      </c>
      <c r="AI35" s="469" t="str">
        <f t="shared" si="1"/>
        <v/>
      </c>
      <c r="AJ35" s="584"/>
      <c r="AK35" s="585"/>
      <c r="AL35" s="161" t="str">
        <f t="shared" si="11"/>
        <v/>
      </c>
      <c r="AM35" s="503" t="str">
        <f t="shared" si="12"/>
        <v/>
      </c>
      <c r="AN35" s="584"/>
      <c r="AO35" s="507" t="str">
        <f t="shared" si="13"/>
        <v/>
      </c>
      <c r="AP35" s="469" t="str">
        <f t="shared" si="2"/>
        <v/>
      </c>
      <c r="AQ35" s="472" t="str">
        <f t="shared" si="3"/>
        <v/>
      </c>
      <c r="AR35" s="180" t="str">
        <f>IF(OR(AU35="ร",AU35="มส",AU35="มก"),AU35,IF(AQ35="","",IF(นักเรียน!N33="ออก","---ย้าย---",IF(เกณฑ์!$N$19="ACT",VLOOKUP(AQ35,gradeact,5,TRUE),VLOOKUP(AQ35,grade1,5,TRUE)))))</f>
        <v/>
      </c>
      <c r="AS35" s="180"/>
      <c r="AT35" s="557" t="str">
        <f t="shared" si="14"/>
        <v/>
      </c>
      <c r="AU35" s="257"/>
    </row>
    <row r="36" spans="2:47" ht="15.75" customHeight="1" x14ac:dyDescent="0.5">
      <c r="B36" s="15">
        <v>29</v>
      </c>
      <c r="C36" s="161" t="str">
        <f>IF(นักเรียน!C34="","",นักเรียน!C34)</f>
        <v/>
      </c>
      <c r="D36" s="740" t="str">
        <f>IF(นักเรียน!E34="","",นักเรียน!E34)</f>
        <v/>
      </c>
      <c r="E36" s="741"/>
      <c r="F36" s="584"/>
      <c r="G36" s="585"/>
      <c r="H36" s="586"/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586"/>
      <c r="T36" s="426" t="str">
        <f t="shared" si="4"/>
        <v/>
      </c>
      <c r="U36" s="604" t="str">
        <f t="shared" si="5"/>
        <v/>
      </c>
      <c r="V36" s="584"/>
      <c r="W36" s="587"/>
      <c r="X36" s="587"/>
      <c r="Y36" s="587"/>
      <c r="Z36" s="595" t="str">
        <f t="shared" si="6"/>
        <v/>
      </c>
      <c r="AA36" s="604" t="str">
        <f t="shared" si="7"/>
        <v/>
      </c>
      <c r="AB36" s="598" t="str">
        <f>IF(เกณฑ์!$N$28="no","",คะแนนตัวชี้วัด!JD35)</f>
        <v/>
      </c>
      <c r="AC36" s="604" t="str">
        <f t="shared" si="8"/>
        <v/>
      </c>
      <c r="AD36" s="601" t="str">
        <f>IF(นักเรียน!E34="","",SUM(U36,AA36,AC36))</f>
        <v/>
      </c>
      <c r="AE36" s="584"/>
      <c r="AF36" s="585"/>
      <c r="AG36" s="441" t="str">
        <f t="shared" si="9"/>
        <v/>
      </c>
      <c r="AH36" s="601" t="str">
        <f t="shared" si="10"/>
        <v/>
      </c>
      <c r="AI36" s="469" t="str">
        <f t="shared" si="1"/>
        <v/>
      </c>
      <c r="AJ36" s="584"/>
      <c r="AK36" s="585"/>
      <c r="AL36" s="161" t="str">
        <f t="shared" si="11"/>
        <v/>
      </c>
      <c r="AM36" s="503" t="str">
        <f t="shared" si="12"/>
        <v/>
      </c>
      <c r="AN36" s="584"/>
      <c r="AO36" s="507" t="str">
        <f t="shared" si="13"/>
        <v/>
      </c>
      <c r="AP36" s="469" t="str">
        <f t="shared" si="2"/>
        <v/>
      </c>
      <c r="AQ36" s="472" t="str">
        <f t="shared" si="3"/>
        <v/>
      </c>
      <c r="AR36" s="180" t="str">
        <f>IF(OR(AU36="ร",AU36="มส",AU36="มก"),AU36,IF(AQ36="","",IF(นักเรียน!N34="ออก","---ย้าย---",IF(เกณฑ์!$N$19="ACT",VLOOKUP(AQ36,gradeact,5,TRUE),VLOOKUP(AQ36,grade1,5,TRUE)))))</f>
        <v/>
      </c>
      <c r="AS36" s="180"/>
      <c r="AT36" s="557" t="str">
        <f t="shared" si="14"/>
        <v/>
      </c>
      <c r="AU36" s="257"/>
    </row>
    <row r="37" spans="2:47" ht="15.75" customHeight="1" x14ac:dyDescent="0.5">
      <c r="B37" s="15">
        <v>30</v>
      </c>
      <c r="C37" s="161" t="str">
        <f>IF(นักเรียน!C35="","",นักเรียน!C35)</f>
        <v/>
      </c>
      <c r="D37" s="740" t="str">
        <f>IF(นักเรียน!E35="","",นักเรียน!E35)</f>
        <v/>
      </c>
      <c r="E37" s="741"/>
      <c r="F37" s="584"/>
      <c r="G37" s="585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426" t="str">
        <f t="shared" si="4"/>
        <v/>
      </c>
      <c r="U37" s="604" t="str">
        <f t="shared" si="5"/>
        <v/>
      </c>
      <c r="V37" s="584"/>
      <c r="W37" s="587"/>
      <c r="X37" s="587"/>
      <c r="Y37" s="587"/>
      <c r="Z37" s="595" t="str">
        <f t="shared" si="6"/>
        <v/>
      </c>
      <c r="AA37" s="604" t="str">
        <f t="shared" si="7"/>
        <v/>
      </c>
      <c r="AB37" s="598" t="str">
        <f>IF(เกณฑ์!$N$28="no","",คะแนนตัวชี้วัด!JD36)</f>
        <v/>
      </c>
      <c r="AC37" s="604" t="str">
        <f t="shared" si="8"/>
        <v/>
      </c>
      <c r="AD37" s="601" t="str">
        <f>IF(นักเรียน!E35="","",SUM(U37,AA37,AC37))</f>
        <v/>
      </c>
      <c r="AE37" s="584"/>
      <c r="AF37" s="585"/>
      <c r="AG37" s="441" t="str">
        <f t="shared" si="9"/>
        <v/>
      </c>
      <c r="AH37" s="601" t="str">
        <f t="shared" si="10"/>
        <v/>
      </c>
      <c r="AI37" s="469" t="str">
        <f t="shared" si="1"/>
        <v/>
      </c>
      <c r="AJ37" s="584"/>
      <c r="AK37" s="585"/>
      <c r="AL37" s="161" t="str">
        <f t="shared" si="11"/>
        <v/>
      </c>
      <c r="AM37" s="503" t="str">
        <f t="shared" si="12"/>
        <v/>
      </c>
      <c r="AN37" s="584"/>
      <c r="AO37" s="507" t="str">
        <f t="shared" si="13"/>
        <v/>
      </c>
      <c r="AP37" s="469" t="str">
        <f t="shared" si="2"/>
        <v/>
      </c>
      <c r="AQ37" s="472" t="str">
        <f t="shared" si="3"/>
        <v/>
      </c>
      <c r="AR37" s="180" t="str">
        <f>IF(OR(AU37="ร",AU37="มส",AU37="มก"),AU37,IF(AQ37="","",IF(นักเรียน!N35="ออก","---ย้าย---",IF(เกณฑ์!$N$19="ACT",VLOOKUP(AQ37,gradeact,5,TRUE),VLOOKUP(AQ37,grade1,5,TRUE)))))</f>
        <v/>
      </c>
      <c r="AS37" s="180"/>
      <c r="AT37" s="557" t="str">
        <f t="shared" si="14"/>
        <v/>
      </c>
      <c r="AU37" s="257"/>
    </row>
    <row r="38" spans="2:47" ht="15.75" customHeight="1" x14ac:dyDescent="0.5">
      <c r="B38" s="15">
        <v>31</v>
      </c>
      <c r="C38" s="161" t="str">
        <f>IF(นักเรียน!C36="","",นักเรียน!C36)</f>
        <v/>
      </c>
      <c r="D38" s="740" t="str">
        <f>IF(นักเรียน!E36="","",นักเรียน!E36)</f>
        <v/>
      </c>
      <c r="E38" s="741"/>
      <c r="F38" s="584"/>
      <c r="G38" s="585"/>
      <c r="H38" s="586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426" t="str">
        <f t="shared" si="4"/>
        <v/>
      </c>
      <c r="U38" s="604" t="str">
        <f t="shared" si="5"/>
        <v/>
      </c>
      <c r="V38" s="584"/>
      <c r="W38" s="587"/>
      <c r="X38" s="587"/>
      <c r="Y38" s="587"/>
      <c r="Z38" s="595" t="str">
        <f t="shared" si="6"/>
        <v/>
      </c>
      <c r="AA38" s="604" t="str">
        <f t="shared" si="7"/>
        <v/>
      </c>
      <c r="AB38" s="598" t="str">
        <f>IF(เกณฑ์!$N$28="no","",คะแนนตัวชี้วัด!JD37)</f>
        <v/>
      </c>
      <c r="AC38" s="604" t="str">
        <f t="shared" si="8"/>
        <v/>
      </c>
      <c r="AD38" s="601" t="str">
        <f>IF(นักเรียน!E36="","",SUM(U38,AA38,AC38))</f>
        <v/>
      </c>
      <c r="AE38" s="584"/>
      <c r="AF38" s="585"/>
      <c r="AG38" s="441" t="str">
        <f t="shared" si="9"/>
        <v/>
      </c>
      <c r="AH38" s="601" t="str">
        <f t="shared" si="10"/>
        <v/>
      </c>
      <c r="AI38" s="469" t="str">
        <f t="shared" si="1"/>
        <v/>
      </c>
      <c r="AJ38" s="584"/>
      <c r="AK38" s="585"/>
      <c r="AL38" s="161" t="str">
        <f t="shared" si="11"/>
        <v/>
      </c>
      <c r="AM38" s="503" t="str">
        <f t="shared" si="12"/>
        <v/>
      </c>
      <c r="AN38" s="584"/>
      <c r="AO38" s="507" t="str">
        <f t="shared" si="13"/>
        <v/>
      </c>
      <c r="AP38" s="469" t="str">
        <f t="shared" si="2"/>
        <v/>
      </c>
      <c r="AQ38" s="472" t="str">
        <f t="shared" si="3"/>
        <v/>
      </c>
      <c r="AR38" s="180" t="str">
        <f>IF(OR(AU38="ร",AU38="มส",AU38="มก"),AU38,IF(AQ38="","",IF(นักเรียน!N36="ออก","---ย้าย---",IF(เกณฑ์!$N$19="ACT",VLOOKUP(AQ38,gradeact,5,TRUE),VLOOKUP(AQ38,grade1,5,TRUE)))))</f>
        <v/>
      </c>
      <c r="AS38" s="180"/>
      <c r="AT38" s="557" t="str">
        <f t="shared" si="14"/>
        <v/>
      </c>
      <c r="AU38" s="257"/>
    </row>
    <row r="39" spans="2:47" ht="15.75" customHeight="1" x14ac:dyDescent="0.5">
      <c r="B39" s="15">
        <v>32</v>
      </c>
      <c r="C39" s="161" t="str">
        <f>IF(นักเรียน!C37="","",นักเรียน!C37)</f>
        <v/>
      </c>
      <c r="D39" s="740" t="str">
        <f>IF(นักเรียน!E37="","",นักเรียน!E37)</f>
        <v/>
      </c>
      <c r="E39" s="741"/>
      <c r="F39" s="584"/>
      <c r="G39" s="585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426" t="str">
        <f t="shared" si="4"/>
        <v/>
      </c>
      <c r="U39" s="604" t="str">
        <f t="shared" si="5"/>
        <v/>
      </c>
      <c r="V39" s="584"/>
      <c r="W39" s="587"/>
      <c r="X39" s="587"/>
      <c r="Y39" s="587"/>
      <c r="Z39" s="595" t="str">
        <f t="shared" si="6"/>
        <v/>
      </c>
      <c r="AA39" s="604" t="str">
        <f t="shared" si="7"/>
        <v/>
      </c>
      <c r="AB39" s="598" t="str">
        <f>IF(เกณฑ์!$N$28="no","",คะแนนตัวชี้วัด!JD38)</f>
        <v/>
      </c>
      <c r="AC39" s="604" t="str">
        <f t="shared" si="8"/>
        <v/>
      </c>
      <c r="AD39" s="601" t="str">
        <f>IF(นักเรียน!E37="","",SUM(U39,AA39,AC39))</f>
        <v/>
      </c>
      <c r="AE39" s="584"/>
      <c r="AF39" s="585"/>
      <c r="AG39" s="441" t="str">
        <f t="shared" si="9"/>
        <v/>
      </c>
      <c r="AH39" s="601" t="str">
        <f t="shared" si="10"/>
        <v/>
      </c>
      <c r="AI39" s="469" t="str">
        <f t="shared" si="1"/>
        <v/>
      </c>
      <c r="AJ39" s="584"/>
      <c r="AK39" s="585"/>
      <c r="AL39" s="161" t="str">
        <f t="shared" si="11"/>
        <v/>
      </c>
      <c r="AM39" s="503" t="str">
        <f t="shared" si="12"/>
        <v/>
      </c>
      <c r="AN39" s="584"/>
      <c r="AO39" s="507" t="str">
        <f t="shared" si="13"/>
        <v/>
      </c>
      <c r="AP39" s="469" t="str">
        <f t="shared" si="2"/>
        <v/>
      </c>
      <c r="AQ39" s="472" t="str">
        <f t="shared" si="3"/>
        <v/>
      </c>
      <c r="AR39" s="180" t="str">
        <f>IF(OR(AU39="ร",AU39="มส",AU39="มก"),AU39,IF(AQ39="","",IF(นักเรียน!N37="ออก","---ย้าย---",IF(เกณฑ์!$N$19="ACT",VLOOKUP(AQ39,gradeact,5,TRUE),VLOOKUP(AQ39,grade1,5,TRUE)))))</f>
        <v/>
      </c>
      <c r="AS39" s="180"/>
      <c r="AT39" s="557" t="str">
        <f t="shared" si="14"/>
        <v/>
      </c>
      <c r="AU39" s="257"/>
    </row>
    <row r="40" spans="2:47" ht="15.75" customHeight="1" x14ac:dyDescent="0.5">
      <c r="B40" s="15">
        <v>33</v>
      </c>
      <c r="C40" s="161" t="str">
        <f>IF(นักเรียน!C38="","",นักเรียน!C38)</f>
        <v/>
      </c>
      <c r="D40" s="740" t="str">
        <f>IF(นักเรียน!E38="","",นักเรียน!E38)</f>
        <v/>
      </c>
      <c r="E40" s="741"/>
      <c r="F40" s="584"/>
      <c r="G40" s="585"/>
      <c r="H40" s="586"/>
      <c r="I40" s="586"/>
      <c r="J40" s="586"/>
      <c r="K40" s="586"/>
      <c r="L40" s="586"/>
      <c r="M40" s="586"/>
      <c r="N40" s="586"/>
      <c r="O40" s="586"/>
      <c r="P40" s="586"/>
      <c r="Q40" s="586"/>
      <c r="R40" s="586"/>
      <c r="S40" s="586"/>
      <c r="T40" s="426" t="str">
        <f t="shared" si="4"/>
        <v/>
      </c>
      <c r="U40" s="604" t="str">
        <f t="shared" si="5"/>
        <v/>
      </c>
      <c r="V40" s="584"/>
      <c r="W40" s="587"/>
      <c r="X40" s="587"/>
      <c r="Y40" s="587"/>
      <c r="Z40" s="595" t="str">
        <f t="shared" si="6"/>
        <v/>
      </c>
      <c r="AA40" s="604" t="str">
        <f t="shared" si="7"/>
        <v/>
      </c>
      <c r="AB40" s="598" t="str">
        <f>IF(เกณฑ์!$N$28="no","",คะแนนตัวชี้วัด!JD39)</f>
        <v/>
      </c>
      <c r="AC40" s="604" t="str">
        <f t="shared" si="8"/>
        <v/>
      </c>
      <c r="AD40" s="601" t="str">
        <f>IF(นักเรียน!E38="","",SUM(U40,AA40,AC40))</f>
        <v/>
      </c>
      <c r="AE40" s="584"/>
      <c r="AF40" s="585"/>
      <c r="AG40" s="441" t="str">
        <f t="shared" si="9"/>
        <v/>
      </c>
      <c r="AH40" s="601" t="str">
        <f t="shared" si="10"/>
        <v/>
      </c>
      <c r="AI40" s="469" t="str">
        <f t="shared" ref="AI40:AI57" si="15">IF(OR(D40="",$AI$2="เอาออก"),"",SUM(AD40,AH40))</f>
        <v/>
      </c>
      <c r="AJ40" s="584"/>
      <c r="AK40" s="585"/>
      <c r="AL40" s="161" t="str">
        <f t="shared" si="11"/>
        <v/>
      </c>
      <c r="AM40" s="503" t="str">
        <f t="shared" si="12"/>
        <v/>
      </c>
      <c r="AN40" s="584"/>
      <c r="AO40" s="507" t="str">
        <f t="shared" si="13"/>
        <v/>
      </c>
      <c r="AP40" s="469" t="str">
        <f t="shared" ref="AP40:AP57" si="16">IF(OR(D40="",$AP$2="เอาออก"),"",SUM(AM40,AO40))</f>
        <v/>
      </c>
      <c r="AQ40" s="472" t="str">
        <f t="shared" ref="AQ40:AQ57" si="17">IF(OR(D40="",$AQ$2="เอาออก"),"",SUM(AI40,AP40))</f>
        <v/>
      </c>
      <c r="AR40" s="180" t="str">
        <f>IF(OR(AU40="ร",AU40="มส",AU40="มก"),AU40,IF(AQ40="","",IF(นักเรียน!N38="ออก","---ย้าย---",IF(เกณฑ์!$N$19="ACT",VLOOKUP(AQ40,gradeact,5,TRUE),VLOOKUP(AQ40,grade1,5,TRUE)))))</f>
        <v/>
      </c>
      <c r="AS40" s="180"/>
      <c r="AT40" s="557" t="str">
        <f t="shared" si="14"/>
        <v/>
      </c>
      <c r="AU40" s="257"/>
    </row>
    <row r="41" spans="2:47" ht="15.75" customHeight="1" x14ac:dyDescent="0.5">
      <c r="B41" s="15">
        <v>34</v>
      </c>
      <c r="C41" s="161" t="str">
        <f>IF(นักเรียน!C39="","",นักเรียน!C39)</f>
        <v/>
      </c>
      <c r="D41" s="740" t="str">
        <f>IF(นักเรียน!E39="","",นักเรียน!E39)</f>
        <v/>
      </c>
      <c r="E41" s="741"/>
      <c r="F41" s="584"/>
      <c r="G41" s="585"/>
      <c r="H41" s="586"/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586"/>
      <c r="T41" s="426" t="str">
        <f t="shared" si="4"/>
        <v/>
      </c>
      <c r="U41" s="604" t="str">
        <f t="shared" si="5"/>
        <v/>
      </c>
      <c r="V41" s="584"/>
      <c r="W41" s="587"/>
      <c r="X41" s="587"/>
      <c r="Y41" s="587"/>
      <c r="Z41" s="595" t="str">
        <f t="shared" si="6"/>
        <v/>
      </c>
      <c r="AA41" s="604" t="str">
        <f t="shared" si="7"/>
        <v/>
      </c>
      <c r="AB41" s="598" t="str">
        <f>IF(เกณฑ์!$N$28="no","",คะแนนตัวชี้วัด!JD40)</f>
        <v/>
      </c>
      <c r="AC41" s="604" t="str">
        <f t="shared" si="8"/>
        <v/>
      </c>
      <c r="AD41" s="601" t="str">
        <f>IF(นักเรียน!E39="","",SUM(U41,AA41,AC41))</f>
        <v/>
      </c>
      <c r="AE41" s="584"/>
      <c r="AF41" s="585"/>
      <c r="AG41" s="441" t="str">
        <f t="shared" si="9"/>
        <v/>
      </c>
      <c r="AH41" s="601" t="str">
        <f t="shared" si="10"/>
        <v/>
      </c>
      <c r="AI41" s="469" t="str">
        <f t="shared" si="15"/>
        <v/>
      </c>
      <c r="AJ41" s="584"/>
      <c r="AK41" s="585"/>
      <c r="AL41" s="161" t="str">
        <f t="shared" si="11"/>
        <v/>
      </c>
      <c r="AM41" s="503" t="str">
        <f t="shared" si="12"/>
        <v/>
      </c>
      <c r="AN41" s="584"/>
      <c r="AO41" s="507" t="str">
        <f t="shared" si="13"/>
        <v/>
      </c>
      <c r="AP41" s="469" t="str">
        <f t="shared" si="16"/>
        <v/>
      </c>
      <c r="AQ41" s="472" t="str">
        <f t="shared" si="17"/>
        <v/>
      </c>
      <c r="AR41" s="180" t="str">
        <f>IF(OR(AU41="ร",AU41="มส",AU41="มก"),AU41,IF(AQ41="","",IF(นักเรียน!N39="ออก","---ย้าย---",IF(เกณฑ์!$N$19="ACT",VLOOKUP(AQ41,gradeact,5,TRUE),VLOOKUP(AQ41,grade1,5,TRUE)))))</f>
        <v/>
      </c>
      <c r="AS41" s="180"/>
      <c r="AT41" s="557" t="str">
        <f t="shared" si="14"/>
        <v/>
      </c>
      <c r="AU41" s="257"/>
    </row>
    <row r="42" spans="2:47" ht="15.75" customHeight="1" x14ac:dyDescent="0.5">
      <c r="B42" s="15">
        <v>35</v>
      </c>
      <c r="C42" s="161" t="str">
        <f>IF(นักเรียน!C40="","",นักเรียน!C40)</f>
        <v/>
      </c>
      <c r="D42" s="740" t="str">
        <f>IF(นักเรียน!E40="","",นักเรียน!E40)</f>
        <v/>
      </c>
      <c r="E42" s="741"/>
      <c r="F42" s="584"/>
      <c r="G42" s="585"/>
      <c r="H42" s="586"/>
      <c r="I42" s="586"/>
      <c r="J42" s="586"/>
      <c r="K42" s="586"/>
      <c r="L42" s="586"/>
      <c r="M42" s="586"/>
      <c r="N42" s="586"/>
      <c r="O42" s="586"/>
      <c r="P42" s="586"/>
      <c r="Q42" s="586"/>
      <c r="R42" s="586"/>
      <c r="S42" s="586"/>
      <c r="T42" s="426" t="str">
        <f t="shared" si="4"/>
        <v/>
      </c>
      <c r="U42" s="604" t="str">
        <f t="shared" si="5"/>
        <v/>
      </c>
      <c r="V42" s="584"/>
      <c r="W42" s="587"/>
      <c r="X42" s="587"/>
      <c r="Y42" s="587"/>
      <c r="Z42" s="595" t="str">
        <f t="shared" si="6"/>
        <v/>
      </c>
      <c r="AA42" s="604" t="str">
        <f t="shared" si="7"/>
        <v/>
      </c>
      <c r="AB42" s="598" t="str">
        <f>IF(เกณฑ์!$N$28="no","",คะแนนตัวชี้วัด!JD41)</f>
        <v/>
      </c>
      <c r="AC42" s="604" t="str">
        <f t="shared" si="8"/>
        <v/>
      </c>
      <c r="AD42" s="601" t="str">
        <f>IF(นักเรียน!E40="","",SUM(U42,AA42,AC42))</f>
        <v/>
      </c>
      <c r="AE42" s="584"/>
      <c r="AF42" s="585"/>
      <c r="AG42" s="441" t="str">
        <f t="shared" si="9"/>
        <v/>
      </c>
      <c r="AH42" s="601" t="str">
        <f t="shared" si="10"/>
        <v/>
      </c>
      <c r="AI42" s="469" t="str">
        <f t="shared" si="15"/>
        <v/>
      </c>
      <c r="AJ42" s="584"/>
      <c r="AK42" s="585"/>
      <c r="AL42" s="161" t="str">
        <f t="shared" si="11"/>
        <v/>
      </c>
      <c r="AM42" s="503" t="str">
        <f t="shared" si="12"/>
        <v/>
      </c>
      <c r="AN42" s="584"/>
      <c r="AO42" s="507" t="str">
        <f t="shared" si="13"/>
        <v/>
      </c>
      <c r="AP42" s="469" t="str">
        <f t="shared" si="16"/>
        <v/>
      </c>
      <c r="AQ42" s="472" t="str">
        <f t="shared" si="17"/>
        <v/>
      </c>
      <c r="AR42" s="180" t="str">
        <f>IF(OR(AU42="ร",AU42="มส",AU42="มก"),AU42,IF(AQ42="","",IF(นักเรียน!N40="ออก","---ย้าย---",IF(เกณฑ์!$N$19="ACT",VLOOKUP(AQ42,gradeact,5,TRUE),VLOOKUP(AQ42,grade1,5,TRUE)))))</f>
        <v/>
      </c>
      <c r="AS42" s="180"/>
      <c r="AT42" s="557" t="str">
        <f t="shared" si="14"/>
        <v/>
      </c>
      <c r="AU42" s="257"/>
    </row>
    <row r="43" spans="2:47" ht="15.75" customHeight="1" x14ac:dyDescent="0.5">
      <c r="B43" s="15">
        <v>36</v>
      </c>
      <c r="C43" s="161" t="str">
        <f>IF(นักเรียน!C41="","",นักเรียน!C41)</f>
        <v/>
      </c>
      <c r="D43" s="740" t="str">
        <f>IF(นักเรียน!E41="","",นักเรียน!E41)</f>
        <v/>
      </c>
      <c r="E43" s="741"/>
      <c r="F43" s="584"/>
      <c r="G43" s="585"/>
      <c r="H43" s="586"/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586"/>
      <c r="T43" s="426" t="str">
        <f t="shared" si="4"/>
        <v/>
      </c>
      <c r="U43" s="604" t="str">
        <f t="shared" si="5"/>
        <v/>
      </c>
      <c r="V43" s="584"/>
      <c r="W43" s="587"/>
      <c r="X43" s="587"/>
      <c r="Y43" s="587"/>
      <c r="Z43" s="595" t="str">
        <f t="shared" si="6"/>
        <v/>
      </c>
      <c r="AA43" s="604" t="str">
        <f t="shared" si="7"/>
        <v/>
      </c>
      <c r="AB43" s="598" t="str">
        <f>IF(เกณฑ์!$N$28="no","",คะแนนตัวชี้วัด!JD42)</f>
        <v/>
      </c>
      <c r="AC43" s="604" t="str">
        <f t="shared" si="8"/>
        <v/>
      </c>
      <c r="AD43" s="601" t="str">
        <f>IF(นักเรียน!E41="","",SUM(U43,AA43,AC43))</f>
        <v/>
      </c>
      <c r="AE43" s="584"/>
      <c r="AF43" s="585"/>
      <c r="AG43" s="441" t="str">
        <f t="shared" si="9"/>
        <v/>
      </c>
      <c r="AH43" s="601" t="str">
        <f t="shared" si="10"/>
        <v/>
      </c>
      <c r="AI43" s="469" t="str">
        <f t="shared" si="15"/>
        <v/>
      </c>
      <c r="AJ43" s="584"/>
      <c r="AK43" s="585"/>
      <c r="AL43" s="161" t="str">
        <f t="shared" si="11"/>
        <v/>
      </c>
      <c r="AM43" s="503" t="str">
        <f t="shared" si="12"/>
        <v/>
      </c>
      <c r="AN43" s="584"/>
      <c r="AO43" s="507" t="str">
        <f t="shared" si="13"/>
        <v/>
      </c>
      <c r="AP43" s="469" t="str">
        <f t="shared" si="16"/>
        <v/>
      </c>
      <c r="AQ43" s="472" t="str">
        <f t="shared" si="17"/>
        <v/>
      </c>
      <c r="AR43" s="180" t="str">
        <f>IF(OR(AU43="ร",AU43="มส",AU43="มก"),AU43,IF(AQ43="","",IF(นักเรียน!N41="ออก","---ย้าย---",IF(เกณฑ์!$N$19="ACT",VLOOKUP(AQ43,gradeact,5,TRUE),VLOOKUP(AQ43,grade1,5,TRUE)))))</f>
        <v/>
      </c>
      <c r="AS43" s="180"/>
      <c r="AT43" s="557" t="str">
        <f t="shared" si="14"/>
        <v/>
      </c>
      <c r="AU43" s="257"/>
    </row>
    <row r="44" spans="2:47" ht="15.75" customHeight="1" x14ac:dyDescent="0.5">
      <c r="B44" s="15">
        <v>37</v>
      </c>
      <c r="C44" s="161" t="str">
        <f>IF(นักเรียน!C42="","",นักเรียน!C42)</f>
        <v/>
      </c>
      <c r="D44" s="740" t="str">
        <f>IF(นักเรียน!E42="","",นักเรียน!E42)</f>
        <v/>
      </c>
      <c r="E44" s="741"/>
      <c r="F44" s="584"/>
      <c r="G44" s="585"/>
      <c r="H44" s="586"/>
      <c r="I44" s="586"/>
      <c r="J44" s="586"/>
      <c r="K44" s="586"/>
      <c r="L44" s="586"/>
      <c r="M44" s="586"/>
      <c r="N44" s="586"/>
      <c r="O44" s="586"/>
      <c r="P44" s="586"/>
      <c r="Q44" s="586"/>
      <c r="R44" s="586"/>
      <c r="S44" s="586"/>
      <c r="T44" s="426" t="str">
        <f t="shared" si="4"/>
        <v/>
      </c>
      <c r="U44" s="604" t="str">
        <f t="shared" si="5"/>
        <v/>
      </c>
      <c r="V44" s="584"/>
      <c r="W44" s="587"/>
      <c r="X44" s="587"/>
      <c r="Y44" s="587"/>
      <c r="Z44" s="595" t="str">
        <f t="shared" si="6"/>
        <v/>
      </c>
      <c r="AA44" s="604" t="str">
        <f t="shared" si="7"/>
        <v/>
      </c>
      <c r="AB44" s="598" t="str">
        <f>IF(เกณฑ์!$N$28="no","",คะแนนตัวชี้วัด!JD43)</f>
        <v/>
      </c>
      <c r="AC44" s="604" t="str">
        <f t="shared" si="8"/>
        <v/>
      </c>
      <c r="AD44" s="601" t="str">
        <f>IF(นักเรียน!E42="","",SUM(U44,AA44,AC44))</f>
        <v/>
      </c>
      <c r="AE44" s="584"/>
      <c r="AF44" s="585"/>
      <c r="AG44" s="441" t="str">
        <f t="shared" si="9"/>
        <v/>
      </c>
      <c r="AH44" s="601" t="str">
        <f t="shared" si="10"/>
        <v/>
      </c>
      <c r="AI44" s="469" t="str">
        <f t="shared" si="15"/>
        <v/>
      </c>
      <c r="AJ44" s="584"/>
      <c r="AK44" s="585"/>
      <c r="AL44" s="161" t="str">
        <f t="shared" si="11"/>
        <v/>
      </c>
      <c r="AM44" s="503" t="str">
        <f t="shared" si="12"/>
        <v/>
      </c>
      <c r="AN44" s="584"/>
      <c r="AO44" s="507" t="str">
        <f t="shared" si="13"/>
        <v/>
      </c>
      <c r="AP44" s="469" t="str">
        <f t="shared" si="16"/>
        <v/>
      </c>
      <c r="AQ44" s="472" t="str">
        <f t="shared" si="17"/>
        <v/>
      </c>
      <c r="AR44" s="180" t="str">
        <f>IF(OR(AU44="ร",AU44="มส",AU44="มก"),AU44,IF(AQ44="","",IF(นักเรียน!N42="ออก","---ย้าย---",IF(เกณฑ์!$N$19="ACT",VLOOKUP(AQ44,gradeact,5,TRUE),VLOOKUP(AQ44,grade1,5,TRUE)))))</f>
        <v/>
      </c>
      <c r="AS44" s="180"/>
      <c r="AT44" s="557" t="str">
        <f t="shared" si="14"/>
        <v/>
      </c>
      <c r="AU44" s="257"/>
    </row>
    <row r="45" spans="2:47" ht="15.75" customHeight="1" x14ac:dyDescent="0.5">
      <c r="B45" s="15">
        <v>38</v>
      </c>
      <c r="C45" s="161" t="str">
        <f>IF(นักเรียน!C43="","",นักเรียน!C43)</f>
        <v/>
      </c>
      <c r="D45" s="740" t="str">
        <f>IF(นักเรียน!E43="","",นักเรียน!E43)</f>
        <v/>
      </c>
      <c r="E45" s="741"/>
      <c r="F45" s="584"/>
      <c r="G45" s="585"/>
      <c r="H45" s="586"/>
      <c r="I45" s="586"/>
      <c r="J45" s="586"/>
      <c r="K45" s="586"/>
      <c r="L45" s="586"/>
      <c r="M45" s="586"/>
      <c r="N45" s="586"/>
      <c r="O45" s="586"/>
      <c r="P45" s="586"/>
      <c r="Q45" s="586"/>
      <c r="R45" s="586"/>
      <c r="S45" s="586"/>
      <c r="T45" s="426" t="str">
        <f t="shared" si="4"/>
        <v/>
      </c>
      <c r="U45" s="604" t="str">
        <f t="shared" si="5"/>
        <v/>
      </c>
      <c r="V45" s="584"/>
      <c r="W45" s="587"/>
      <c r="X45" s="587"/>
      <c r="Y45" s="587"/>
      <c r="Z45" s="595" t="str">
        <f t="shared" si="6"/>
        <v/>
      </c>
      <c r="AA45" s="604" t="str">
        <f t="shared" si="7"/>
        <v/>
      </c>
      <c r="AB45" s="598" t="str">
        <f>IF(เกณฑ์!$N$28="no","",คะแนนตัวชี้วัด!JD44)</f>
        <v/>
      </c>
      <c r="AC45" s="604" t="str">
        <f t="shared" si="8"/>
        <v/>
      </c>
      <c r="AD45" s="601" t="str">
        <f>IF(นักเรียน!E43="","",SUM(U45,AA45,AC45))</f>
        <v/>
      </c>
      <c r="AE45" s="584"/>
      <c r="AF45" s="585"/>
      <c r="AG45" s="441" t="str">
        <f t="shared" si="9"/>
        <v/>
      </c>
      <c r="AH45" s="601" t="str">
        <f t="shared" si="10"/>
        <v/>
      </c>
      <c r="AI45" s="469" t="str">
        <f t="shared" si="15"/>
        <v/>
      </c>
      <c r="AJ45" s="584"/>
      <c r="AK45" s="585"/>
      <c r="AL45" s="161" t="str">
        <f t="shared" si="11"/>
        <v/>
      </c>
      <c r="AM45" s="503" t="str">
        <f t="shared" si="12"/>
        <v/>
      </c>
      <c r="AN45" s="584"/>
      <c r="AO45" s="507" t="str">
        <f t="shared" si="13"/>
        <v/>
      </c>
      <c r="AP45" s="469" t="str">
        <f t="shared" si="16"/>
        <v/>
      </c>
      <c r="AQ45" s="472" t="str">
        <f t="shared" si="17"/>
        <v/>
      </c>
      <c r="AR45" s="180" t="str">
        <f>IF(OR(AU45="ร",AU45="มส",AU45="มก"),AU45,IF(AQ45="","",IF(นักเรียน!N43="ออก","---ย้าย---",IF(เกณฑ์!$N$19="ACT",VLOOKUP(AQ45,gradeact,5,TRUE),VLOOKUP(AQ45,grade1,5,TRUE)))))</f>
        <v/>
      </c>
      <c r="AS45" s="180"/>
      <c r="AT45" s="557" t="str">
        <f t="shared" si="14"/>
        <v/>
      </c>
      <c r="AU45" s="257"/>
    </row>
    <row r="46" spans="2:47" ht="15.75" customHeight="1" x14ac:dyDescent="0.5">
      <c r="B46" s="15">
        <v>39</v>
      </c>
      <c r="C46" s="161" t="str">
        <f>IF(นักเรียน!C44="","",นักเรียน!C44)</f>
        <v/>
      </c>
      <c r="D46" s="740" t="str">
        <f>IF(นักเรียน!E44="","",นักเรียน!E44)</f>
        <v/>
      </c>
      <c r="E46" s="741"/>
      <c r="F46" s="584"/>
      <c r="G46" s="585"/>
      <c r="H46" s="586"/>
      <c r="I46" s="586"/>
      <c r="J46" s="586"/>
      <c r="K46" s="586"/>
      <c r="L46" s="586"/>
      <c r="M46" s="586"/>
      <c r="N46" s="586"/>
      <c r="O46" s="586"/>
      <c r="P46" s="586"/>
      <c r="Q46" s="586"/>
      <c r="R46" s="586"/>
      <c r="S46" s="586"/>
      <c r="T46" s="426" t="str">
        <f t="shared" si="4"/>
        <v/>
      </c>
      <c r="U46" s="604" t="str">
        <f t="shared" si="5"/>
        <v/>
      </c>
      <c r="V46" s="584"/>
      <c r="W46" s="587"/>
      <c r="X46" s="587"/>
      <c r="Y46" s="587"/>
      <c r="Z46" s="595" t="str">
        <f t="shared" si="6"/>
        <v/>
      </c>
      <c r="AA46" s="604" t="str">
        <f t="shared" si="7"/>
        <v/>
      </c>
      <c r="AB46" s="598" t="str">
        <f>IF(เกณฑ์!$N$28="no","",คะแนนตัวชี้วัด!JD45)</f>
        <v/>
      </c>
      <c r="AC46" s="604" t="str">
        <f t="shared" si="8"/>
        <v/>
      </c>
      <c r="AD46" s="601" t="str">
        <f>IF(นักเรียน!E44="","",SUM(U46,AA46,AC46))</f>
        <v/>
      </c>
      <c r="AE46" s="584"/>
      <c r="AF46" s="585"/>
      <c r="AG46" s="441" t="str">
        <f t="shared" si="9"/>
        <v/>
      </c>
      <c r="AH46" s="601" t="str">
        <f t="shared" si="10"/>
        <v/>
      </c>
      <c r="AI46" s="469" t="str">
        <f t="shared" si="15"/>
        <v/>
      </c>
      <c r="AJ46" s="584"/>
      <c r="AK46" s="585"/>
      <c r="AL46" s="161" t="str">
        <f t="shared" si="11"/>
        <v/>
      </c>
      <c r="AM46" s="503" t="str">
        <f t="shared" si="12"/>
        <v/>
      </c>
      <c r="AN46" s="584"/>
      <c r="AO46" s="507" t="str">
        <f t="shared" si="13"/>
        <v/>
      </c>
      <c r="AP46" s="469" t="str">
        <f t="shared" si="16"/>
        <v/>
      </c>
      <c r="AQ46" s="472" t="str">
        <f t="shared" si="17"/>
        <v/>
      </c>
      <c r="AR46" s="180" t="str">
        <f>IF(OR(AU46="ร",AU46="มส",AU46="มก"),AU46,IF(AQ46="","",IF(นักเรียน!N44="ออก","---ย้าย---",IF(เกณฑ์!$N$19="ACT",VLOOKUP(AQ46,gradeact,5,TRUE),VLOOKUP(AQ46,grade1,5,TRUE)))))</f>
        <v/>
      </c>
      <c r="AS46" s="180"/>
      <c r="AT46" s="557" t="str">
        <f t="shared" si="14"/>
        <v/>
      </c>
      <c r="AU46" s="257"/>
    </row>
    <row r="47" spans="2:47" ht="15.75" customHeight="1" x14ac:dyDescent="0.5">
      <c r="B47" s="15">
        <v>40</v>
      </c>
      <c r="C47" s="161" t="str">
        <f>IF(นักเรียน!C45="","",นักเรียน!C45)</f>
        <v/>
      </c>
      <c r="D47" s="740" t="str">
        <f>IF(นักเรียน!E45="","",นักเรียน!E45)</f>
        <v/>
      </c>
      <c r="E47" s="741"/>
      <c r="F47" s="584"/>
      <c r="G47" s="585"/>
      <c r="H47" s="586"/>
      <c r="I47" s="586"/>
      <c r="J47" s="586"/>
      <c r="K47" s="586"/>
      <c r="L47" s="586"/>
      <c r="M47" s="586"/>
      <c r="N47" s="586"/>
      <c r="O47" s="586"/>
      <c r="P47" s="586"/>
      <c r="Q47" s="586"/>
      <c r="R47" s="586"/>
      <c r="S47" s="586"/>
      <c r="T47" s="426" t="str">
        <f t="shared" si="4"/>
        <v/>
      </c>
      <c r="U47" s="604" t="str">
        <f t="shared" si="5"/>
        <v/>
      </c>
      <c r="V47" s="584"/>
      <c r="W47" s="587"/>
      <c r="X47" s="587"/>
      <c r="Y47" s="587"/>
      <c r="Z47" s="595" t="str">
        <f t="shared" si="6"/>
        <v/>
      </c>
      <c r="AA47" s="604" t="str">
        <f t="shared" si="7"/>
        <v/>
      </c>
      <c r="AB47" s="598" t="str">
        <f>IF(เกณฑ์!$N$28="no","",คะแนนตัวชี้วัด!JD46)</f>
        <v/>
      </c>
      <c r="AC47" s="604" t="str">
        <f t="shared" si="8"/>
        <v/>
      </c>
      <c r="AD47" s="601" t="str">
        <f>IF(นักเรียน!E45="","",SUM(U47,AA47,AC47))</f>
        <v/>
      </c>
      <c r="AE47" s="584"/>
      <c r="AF47" s="585"/>
      <c r="AG47" s="441" t="str">
        <f t="shared" si="9"/>
        <v/>
      </c>
      <c r="AH47" s="601" t="str">
        <f t="shared" si="10"/>
        <v/>
      </c>
      <c r="AI47" s="469" t="str">
        <f t="shared" si="15"/>
        <v/>
      </c>
      <c r="AJ47" s="584"/>
      <c r="AK47" s="585"/>
      <c r="AL47" s="161" t="str">
        <f t="shared" si="11"/>
        <v/>
      </c>
      <c r="AM47" s="503" t="str">
        <f t="shared" si="12"/>
        <v/>
      </c>
      <c r="AN47" s="584"/>
      <c r="AO47" s="507" t="str">
        <f t="shared" si="13"/>
        <v/>
      </c>
      <c r="AP47" s="469" t="str">
        <f t="shared" si="16"/>
        <v/>
      </c>
      <c r="AQ47" s="472" t="str">
        <f t="shared" si="17"/>
        <v/>
      </c>
      <c r="AR47" s="180" t="str">
        <f>IF(OR(AU47="ร",AU47="มส",AU47="มก"),AU47,IF(AQ47="","",IF(นักเรียน!N45="ออก","---ย้าย---",IF(เกณฑ์!$N$19="ACT",VLOOKUP(AQ47,gradeact,5,TRUE),VLOOKUP(AQ47,grade1,5,TRUE)))))</f>
        <v/>
      </c>
      <c r="AS47" s="180"/>
      <c r="AT47" s="557" t="str">
        <f t="shared" si="14"/>
        <v/>
      </c>
      <c r="AU47" s="257"/>
    </row>
    <row r="48" spans="2:47" ht="15.75" customHeight="1" x14ac:dyDescent="0.5">
      <c r="B48" s="15">
        <v>41</v>
      </c>
      <c r="C48" s="161" t="str">
        <f>IF(นักเรียน!C46="","",นักเรียน!C46)</f>
        <v/>
      </c>
      <c r="D48" s="740" t="str">
        <f>IF(นักเรียน!E46="","",นักเรียน!E46)</f>
        <v/>
      </c>
      <c r="E48" s="741"/>
      <c r="F48" s="584"/>
      <c r="G48" s="585"/>
      <c r="H48" s="586"/>
      <c r="I48" s="586"/>
      <c r="J48" s="586"/>
      <c r="K48" s="586"/>
      <c r="L48" s="586"/>
      <c r="M48" s="586"/>
      <c r="N48" s="586"/>
      <c r="O48" s="586"/>
      <c r="P48" s="586"/>
      <c r="Q48" s="586"/>
      <c r="R48" s="586"/>
      <c r="S48" s="586"/>
      <c r="T48" s="426" t="str">
        <f t="shared" si="4"/>
        <v/>
      </c>
      <c r="U48" s="604" t="str">
        <f t="shared" si="5"/>
        <v/>
      </c>
      <c r="V48" s="584"/>
      <c r="W48" s="587"/>
      <c r="X48" s="587"/>
      <c r="Y48" s="587"/>
      <c r="Z48" s="595" t="str">
        <f t="shared" si="6"/>
        <v/>
      </c>
      <c r="AA48" s="604" t="str">
        <f t="shared" si="7"/>
        <v/>
      </c>
      <c r="AB48" s="598" t="str">
        <f>IF(เกณฑ์!$N$28="no","",คะแนนตัวชี้วัด!JD47)</f>
        <v/>
      </c>
      <c r="AC48" s="604" t="str">
        <f t="shared" si="8"/>
        <v/>
      </c>
      <c r="AD48" s="601" t="str">
        <f>IF(นักเรียน!E46="","",SUM(U48,AA48,AC48))</f>
        <v/>
      </c>
      <c r="AE48" s="584"/>
      <c r="AF48" s="585"/>
      <c r="AG48" s="441" t="str">
        <f t="shared" si="9"/>
        <v/>
      </c>
      <c r="AH48" s="601" t="str">
        <f t="shared" si="10"/>
        <v/>
      </c>
      <c r="AI48" s="469" t="str">
        <f t="shared" si="15"/>
        <v/>
      </c>
      <c r="AJ48" s="584"/>
      <c r="AK48" s="585"/>
      <c r="AL48" s="161" t="str">
        <f t="shared" si="11"/>
        <v/>
      </c>
      <c r="AM48" s="503" t="str">
        <f t="shared" si="12"/>
        <v/>
      </c>
      <c r="AN48" s="584"/>
      <c r="AO48" s="507" t="str">
        <f t="shared" si="13"/>
        <v/>
      </c>
      <c r="AP48" s="469" t="str">
        <f t="shared" si="16"/>
        <v/>
      </c>
      <c r="AQ48" s="472" t="str">
        <f t="shared" si="17"/>
        <v/>
      </c>
      <c r="AR48" s="180" t="str">
        <f>IF(OR(AU48="ร",AU48="มส",AU48="มก"),AU48,IF(AQ48="","",IF(นักเรียน!N46="ออก","---ย้าย---",IF(เกณฑ์!$N$19="ACT",VLOOKUP(AQ48,gradeact,5,TRUE),VLOOKUP(AQ48,grade1,5,TRUE)))))</f>
        <v/>
      </c>
      <c r="AS48" s="180"/>
      <c r="AT48" s="557" t="str">
        <f t="shared" si="14"/>
        <v/>
      </c>
      <c r="AU48" s="257"/>
    </row>
    <row r="49" spans="2:47" ht="15.75" customHeight="1" x14ac:dyDescent="0.5">
      <c r="B49" s="15">
        <v>42</v>
      </c>
      <c r="C49" s="161" t="str">
        <f>IF(นักเรียน!C47="","",นักเรียน!C47)</f>
        <v/>
      </c>
      <c r="D49" s="740" t="str">
        <f>IF(นักเรียน!E47="","",นักเรียน!E47)</f>
        <v/>
      </c>
      <c r="E49" s="741"/>
      <c r="F49" s="584"/>
      <c r="G49" s="585"/>
      <c r="H49" s="586"/>
      <c r="I49" s="586"/>
      <c r="J49" s="586"/>
      <c r="K49" s="586"/>
      <c r="L49" s="586"/>
      <c r="M49" s="586"/>
      <c r="N49" s="586"/>
      <c r="O49" s="586"/>
      <c r="P49" s="586"/>
      <c r="Q49" s="586"/>
      <c r="R49" s="586"/>
      <c r="S49" s="586"/>
      <c r="T49" s="426" t="str">
        <f t="shared" si="4"/>
        <v/>
      </c>
      <c r="U49" s="604" t="str">
        <f t="shared" si="5"/>
        <v/>
      </c>
      <c r="V49" s="584"/>
      <c r="W49" s="587"/>
      <c r="X49" s="587"/>
      <c r="Y49" s="587"/>
      <c r="Z49" s="595" t="str">
        <f t="shared" si="6"/>
        <v/>
      </c>
      <c r="AA49" s="604" t="str">
        <f t="shared" si="7"/>
        <v/>
      </c>
      <c r="AB49" s="598" t="str">
        <f>IF(เกณฑ์!$N$28="no","",คะแนนตัวชี้วัด!JD48)</f>
        <v/>
      </c>
      <c r="AC49" s="604" t="str">
        <f t="shared" si="8"/>
        <v/>
      </c>
      <c r="AD49" s="601" t="str">
        <f>IF(นักเรียน!E47="","",SUM(U49,AA49,AC49))</f>
        <v/>
      </c>
      <c r="AE49" s="584"/>
      <c r="AF49" s="585"/>
      <c r="AG49" s="441" t="str">
        <f t="shared" si="9"/>
        <v/>
      </c>
      <c r="AH49" s="601" t="str">
        <f t="shared" si="10"/>
        <v/>
      </c>
      <c r="AI49" s="469" t="str">
        <f t="shared" si="15"/>
        <v/>
      </c>
      <c r="AJ49" s="584"/>
      <c r="AK49" s="585"/>
      <c r="AL49" s="161" t="str">
        <f t="shared" si="11"/>
        <v/>
      </c>
      <c r="AM49" s="503" t="str">
        <f t="shared" si="12"/>
        <v/>
      </c>
      <c r="AN49" s="584"/>
      <c r="AO49" s="507" t="str">
        <f t="shared" si="13"/>
        <v/>
      </c>
      <c r="AP49" s="469" t="str">
        <f t="shared" si="16"/>
        <v/>
      </c>
      <c r="AQ49" s="472" t="str">
        <f t="shared" si="17"/>
        <v/>
      </c>
      <c r="AR49" s="180" t="str">
        <f>IF(OR(AU49="ร",AU49="มส",AU49="มก"),AU49,IF(AQ49="","",IF(นักเรียน!N47="ออก","---ย้าย---",IF(เกณฑ์!$N$19="ACT",VLOOKUP(AQ49,gradeact,5,TRUE),VLOOKUP(AQ49,grade1,5,TRUE)))))</f>
        <v/>
      </c>
      <c r="AS49" s="180"/>
      <c r="AT49" s="557" t="str">
        <f t="shared" si="14"/>
        <v/>
      </c>
      <c r="AU49" s="257"/>
    </row>
    <row r="50" spans="2:47" ht="15.75" customHeight="1" x14ac:dyDescent="0.5">
      <c r="B50" s="15">
        <v>43</v>
      </c>
      <c r="C50" s="161" t="str">
        <f>IF(นักเรียน!C48="","",นักเรียน!C48)</f>
        <v/>
      </c>
      <c r="D50" s="740" t="str">
        <f>IF(นักเรียน!E48="","",นักเรียน!E48)</f>
        <v/>
      </c>
      <c r="E50" s="741"/>
      <c r="F50" s="584"/>
      <c r="G50" s="585"/>
      <c r="H50" s="586"/>
      <c r="I50" s="586"/>
      <c r="J50" s="586"/>
      <c r="K50" s="586"/>
      <c r="L50" s="586"/>
      <c r="M50" s="586"/>
      <c r="N50" s="586"/>
      <c r="O50" s="586"/>
      <c r="P50" s="586"/>
      <c r="Q50" s="586"/>
      <c r="R50" s="586"/>
      <c r="S50" s="586"/>
      <c r="T50" s="426" t="str">
        <f t="shared" si="4"/>
        <v/>
      </c>
      <c r="U50" s="604" t="str">
        <f t="shared" si="5"/>
        <v/>
      </c>
      <c r="V50" s="584"/>
      <c r="W50" s="587"/>
      <c r="X50" s="587"/>
      <c r="Y50" s="587"/>
      <c r="Z50" s="595" t="str">
        <f t="shared" si="6"/>
        <v/>
      </c>
      <c r="AA50" s="604" t="str">
        <f t="shared" si="7"/>
        <v/>
      </c>
      <c r="AB50" s="598" t="str">
        <f>IF(เกณฑ์!$N$28="no","",คะแนนตัวชี้วัด!JD49)</f>
        <v/>
      </c>
      <c r="AC50" s="604" t="str">
        <f t="shared" si="8"/>
        <v/>
      </c>
      <c r="AD50" s="601" t="str">
        <f>IF(นักเรียน!E48="","",SUM(U50,AA50,AC50))</f>
        <v/>
      </c>
      <c r="AE50" s="584"/>
      <c r="AF50" s="585"/>
      <c r="AG50" s="441" t="str">
        <f t="shared" si="9"/>
        <v/>
      </c>
      <c r="AH50" s="601" t="str">
        <f t="shared" si="10"/>
        <v/>
      </c>
      <c r="AI50" s="469" t="str">
        <f t="shared" si="15"/>
        <v/>
      </c>
      <c r="AJ50" s="584"/>
      <c r="AK50" s="585"/>
      <c r="AL50" s="161" t="str">
        <f t="shared" si="11"/>
        <v/>
      </c>
      <c r="AM50" s="503" t="str">
        <f t="shared" si="12"/>
        <v/>
      </c>
      <c r="AN50" s="584"/>
      <c r="AO50" s="507" t="str">
        <f t="shared" si="13"/>
        <v/>
      </c>
      <c r="AP50" s="469" t="str">
        <f t="shared" si="16"/>
        <v/>
      </c>
      <c r="AQ50" s="472" t="str">
        <f t="shared" si="17"/>
        <v/>
      </c>
      <c r="AR50" s="180" t="str">
        <f>IF(OR(AU50="ร",AU50="มส",AU50="มก"),AU50,IF(AQ50="","",IF(นักเรียน!N48="ออก","---ย้าย---",IF(เกณฑ์!$N$19="ACT",VLOOKUP(AQ50,gradeact,5,TRUE),VLOOKUP(AQ50,grade1,5,TRUE)))))</f>
        <v/>
      </c>
      <c r="AS50" s="180"/>
      <c r="AT50" s="557" t="str">
        <f t="shared" si="14"/>
        <v/>
      </c>
      <c r="AU50" s="257"/>
    </row>
    <row r="51" spans="2:47" ht="15.75" customHeight="1" x14ac:dyDescent="0.5">
      <c r="B51" s="15">
        <v>44</v>
      </c>
      <c r="C51" s="161" t="str">
        <f>IF(นักเรียน!C49="","",นักเรียน!C49)</f>
        <v/>
      </c>
      <c r="D51" s="740" t="str">
        <f>IF(นักเรียน!E49="","",นักเรียน!E49)</f>
        <v/>
      </c>
      <c r="E51" s="741"/>
      <c r="F51" s="584"/>
      <c r="G51" s="585"/>
      <c r="H51" s="586"/>
      <c r="I51" s="586"/>
      <c r="J51" s="586"/>
      <c r="K51" s="586"/>
      <c r="L51" s="586"/>
      <c r="M51" s="586"/>
      <c r="N51" s="586"/>
      <c r="O51" s="586"/>
      <c r="P51" s="586"/>
      <c r="Q51" s="586"/>
      <c r="R51" s="586"/>
      <c r="S51" s="586"/>
      <c r="T51" s="426" t="str">
        <f t="shared" si="4"/>
        <v/>
      </c>
      <c r="U51" s="604" t="str">
        <f t="shared" si="5"/>
        <v/>
      </c>
      <c r="V51" s="584"/>
      <c r="W51" s="587"/>
      <c r="X51" s="587"/>
      <c r="Y51" s="587"/>
      <c r="Z51" s="595" t="str">
        <f t="shared" si="6"/>
        <v/>
      </c>
      <c r="AA51" s="604" t="str">
        <f t="shared" si="7"/>
        <v/>
      </c>
      <c r="AB51" s="598" t="str">
        <f>IF(เกณฑ์!$N$28="no","",คะแนนตัวชี้วัด!JD50)</f>
        <v/>
      </c>
      <c r="AC51" s="604" t="str">
        <f t="shared" si="8"/>
        <v/>
      </c>
      <c r="AD51" s="601" t="str">
        <f>IF(นักเรียน!E49="","",SUM(U51,AA51,AC51))</f>
        <v/>
      </c>
      <c r="AE51" s="584"/>
      <c r="AF51" s="585"/>
      <c r="AG51" s="441" t="str">
        <f t="shared" si="9"/>
        <v/>
      </c>
      <c r="AH51" s="601" t="str">
        <f t="shared" si="10"/>
        <v/>
      </c>
      <c r="AI51" s="469" t="str">
        <f t="shared" si="15"/>
        <v/>
      </c>
      <c r="AJ51" s="584"/>
      <c r="AK51" s="585"/>
      <c r="AL51" s="161" t="str">
        <f t="shared" si="11"/>
        <v/>
      </c>
      <c r="AM51" s="503" t="str">
        <f t="shared" si="12"/>
        <v/>
      </c>
      <c r="AN51" s="584"/>
      <c r="AO51" s="507" t="str">
        <f t="shared" si="13"/>
        <v/>
      </c>
      <c r="AP51" s="469" t="str">
        <f t="shared" si="16"/>
        <v/>
      </c>
      <c r="AQ51" s="472" t="str">
        <f t="shared" si="17"/>
        <v/>
      </c>
      <c r="AR51" s="180" t="str">
        <f>IF(OR(AU51="ร",AU51="มส",AU51="มก"),AU51,IF(AQ51="","",IF(นักเรียน!N49="ออก","---ย้าย---",IF(เกณฑ์!$N$19="ACT",VLOOKUP(AQ51,gradeact,5,TRUE),VLOOKUP(AQ51,grade1,5,TRUE)))))</f>
        <v/>
      </c>
      <c r="AS51" s="180"/>
      <c r="AT51" s="557" t="str">
        <f t="shared" si="14"/>
        <v/>
      </c>
      <c r="AU51" s="257"/>
    </row>
    <row r="52" spans="2:47" ht="15.75" customHeight="1" x14ac:dyDescent="0.5">
      <c r="B52" s="15">
        <v>45</v>
      </c>
      <c r="C52" s="161" t="str">
        <f>IF(นักเรียน!C50="","",นักเรียน!C50)</f>
        <v/>
      </c>
      <c r="D52" s="740" t="str">
        <f>IF(นักเรียน!E50="","",นักเรียน!E50)</f>
        <v/>
      </c>
      <c r="E52" s="741"/>
      <c r="F52" s="584"/>
      <c r="G52" s="585"/>
      <c r="H52" s="586"/>
      <c r="I52" s="586"/>
      <c r="J52" s="586"/>
      <c r="K52" s="586"/>
      <c r="L52" s="586"/>
      <c r="M52" s="586"/>
      <c r="N52" s="586"/>
      <c r="O52" s="586"/>
      <c r="P52" s="586"/>
      <c r="Q52" s="586"/>
      <c r="R52" s="586"/>
      <c r="S52" s="586"/>
      <c r="T52" s="426" t="str">
        <f t="shared" si="4"/>
        <v/>
      </c>
      <c r="U52" s="604" t="str">
        <f t="shared" si="5"/>
        <v/>
      </c>
      <c r="V52" s="584"/>
      <c r="W52" s="587"/>
      <c r="X52" s="587"/>
      <c r="Y52" s="587"/>
      <c r="Z52" s="595" t="str">
        <f t="shared" si="6"/>
        <v/>
      </c>
      <c r="AA52" s="604" t="str">
        <f t="shared" si="7"/>
        <v/>
      </c>
      <c r="AB52" s="598" t="str">
        <f>IF(เกณฑ์!$N$28="no","",คะแนนตัวชี้วัด!JD51)</f>
        <v/>
      </c>
      <c r="AC52" s="604" t="str">
        <f t="shared" si="8"/>
        <v/>
      </c>
      <c r="AD52" s="601" t="str">
        <f>IF(นักเรียน!E50="","",SUM(U52,AA52,AC52))</f>
        <v/>
      </c>
      <c r="AE52" s="584"/>
      <c r="AF52" s="585"/>
      <c r="AG52" s="441" t="str">
        <f t="shared" si="9"/>
        <v/>
      </c>
      <c r="AH52" s="601" t="str">
        <f t="shared" si="10"/>
        <v/>
      </c>
      <c r="AI52" s="469" t="str">
        <f t="shared" si="15"/>
        <v/>
      </c>
      <c r="AJ52" s="584"/>
      <c r="AK52" s="585"/>
      <c r="AL52" s="161" t="str">
        <f t="shared" si="11"/>
        <v/>
      </c>
      <c r="AM52" s="503" t="str">
        <f t="shared" si="12"/>
        <v/>
      </c>
      <c r="AN52" s="584"/>
      <c r="AO52" s="507" t="str">
        <f t="shared" si="13"/>
        <v/>
      </c>
      <c r="AP52" s="469" t="str">
        <f t="shared" si="16"/>
        <v/>
      </c>
      <c r="AQ52" s="472" t="str">
        <f t="shared" si="17"/>
        <v/>
      </c>
      <c r="AR52" s="180" t="str">
        <f>IF(OR(AU52="ร",AU52="มส",AU52="มก"),AU52,IF(AQ52="","",IF(นักเรียน!N50="ออก","---ย้าย---",IF(เกณฑ์!$N$19="ACT",VLOOKUP(AQ52,gradeact,5,TRUE),VLOOKUP(AQ52,grade1,5,TRUE)))))</f>
        <v/>
      </c>
      <c r="AS52" s="180"/>
      <c r="AT52" s="557" t="str">
        <f t="shared" si="14"/>
        <v/>
      </c>
      <c r="AU52" s="257"/>
    </row>
    <row r="53" spans="2:47" ht="15.75" customHeight="1" x14ac:dyDescent="0.5">
      <c r="B53" s="15">
        <v>46</v>
      </c>
      <c r="C53" s="161" t="str">
        <f>IF(นักเรียน!C51="","",นักเรียน!C51)</f>
        <v/>
      </c>
      <c r="D53" s="740" t="str">
        <f>IF(นักเรียน!E51="","",นักเรียน!E51)</f>
        <v/>
      </c>
      <c r="E53" s="741"/>
      <c r="F53" s="584"/>
      <c r="G53" s="585"/>
      <c r="H53" s="586"/>
      <c r="I53" s="586"/>
      <c r="J53" s="586"/>
      <c r="K53" s="586"/>
      <c r="L53" s="586"/>
      <c r="M53" s="586"/>
      <c r="N53" s="586"/>
      <c r="O53" s="586"/>
      <c r="P53" s="586"/>
      <c r="Q53" s="586"/>
      <c r="R53" s="586"/>
      <c r="S53" s="586"/>
      <c r="T53" s="426" t="str">
        <f t="shared" si="4"/>
        <v/>
      </c>
      <c r="U53" s="604" t="str">
        <f t="shared" si="5"/>
        <v/>
      </c>
      <c r="V53" s="584"/>
      <c r="W53" s="587"/>
      <c r="X53" s="587"/>
      <c r="Y53" s="587"/>
      <c r="Z53" s="595" t="str">
        <f t="shared" si="6"/>
        <v/>
      </c>
      <c r="AA53" s="604" t="str">
        <f t="shared" si="7"/>
        <v/>
      </c>
      <c r="AB53" s="598" t="str">
        <f>IF(เกณฑ์!$N$28="no","",คะแนนตัวชี้วัด!JD52)</f>
        <v/>
      </c>
      <c r="AC53" s="604" t="str">
        <f t="shared" si="8"/>
        <v/>
      </c>
      <c r="AD53" s="601" t="str">
        <f>IF(นักเรียน!E51="","",SUM(U53,AA53,AC53))</f>
        <v/>
      </c>
      <c r="AE53" s="584"/>
      <c r="AF53" s="585"/>
      <c r="AG53" s="441" t="str">
        <f t="shared" si="9"/>
        <v/>
      </c>
      <c r="AH53" s="601" t="str">
        <f t="shared" si="10"/>
        <v/>
      </c>
      <c r="AI53" s="469" t="str">
        <f t="shared" si="15"/>
        <v/>
      </c>
      <c r="AJ53" s="584"/>
      <c r="AK53" s="585"/>
      <c r="AL53" s="161" t="str">
        <f t="shared" si="11"/>
        <v/>
      </c>
      <c r="AM53" s="503" t="str">
        <f t="shared" si="12"/>
        <v/>
      </c>
      <c r="AN53" s="584"/>
      <c r="AO53" s="507" t="str">
        <f t="shared" si="13"/>
        <v/>
      </c>
      <c r="AP53" s="469" t="str">
        <f t="shared" si="16"/>
        <v/>
      </c>
      <c r="AQ53" s="472" t="str">
        <f t="shared" si="17"/>
        <v/>
      </c>
      <c r="AR53" s="180" t="str">
        <f>IF(OR(AU53="ร",AU53="มส",AU53="มก"),AU53,IF(AQ53="","",IF(นักเรียน!N51="ออก","---ย้าย---",IF(เกณฑ์!$N$19="ACT",VLOOKUP(AQ53,gradeact,5,TRUE),VLOOKUP(AQ53,grade1,5,TRUE)))))</f>
        <v/>
      </c>
      <c r="AS53" s="180"/>
      <c r="AT53" s="557" t="str">
        <f t="shared" si="14"/>
        <v/>
      </c>
      <c r="AU53" s="257"/>
    </row>
    <row r="54" spans="2:47" ht="15.75" customHeight="1" x14ac:dyDescent="0.5">
      <c r="B54" s="15">
        <v>47</v>
      </c>
      <c r="C54" s="161" t="str">
        <f>IF(นักเรียน!C52="","",นักเรียน!C52)</f>
        <v/>
      </c>
      <c r="D54" s="740" t="str">
        <f>IF(นักเรียน!E52="","",นักเรียน!E52)</f>
        <v/>
      </c>
      <c r="E54" s="741"/>
      <c r="F54" s="584"/>
      <c r="G54" s="585"/>
      <c r="H54" s="586"/>
      <c r="I54" s="586"/>
      <c r="J54" s="586"/>
      <c r="K54" s="586"/>
      <c r="L54" s="586"/>
      <c r="M54" s="586"/>
      <c r="N54" s="586"/>
      <c r="O54" s="586"/>
      <c r="P54" s="586"/>
      <c r="Q54" s="586"/>
      <c r="R54" s="586"/>
      <c r="S54" s="586"/>
      <c r="T54" s="426" t="str">
        <f t="shared" si="4"/>
        <v/>
      </c>
      <c r="U54" s="604" t="str">
        <f t="shared" si="5"/>
        <v/>
      </c>
      <c r="V54" s="584"/>
      <c r="W54" s="587"/>
      <c r="X54" s="587"/>
      <c r="Y54" s="587"/>
      <c r="Z54" s="595" t="str">
        <f t="shared" si="6"/>
        <v/>
      </c>
      <c r="AA54" s="604" t="str">
        <f t="shared" si="7"/>
        <v/>
      </c>
      <c r="AB54" s="598" t="str">
        <f>IF(เกณฑ์!$N$28="no","",คะแนนตัวชี้วัด!JD53)</f>
        <v/>
      </c>
      <c r="AC54" s="604" t="str">
        <f t="shared" si="8"/>
        <v/>
      </c>
      <c r="AD54" s="601" t="str">
        <f>IF(นักเรียน!E52="","",SUM(U54,AA54,AC54))</f>
        <v/>
      </c>
      <c r="AE54" s="584"/>
      <c r="AF54" s="585"/>
      <c r="AG54" s="441" t="str">
        <f t="shared" si="9"/>
        <v/>
      </c>
      <c r="AH54" s="601" t="str">
        <f t="shared" si="10"/>
        <v/>
      </c>
      <c r="AI54" s="469" t="str">
        <f t="shared" si="15"/>
        <v/>
      </c>
      <c r="AJ54" s="584"/>
      <c r="AK54" s="585"/>
      <c r="AL54" s="161" t="str">
        <f t="shared" si="11"/>
        <v/>
      </c>
      <c r="AM54" s="503" t="str">
        <f t="shared" si="12"/>
        <v/>
      </c>
      <c r="AN54" s="584"/>
      <c r="AO54" s="507" t="str">
        <f t="shared" si="13"/>
        <v/>
      </c>
      <c r="AP54" s="469" t="str">
        <f t="shared" si="16"/>
        <v/>
      </c>
      <c r="AQ54" s="472" t="str">
        <f t="shared" si="17"/>
        <v/>
      </c>
      <c r="AR54" s="180" t="str">
        <f>IF(OR(AU54="ร",AU54="มส",AU54="มก"),AU54,IF(AQ54="","",IF(นักเรียน!N52="ออก","---ย้าย---",IF(เกณฑ์!$N$19="ACT",VLOOKUP(AQ54,gradeact,5,TRUE),VLOOKUP(AQ54,grade1,5,TRUE)))))</f>
        <v/>
      </c>
      <c r="AS54" s="180"/>
      <c r="AT54" s="557" t="str">
        <f t="shared" si="14"/>
        <v/>
      </c>
      <c r="AU54" s="257"/>
    </row>
    <row r="55" spans="2:47" ht="15.75" customHeight="1" x14ac:dyDescent="0.5">
      <c r="B55" s="15">
        <v>48</v>
      </c>
      <c r="C55" s="161" t="str">
        <f>IF(นักเรียน!C53="","",นักเรียน!C53)</f>
        <v/>
      </c>
      <c r="D55" s="740" t="str">
        <f>IF(นักเรียน!E53="","",นักเรียน!E53)</f>
        <v/>
      </c>
      <c r="E55" s="741"/>
      <c r="F55" s="584"/>
      <c r="G55" s="585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426" t="str">
        <f t="shared" si="4"/>
        <v/>
      </c>
      <c r="U55" s="604" t="str">
        <f t="shared" si="5"/>
        <v/>
      </c>
      <c r="V55" s="584"/>
      <c r="W55" s="587"/>
      <c r="X55" s="587"/>
      <c r="Y55" s="587"/>
      <c r="Z55" s="595" t="str">
        <f t="shared" si="6"/>
        <v/>
      </c>
      <c r="AA55" s="604" t="str">
        <f t="shared" si="7"/>
        <v/>
      </c>
      <c r="AB55" s="598" t="str">
        <f>IF(เกณฑ์!$N$28="no","",คะแนนตัวชี้วัด!JD54)</f>
        <v/>
      </c>
      <c r="AC55" s="604" t="str">
        <f t="shared" si="8"/>
        <v/>
      </c>
      <c r="AD55" s="601" t="str">
        <f>IF(นักเรียน!E53="","",SUM(U55,AA55,AC55))</f>
        <v/>
      </c>
      <c r="AE55" s="584"/>
      <c r="AF55" s="585"/>
      <c r="AG55" s="441" t="str">
        <f t="shared" si="9"/>
        <v/>
      </c>
      <c r="AH55" s="601" t="str">
        <f t="shared" si="10"/>
        <v/>
      </c>
      <c r="AI55" s="469" t="str">
        <f t="shared" si="15"/>
        <v/>
      </c>
      <c r="AJ55" s="584"/>
      <c r="AK55" s="585"/>
      <c r="AL55" s="161" t="str">
        <f t="shared" si="11"/>
        <v/>
      </c>
      <c r="AM55" s="503" t="str">
        <f t="shared" si="12"/>
        <v/>
      </c>
      <c r="AN55" s="584"/>
      <c r="AO55" s="507" t="str">
        <f t="shared" si="13"/>
        <v/>
      </c>
      <c r="AP55" s="469" t="str">
        <f t="shared" si="16"/>
        <v/>
      </c>
      <c r="AQ55" s="472" t="str">
        <f t="shared" si="17"/>
        <v/>
      </c>
      <c r="AR55" s="180" t="str">
        <f>IF(OR(AU55="ร",AU55="มส",AU55="มก"),AU55,IF(AQ55="","",IF(นักเรียน!N53="ออก","---ย้าย---",IF(เกณฑ์!$N$19="ACT",VLOOKUP(AQ55,gradeact,5,TRUE),VLOOKUP(AQ55,grade1,5,TRUE)))))</f>
        <v/>
      </c>
      <c r="AS55" s="180"/>
      <c r="AT55" s="557" t="str">
        <f t="shared" si="14"/>
        <v/>
      </c>
      <c r="AU55" s="257"/>
    </row>
    <row r="56" spans="2:47" ht="15.75" customHeight="1" x14ac:dyDescent="0.5">
      <c r="B56" s="15">
        <v>49</v>
      </c>
      <c r="C56" s="161" t="str">
        <f>IF(นักเรียน!C54="","",นักเรียน!C54)</f>
        <v/>
      </c>
      <c r="D56" s="740" t="str">
        <f>IF(นักเรียน!E54="","",นักเรียน!E54)</f>
        <v/>
      </c>
      <c r="E56" s="741"/>
      <c r="F56" s="584"/>
      <c r="G56" s="585"/>
      <c r="H56" s="586"/>
      <c r="I56" s="586"/>
      <c r="J56" s="586"/>
      <c r="K56" s="586"/>
      <c r="L56" s="586"/>
      <c r="M56" s="586"/>
      <c r="N56" s="586"/>
      <c r="O56" s="586"/>
      <c r="P56" s="586"/>
      <c r="Q56" s="586"/>
      <c r="R56" s="586"/>
      <c r="S56" s="586"/>
      <c r="T56" s="426" t="str">
        <f t="shared" si="4"/>
        <v/>
      </c>
      <c r="U56" s="604" t="str">
        <f t="shared" si="5"/>
        <v/>
      </c>
      <c r="V56" s="584"/>
      <c r="W56" s="587"/>
      <c r="X56" s="587"/>
      <c r="Y56" s="587"/>
      <c r="Z56" s="595" t="str">
        <f t="shared" si="6"/>
        <v/>
      </c>
      <c r="AA56" s="604" t="str">
        <f t="shared" si="7"/>
        <v/>
      </c>
      <c r="AB56" s="598" t="str">
        <f>IF(เกณฑ์!$N$28="no","",คะแนนตัวชี้วัด!JD55)</f>
        <v/>
      </c>
      <c r="AC56" s="604" t="str">
        <f t="shared" si="8"/>
        <v/>
      </c>
      <c r="AD56" s="601" t="str">
        <f>IF(นักเรียน!E54="","",SUM(U56,AA56,AC56))</f>
        <v/>
      </c>
      <c r="AE56" s="584"/>
      <c r="AF56" s="585"/>
      <c r="AG56" s="441" t="str">
        <f t="shared" si="9"/>
        <v/>
      </c>
      <c r="AH56" s="601" t="str">
        <f t="shared" si="10"/>
        <v/>
      </c>
      <c r="AI56" s="469" t="str">
        <f t="shared" si="15"/>
        <v/>
      </c>
      <c r="AJ56" s="584"/>
      <c r="AK56" s="585"/>
      <c r="AL56" s="161" t="str">
        <f t="shared" si="11"/>
        <v/>
      </c>
      <c r="AM56" s="503" t="str">
        <f t="shared" si="12"/>
        <v/>
      </c>
      <c r="AN56" s="584"/>
      <c r="AO56" s="507" t="str">
        <f t="shared" si="13"/>
        <v/>
      </c>
      <c r="AP56" s="469" t="str">
        <f t="shared" si="16"/>
        <v/>
      </c>
      <c r="AQ56" s="472" t="str">
        <f t="shared" si="17"/>
        <v/>
      </c>
      <c r="AR56" s="180" t="str">
        <f>IF(OR(AU56="ร",AU56="มส",AU56="มก"),AU56,IF(AQ56="","",IF(นักเรียน!N54="ออก","---ย้าย---",IF(เกณฑ์!$N$19="ACT",VLOOKUP(AQ56,gradeact,5,TRUE),VLOOKUP(AQ56,grade1,5,TRUE)))))</f>
        <v/>
      </c>
      <c r="AS56" s="180"/>
      <c r="AT56" s="557" t="str">
        <f t="shared" si="14"/>
        <v/>
      </c>
      <c r="AU56" s="257"/>
    </row>
    <row r="57" spans="2:47" ht="15.75" customHeight="1" x14ac:dyDescent="0.5">
      <c r="B57" s="15">
        <v>50</v>
      </c>
      <c r="C57" s="161" t="str">
        <f>IF(นักเรียน!C55="","",นักเรียน!C55)</f>
        <v/>
      </c>
      <c r="D57" s="740" t="str">
        <f>IF(นักเรียน!E55="","",นักเรียน!E55)</f>
        <v/>
      </c>
      <c r="E57" s="741"/>
      <c r="F57" s="584"/>
      <c r="G57" s="585"/>
      <c r="H57" s="586"/>
      <c r="I57" s="586"/>
      <c r="J57" s="586"/>
      <c r="K57" s="586"/>
      <c r="L57" s="586"/>
      <c r="M57" s="586"/>
      <c r="N57" s="586"/>
      <c r="O57" s="586"/>
      <c r="P57" s="586"/>
      <c r="Q57" s="586"/>
      <c r="R57" s="586"/>
      <c r="S57" s="586"/>
      <c r="T57" s="426" t="str">
        <f t="shared" si="4"/>
        <v/>
      </c>
      <c r="U57" s="604" t="str">
        <f t="shared" si="5"/>
        <v/>
      </c>
      <c r="V57" s="584"/>
      <c r="W57" s="587"/>
      <c r="X57" s="587"/>
      <c r="Y57" s="587"/>
      <c r="Z57" s="595" t="str">
        <f t="shared" si="6"/>
        <v/>
      </c>
      <c r="AA57" s="604" t="str">
        <f t="shared" si="7"/>
        <v/>
      </c>
      <c r="AB57" s="598" t="str">
        <f>IF(เกณฑ์!$N$28="no","",คะแนนตัวชี้วัด!JD56)</f>
        <v/>
      </c>
      <c r="AC57" s="604" t="str">
        <f t="shared" si="8"/>
        <v/>
      </c>
      <c r="AD57" s="601" t="str">
        <f>IF(นักเรียน!E55="","",SUM(U57,AA57,AC57))</f>
        <v/>
      </c>
      <c r="AE57" s="584"/>
      <c r="AF57" s="585"/>
      <c r="AG57" s="441" t="str">
        <f t="shared" si="9"/>
        <v/>
      </c>
      <c r="AH57" s="601" t="str">
        <f t="shared" si="10"/>
        <v/>
      </c>
      <c r="AI57" s="469" t="str">
        <f t="shared" si="15"/>
        <v/>
      </c>
      <c r="AJ57" s="584"/>
      <c r="AK57" s="585"/>
      <c r="AL57" s="161" t="str">
        <f t="shared" si="11"/>
        <v/>
      </c>
      <c r="AM57" s="503" t="str">
        <f t="shared" si="12"/>
        <v/>
      </c>
      <c r="AN57" s="584"/>
      <c r="AO57" s="507" t="str">
        <f t="shared" si="13"/>
        <v/>
      </c>
      <c r="AP57" s="469" t="str">
        <f t="shared" si="16"/>
        <v/>
      </c>
      <c r="AQ57" s="472" t="str">
        <f t="shared" si="17"/>
        <v/>
      </c>
      <c r="AR57" s="180" t="str">
        <f>IF(OR(AU57="ร",AU57="มส",AU57="มก"),AU57,IF(AQ57="","",IF(นักเรียน!N55="ออก","---ย้าย---",IF(เกณฑ์!$N$19="ACT",VLOOKUP(AQ57,gradeact,5,TRUE),VLOOKUP(AQ57,grade1,5,TRUE)))))</f>
        <v/>
      </c>
      <c r="AS57" s="180"/>
      <c r="AT57" s="557" t="str">
        <f t="shared" si="14"/>
        <v/>
      </c>
      <c r="AU57" s="257"/>
    </row>
    <row r="58" spans="2:47" ht="18" customHeight="1" x14ac:dyDescent="0.5"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2:47" ht="18" customHeight="1" x14ac:dyDescent="0.5"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2:47" ht="18" customHeight="1" x14ac:dyDescent="0.5"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2:47" ht="18" customHeight="1" x14ac:dyDescent="0.5"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2:47" ht="18" customHeight="1" x14ac:dyDescent="0.5"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2:4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2:4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6:28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6:28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6:28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6:28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6:28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6:28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6:28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6:28" ht="18" customHeight="1" x14ac:dyDescent="0.5"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6:28" ht="18" customHeight="1" x14ac:dyDescent="0.5"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2513" spans="1:4" ht="18" customHeight="1" x14ac:dyDescent="0.5">
      <c r="D2513" s="1" t="s">
        <v>440</v>
      </c>
    </row>
    <row r="2514" spans="1:4" ht="18" customHeight="1" x14ac:dyDescent="0.5">
      <c r="C2514" s="42" t="s">
        <v>440</v>
      </c>
    </row>
    <row r="2515" spans="1:4" ht="18" customHeight="1" x14ac:dyDescent="0.5">
      <c r="B2515" s="42" t="s">
        <v>440</v>
      </c>
    </row>
    <row r="2516" spans="1:4" ht="18" customHeight="1" x14ac:dyDescent="0.5">
      <c r="A2516" s="42" t="s">
        <v>440</v>
      </c>
    </row>
  </sheetData>
  <sheetProtection sheet="1" objects="1" scenarios="1" formatCells="0" formatColumns="0" formatRows="0"/>
  <mergeCells count="72">
    <mergeCell ref="F4:U4"/>
    <mergeCell ref="V4:AH4"/>
    <mergeCell ref="B3:B7"/>
    <mergeCell ref="C3:C7"/>
    <mergeCell ref="D3:D7"/>
    <mergeCell ref="AD5:AD6"/>
    <mergeCell ref="F3:U3"/>
    <mergeCell ref="V5:AA5"/>
    <mergeCell ref="F5:U5"/>
    <mergeCell ref="AB5:AC5"/>
    <mergeCell ref="AQ3:AQ6"/>
    <mergeCell ref="AJ3:AP3"/>
    <mergeCell ref="AE5:AH5"/>
    <mergeCell ref="AN5:AO5"/>
    <mergeCell ref="AJ5:AM5"/>
    <mergeCell ref="AP4:AP6"/>
    <mergeCell ref="V3:AI3"/>
    <mergeCell ref="AR3:AR7"/>
    <mergeCell ref="AU3:AU7"/>
    <mergeCell ref="D19:E19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AJ4:AO4"/>
    <mergeCell ref="AI4:AI6"/>
    <mergeCell ref="D42:E42"/>
    <mergeCell ref="D31:E31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AS3:AS7"/>
    <mergeCell ref="D55:E55"/>
    <mergeCell ref="D56:E56"/>
    <mergeCell ref="D57:E57"/>
    <mergeCell ref="D44:E44"/>
    <mergeCell ref="D45:E45"/>
    <mergeCell ref="D46:E46"/>
    <mergeCell ref="D47:E47"/>
    <mergeCell ref="D53:E53"/>
    <mergeCell ref="D54:E54"/>
    <mergeCell ref="D48:E48"/>
    <mergeCell ref="D49:E49"/>
    <mergeCell ref="D50:E50"/>
    <mergeCell ref="D51:E51"/>
    <mergeCell ref="D52:E52"/>
    <mergeCell ref="D43:E43"/>
  </mergeCells>
  <conditionalFormatting sqref="F8:F57">
    <cfRule type="cellIs" dxfId="100" priority="30" operator="lessThan">
      <formula>50%*$F$7</formula>
    </cfRule>
  </conditionalFormatting>
  <conditionalFormatting sqref="G8:G57">
    <cfRule type="cellIs" dxfId="99" priority="29" operator="lessThan">
      <formula>50%*$G$7</formula>
    </cfRule>
  </conditionalFormatting>
  <conditionalFormatting sqref="H8:H57">
    <cfRule type="cellIs" dxfId="98" priority="28" operator="lessThan">
      <formula>50%*$H$7</formula>
    </cfRule>
  </conditionalFormatting>
  <conditionalFormatting sqref="I8:I57">
    <cfRule type="cellIs" dxfId="97" priority="27" operator="lessThan">
      <formula>50%*$I$7</formula>
    </cfRule>
  </conditionalFormatting>
  <conditionalFormatting sqref="J8:J57">
    <cfRule type="cellIs" dxfId="96" priority="26" operator="lessThan">
      <formula>50%*$J$7</formula>
    </cfRule>
  </conditionalFormatting>
  <conditionalFormatting sqref="K8:K57">
    <cfRule type="cellIs" dxfId="95" priority="25" operator="lessThan">
      <formula>50%*$K$7</formula>
    </cfRule>
  </conditionalFormatting>
  <conditionalFormatting sqref="L8:L57">
    <cfRule type="cellIs" dxfId="94" priority="24" operator="lessThan">
      <formula>50%*$L$7</formula>
    </cfRule>
  </conditionalFormatting>
  <conditionalFormatting sqref="M8:M57">
    <cfRule type="cellIs" dxfId="93" priority="23" operator="lessThan">
      <formula>50%*$M$7</formula>
    </cfRule>
  </conditionalFormatting>
  <conditionalFormatting sqref="N8:N57">
    <cfRule type="cellIs" dxfId="92" priority="22" operator="lessThan">
      <formula>50%*$N$7</formula>
    </cfRule>
  </conditionalFormatting>
  <conditionalFormatting sqref="O8:O57">
    <cfRule type="cellIs" dxfId="91" priority="21" operator="lessThan">
      <formula>50%*$O$7</formula>
    </cfRule>
  </conditionalFormatting>
  <conditionalFormatting sqref="P8:P57">
    <cfRule type="cellIs" dxfId="90" priority="20" operator="lessThan">
      <formula>50%*$P$7</formula>
    </cfRule>
  </conditionalFormatting>
  <conditionalFormatting sqref="Q8:Q57">
    <cfRule type="cellIs" dxfId="89" priority="19" operator="lessThan">
      <formula>50%*$Q$7</formula>
    </cfRule>
  </conditionalFormatting>
  <conditionalFormatting sqref="R8:R57">
    <cfRule type="cellIs" dxfId="88" priority="18" operator="lessThan">
      <formula>50%*$R$7</formula>
    </cfRule>
  </conditionalFormatting>
  <conditionalFormatting sqref="S8:S57">
    <cfRule type="cellIs" dxfId="87" priority="17" operator="lessThan">
      <formula>50%*$S$7</formula>
    </cfRule>
  </conditionalFormatting>
  <conditionalFormatting sqref="T8:T57">
    <cfRule type="cellIs" dxfId="86" priority="16" operator="lessThan">
      <formula>50%*$T$7</formula>
    </cfRule>
  </conditionalFormatting>
  <conditionalFormatting sqref="U8:U57">
    <cfRule type="cellIs" dxfId="85" priority="31" operator="lessThan">
      <formula>50%*$U$7</formula>
    </cfRule>
  </conditionalFormatting>
  <conditionalFormatting sqref="V8:V57">
    <cfRule type="cellIs" dxfId="84" priority="15" operator="lessThan">
      <formula>50%*$V$7</formula>
    </cfRule>
  </conditionalFormatting>
  <conditionalFormatting sqref="W8:W57">
    <cfRule type="cellIs" dxfId="83" priority="14" operator="lessThan">
      <formula>50%*$W$7</formula>
    </cfRule>
  </conditionalFormatting>
  <conditionalFormatting sqref="X8:X57">
    <cfRule type="cellIs" dxfId="82" priority="13" operator="lessThan">
      <formula>50%*$X$7</formula>
    </cfRule>
  </conditionalFormatting>
  <conditionalFormatting sqref="Y8:Y57">
    <cfRule type="cellIs" dxfId="81" priority="12" operator="lessThan">
      <formula>50%*$Y$7</formula>
    </cfRule>
  </conditionalFormatting>
  <conditionalFormatting sqref="Z8:Z57">
    <cfRule type="cellIs" dxfId="80" priority="11" operator="lessThan">
      <formula>50%*$Z$7</formula>
    </cfRule>
  </conditionalFormatting>
  <conditionalFormatting sqref="AA8:AA57">
    <cfRule type="cellIs" dxfId="79" priority="10" operator="lessThan">
      <formula>50%*$AA$7</formula>
    </cfRule>
  </conditionalFormatting>
  <conditionalFormatting sqref="AD8:AD57">
    <cfRule type="cellIs" dxfId="78" priority="59" operator="lessThan">
      <formula>50%*$AD$7</formula>
    </cfRule>
  </conditionalFormatting>
  <conditionalFormatting sqref="AE8:AE57">
    <cfRule type="cellIs" dxfId="77" priority="9" operator="lessThan">
      <formula>50%*$AE$7</formula>
    </cfRule>
  </conditionalFormatting>
  <conditionalFormatting sqref="AF8:AF57">
    <cfRule type="cellIs" dxfId="76" priority="8" operator="lessThan">
      <formula>50%*$AF$7</formula>
    </cfRule>
  </conditionalFormatting>
  <conditionalFormatting sqref="AG8:AG57">
    <cfRule type="cellIs" dxfId="75" priority="7" operator="lessThan">
      <formula>50%*$AG$7</formula>
    </cfRule>
  </conditionalFormatting>
  <conditionalFormatting sqref="AH8:AH57">
    <cfRule type="cellIs" dxfId="74" priority="6" operator="lessThan">
      <formula>50%*$AH$7</formula>
    </cfRule>
  </conditionalFormatting>
  <conditionalFormatting sqref="AI8:AI57">
    <cfRule type="cellIs" dxfId="73" priority="45" operator="lessThan">
      <formula>50%*$AI$7</formula>
    </cfRule>
  </conditionalFormatting>
  <conditionalFormatting sqref="AJ8:AJ57">
    <cfRule type="cellIs" dxfId="72" priority="40" operator="lessThan">
      <formula>50%*$AJ$7</formula>
    </cfRule>
  </conditionalFormatting>
  <conditionalFormatting sqref="AK8:AK57">
    <cfRule type="cellIs" dxfId="71" priority="5" operator="lessThan">
      <formula>50%*$AK$7</formula>
    </cfRule>
  </conditionalFormatting>
  <conditionalFormatting sqref="AL8:AL57">
    <cfRule type="cellIs" dxfId="70" priority="4" operator="lessThan">
      <formula>50%*$AL$7</formula>
    </cfRule>
  </conditionalFormatting>
  <conditionalFormatting sqref="AM8:AM57">
    <cfRule type="cellIs" dxfId="69" priority="3" operator="lessThan">
      <formula>50%*$AM$7</formula>
    </cfRule>
  </conditionalFormatting>
  <conditionalFormatting sqref="AO8:AO57">
    <cfRule type="cellIs" dxfId="68" priority="1" operator="lessThan">
      <formula>50%*$AO$7</formula>
    </cfRule>
  </conditionalFormatting>
  <conditionalFormatting sqref="AP8:AP57">
    <cfRule type="cellIs" dxfId="67" priority="2" operator="lessThan">
      <formula>50%*$AP$7</formula>
    </cfRule>
  </conditionalFormatting>
  <conditionalFormatting sqref="AQ8:AQ57">
    <cfRule type="cellIs" dxfId="66" priority="60" operator="lessThan">
      <formula>50%*$AQ$7</formula>
    </cfRule>
  </conditionalFormatting>
  <conditionalFormatting sqref="AR8:AR57">
    <cfRule type="containsText" dxfId="65" priority="32" operator="containsText" text="มก">
      <formula>NOT(ISERROR(SEARCH("มก",AR8)))</formula>
    </cfRule>
  </conditionalFormatting>
  <conditionalFormatting sqref="AR8:AT57">
    <cfRule type="containsText" dxfId="64" priority="33" operator="containsText" text="มส">
      <formula>NOT(ISERROR(SEARCH("มส",AR8)))</formula>
    </cfRule>
    <cfRule type="containsText" dxfId="63" priority="34" operator="containsText" text="ร">
      <formula>NOT(ISERROR(SEARCH("ร",AR8)))</formula>
    </cfRule>
    <cfRule type="containsText" dxfId="62" priority="35" operator="containsText" text="ย้าย">
      <formula>NOT(ISERROR(SEARCH("ย้าย",AR8)))</formula>
    </cfRule>
    <cfRule type="containsText" dxfId="61" priority="55" operator="containsText" text="ไม่ผ่าน">
      <formula>NOT(ISERROR(SEARCH("ไม่ผ่าน",AR8)))</formula>
    </cfRule>
    <cfRule type="containsText" dxfId="60" priority="56" operator="containsText" text="F">
      <formula>NOT(ISERROR(SEARCH("F",AR8)))</formula>
    </cfRule>
    <cfRule type="containsText" dxfId="59" priority="57" operator="containsText" text="0">
      <formula>NOT(ISERROR(SEARCH("0",AR8)))</formula>
    </cfRule>
  </conditionalFormatting>
  <dataValidations count="4">
    <dataValidation type="whole" operator="lessThanOrEqual" allowBlank="1" showInputMessage="1" showErrorMessage="1" error="คะแนนที่ได้ต้องไม่เกินค่าของคะแนนเต็ม" sqref="AE8:AF57 AM8:AO57 AJ8:AK57 F8:S57 U8:Y57 AA8:AA57" xr:uid="{00000000-0002-0000-0B00-000000000000}">
      <formula1>F$7</formula1>
    </dataValidation>
    <dataValidation type="list" allowBlank="1" showInputMessage="1" showErrorMessage="1" sqref="AU8:AU57" xr:uid="{00000000-0002-0000-0B00-000001000000}">
      <formula1>$AV$3:$AV$7</formula1>
    </dataValidation>
    <dataValidation type="list" allowBlank="1" showInputMessage="1" showErrorMessage="1" sqref="AI2 AP2:AQ2" xr:uid="{00000000-0002-0000-0B00-000002000000}">
      <formula1>pok</formula1>
    </dataValidation>
    <dataValidation operator="lessThanOrEqual" allowBlank="1" showInputMessage="1" showErrorMessage="1" error="คะแนนที่ได้ต้องไม่เกินค่าของคะแนนเต็ม" sqref="AB8:AB57" xr:uid="{00000000-0002-0000-0B00-000003000000}"/>
  </dataValidations>
  <pageMargins left="0.35433070866141736" right="0.11811023622047245" top="0.39370078740157483" bottom="0.19685039370078741" header="0.31496062992125984" footer="0.31496062992125984"/>
  <pageSetup paperSize="9" scale="95" orientation="portrait" blackAndWhite="1" verticalDpi="300" r:id="rId1"/>
  <colBreaks count="2" manualBreakCount="2">
    <brk id="21" min="2" max="56" man="1"/>
    <brk id="35" min="2" max="56" man="1"/>
  </colBreaks>
  <drawing r:id="rId2"/>
  <picture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B1:AG71"/>
  <sheetViews>
    <sheetView showGridLines="0" showRowColHeaders="0" workbookViewId="0">
      <pane xSplit="5" ySplit="5" topLeftCell="F6" activePane="bottomRight" state="frozen"/>
      <selection pane="topRight" activeCell="B1" sqref="B1"/>
      <selection pane="bottomLeft" activeCell="B1" sqref="B1"/>
      <selection pane="bottomRight" activeCell="F5" sqref="F5:W5"/>
    </sheetView>
  </sheetViews>
  <sheetFormatPr defaultColWidth="9.140625"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7" width="4.28515625" style="1" customWidth="1"/>
    <col min="28" max="28" width="9.85546875" style="4" customWidth="1"/>
    <col min="29" max="29" width="10.28515625" style="3" customWidth="1"/>
    <col min="30" max="30" width="10" style="3" customWidth="1"/>
    <col min="31" max="31" width="12.140625" style="1" customWidth="1"/>
    <col min="32" max="32" width="10.140625" style="1" customWidth="1"/>
    <col min="33" max="33" width="8.140625" style="1" customWidth="1"/>
    <col min="34" max="34" width="1.85546875" style="1" customWidth="1"/>
    <col min="35" max="39" width="8.140625" style="1" customWidth="1"/>
    <col min="40" max="16384" width="9.140625" style="1"/>
  </cols>
  <sheetData>
    <row r="1" spans="2:33" ht="41.25" customHeight="1" x14ac:dyDescent="0.5">
      <c r="F1" s="252" t="s">
        <v>441</v>
      </c>
    </row>
    <row r="2" spans="2:33" ht="18" customHeight="1" thickBot="1" x14ac:dyDescent="0.55000000000000004">
      <c r="B2" s="814" t="s">
        <v>247</v>
      </c>
      <c r="C2" s="814" t="s">
        <v>291</v>
      </c>
      <c r="D2" s="816" t="s">
        <v>292</v>
      </c>
      <c r="E2" s="125"/>
      <c r="F2" s="820" t="s">
        <v>270</v>
      </c>
      <c r="G2" s="820"/>
      <c r="H2" s="820"/>
      <c r="I2" s="820"/>
      <c r="J2" s="820"/>
      <c r="K2" s="820"/>
      <c r="L2" s="820"/>
      <c r="M2" s="820"/>
      <c r="N2" s="820"/>
      <c r="O2" s="820"/>
      <c r="P2" s="820"/>
      <c r="Q2" s="820"/>
      <c r="R2" s="820"/>
      <c r="S2" s="820"/>
      <c r="T2" s="820"/>
      <c r="U2" s="820"/>
      <c r="V2" s="820"/>
      <c r="W2" s="820"/>
      <c r="X2" s="173"/>
      <c r="Y2" s="173"/>
      <c r="Z2" s="173"/>
      <c r="AA2" s="174"/>
      <c r="AB2" s="840" t="str">
        <f>F2</f>
        <v>ผลการประเมินคุณลักษณะอันพึงประสงค์</v>
      </c>
      <c r="AC2" s="820"/>
      <c r="AD2" s="820"/>
      <c r="AE2" s="820"/>
      <c r="AF2" s="820"/>
      <c r="AG2" s="821" t="s">
        <v>296</v>
      </c>
    </row>
    <row r="3" spans="2:33" s="4" customFormat="1" ht="18" customHeight="1" x14ac:dyDescent="0.5">
      <c r="B3" s="814"/>
      <c r="C3" s="814"/>
      <c r="D3" s="816"/>
      <c r="E3" s="126" t="s">
        <v>442</v>
      </c>
      <c r="F3" s="828">
        <v>1</v>
      </c>
      <c r="G3" s="819"/>
      <c r="H3" s="819"/>
      <c r="I3" s="819"/>
      <c r="J3" s="819">
        <v>2</v>
      </c>
      <c r="K3" s="819"/>
      <c r="L3" s="619">
        <v>3</v>
      </c>
      <c r="M3" s="819">
        <v>4</v>
      </c>
      <c r="N3" s="819"/>
      <c r="O3" s="819">
        <v>5</v>
      </c>
      <c r="P3" s="819"/>
      <c r="Q3" s="819">
        <v>6</v>
      </c>
      <c r="R3" s="819"/>
      <c r="S3" s="819">
        <v>7</v>
      </c>
      <c r="T3" s="819"/>
      <c r="U3" s="819"/>
      <c r="V3" s="819">
        <v>8</v>
      </c>
      <c r="W3" s="819"/>
      <c r="X3" s="841">
        <v>9</v>
      </c>
      <c r="Y3" s="842"/>
      <c r="Z3" s="829">
        <v>10</v>
      </c>
      <c r="AA3" s="830"/>
      <c r="AB3" s="824" t="s">
        <v>400</v>
      </c>
      <c r="AC3" s="826" t="s">
        <v>434</v>
      </c>
      <c r="AD3" s="831" t="s">
        <v>266</v>
      </c>
      <c r="AE3" s="834" t="s">
        <v>443</v>
      </c>
      <c r="AF3" s="837" t="s">
        <v>444</v>
      </c>
      <c r="AG3" s="822"/>
    </row>
    <row r="4" spans="2:33" ht="18" customHeight="1" x14ac:dyDescent="0.5">
      <c r="B4" s="814"/>
      <c r="C4" s="814"/>
      <c r="D4" s="817"/>
      <c r="E4" s="126" t="s">
        <v>445</v>
      </c>
      <c r="F4" s="170">
        <v>1.1000000000000001</v>
      </c>
      <c r="G4" s="171">
        <v>1.2</v>
      </c>
      <c r="H4" s="171">
        <v>1.3</v>
      </c>
      <c r="I4" s="171">
        <v>1.4</v>
      </c>
      <c r="J4" s="171">
        <v>2.1</v>
      </c>
      <c r="K4" s="171">
        <v>2.2000000000000002</v>
      </c>
      <c r="L4" s="171">
        <v>3.1</v>
      </c>
      <c r="M4" s="171">
        <v>4.0999999999999996</v>
      </c>
      <c r="N4" s="171">
        <v>4.2</v>
      </c>
      <c r="O4" s="171">
        <v>5.0999999999999996</v>
      </c>
      <c r="P4" s="171">
        <v>5.2</v>
      </c>
      <c r="Q4" s="171">
        <v>6.1</v>
      </c>
      <c r="R4" s="171">
        <v>6.2</v>
      </c>
      <c r="S4" s="171">
        <v>7.1</v>
      </c>
      <c r="T4" s="171">
        <v>7.2</v>
      </c>
      <c r="U4" s="171">
        <v>7.3</v>
      </c>
      <c r="V4" s="171">
        <v>8.1</v>
      </c>
      <c r="W4" s="171">
        <v>8.1999999999999993</v>
      </c>
      <c r="X4" s="171">
        <v>9.1</v>
      </c>
      <c r="Y4" s="171">
        <v>9.1999999999999993</v>
      </c>
      <c r="Z4" s="171">
        <v>10.1</v>
      </c>
      <c r="AA4" s="172">
        <v>10.199999999999999</v>
      </c>
      <c r="AB4" s="825"/>
      <c r="AC4" s="827"/>
      <c r="AD4" s="832"/>
      <c r="AE4" s="835"/>
      <c r="AF4" s="838"/>
      <c r="AG4" s="822"/>
    </row>
    <row r="5" spans="2:33" ht="18" customHeight="1" thickBot="1" x14ac:dyDescent="0.55000000000000004">
      <c r="B5" s="815"/>
      <c r="C5" s="815"/>
      <c r="D5" s="818"/>
      <c r="E5" s="127" t="s">
        <v>410</v>
      </c>
      <c r="F5" s="26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632" t="str">
        <f t="shared" ref="AB5" si="0">IF(SUM(F5:AA5),SUM(F5:AA5),"")</f>
        <v/>
      </c>
      <c r="AC5" s="625">
        <v>100</v>
      </c>
      <c r="AD5" s="833"/>
      <c r="AE5" s="836"/>
      <c r="AF5" s="839"/>
      <c r="AG5" s="823"/>
    </row>
    <row r="6" spans="2:33" ht="15.75" customHeight="1" x14ac:dyDescent="0.5">
      <c r="B6" s="620">
        <v>1</v>
      </c>
      <c r="C6" s="111" t="str">
        <f>IF(นักเรียน!C6="","",นักเรียน!C6)</f>
        <v/>
      </c>
      <c r="D6" s="843" t="str">
        <f>IF(นักเรียน!E6="","",นักเรียน!E6)</f>
        <v/>
      </c>
      <c r="E6" s="844"/>
      <c r="F6" s="264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67"/>
      <c r="AB6" s="629" t="str">
        <f>IF(F6="","",SUM(F6:AA6))</f>
        <v/>
      </c>
      <c r="AC6" s="17" t="str">
        <f>IF(AB6="","",ROUND(AB6/$AB$5*$AC$5,0))</f>
        <v/>
      </c>
      <c r="AD6" s="128" t="str">
        <f>IF(AC6="","",IF(นักเรียน!N6="ออก","---ย้าย---",VLOOKUP(AC6,grade2,5,TRUE)))</f>
        <v/>
      </c>
      <c r="AE6" s="119" t="str">
        <f>IF(AC6="","",IF(นักเรียน!N6="ออก","---ย้าย---",VLOOKUP(AC6,grade2,4,TRUE)))</f>
        <v/>
      </c>
      <c r="AF6" s="610"/>
      <c r="AG6" s="260"/>
    </row>
    <row r="7" spans="2:33" ht="15.75" customHeight="1" x14ac:dyDescent="0.5">
      <c r="B7" s="627">
        <v>2</v>
      </c>
      <c r="C7" s="111" t="str">
        <f>IF(นักเรียน!C7="","",นักเรียน!C7)</f>
        <v/>
      </c>
      <c r="D7" s="845" t="str">
        <f>IF(นักเรียน!E7="","",นักเรียน!E7)</f>
        <v/>
      </c>
      <c r="E7" s="846"/>
      <c r="F7" s="265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68"/>
      <c r="AB7" s="629" t="str">
        <f t="shared" ref="AB7:AB55" si="1">IF(F7="","",SUM(F7:AA7))</f>
        <v/>
      </c>
      <c r="AC7" s="17" t="str">
        <f t="shared" ref="AC7:AC55" si="2">IF(AB7="","",ROUND(AB7/$AB$5*$AC$5,0))</f>
        <v/>
      </c>
      <c r="AD7" s="128" t="str">
        <f>IF(AC7="","",IF(นักเรียน!N7="ออก","---ย้าย---",VLOOKUP(AC7,grade2,5,TRUE)))</f>
        <v/>
      </c>
      <c r="AE7" s="119" t="str">
        <f>IF(AC7="","",IF(นักเรียน!N7="ออก","---ย้าย---",VLOOKUP(AC7,grade2,4,TRUE)))</f>
        <v/>
      </c>
      <c r="AF7" s="611"/>
      <c r="AG7" s="262"/>
    </row>
    <row r="8" spans="2:33" ht="15.75" customHeight="1" x14ac:dyDescent="0.5">
      <c r="B8" s="627">
        <v>3</v>
      </c>
      <c r="C8" s="111" t="str">
        <f>IF(นักเรียน!C8="","",นักเรียน!C8)</f>
        <v/>
      </c>
      <c r="D8" s="845" t="str">
        <f>IF(นักเรียน!E8="","",นักเรียน!E8)</f>
        <v/>
      </c>
      <c r="E8" s="846"/>
      <c r="F8" s="265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68"/>
      <c r="AB8" s="629" t="str">
        <f t="shared" si="1"/>
        <v/>
      </c>
      <c r="AC8" s="17" t="str">
        <f t="shared" si="2"/>
        <v/>
      </c>
      <c r="AD8" s="128" t="str">
        <f>IF(AC8="","",IF(นักเรียน!N8="ออก","---ย้าย---",VLOOKUP(AC8,grade2,5,TRUE)))</f>
        <v/>
      </c>
      <c r="AE8" s="119" t="str">
        <f>IF(AC8="","",IF(นักเรียน!N8="ออก","---ย้าย---",VLOOKUP(AC8,grade2,4,TRUE)))</f>
        <v/>
      </c>
      <c r="AF8" s="611"/>
      <c r="AG8" s="262"/>
    </row>
    <row r="9" spans="2:33" ht="15.75" customHeight="1" x14ac:dyDescent="0.5">
      <c r="B9" s="627">
        <v>4</v>
      </c>
      <c r="C9" s="111" t="str">
        <f>IF(นักเรียน!C9="","",นักเรียน!C9)</f>
        <v/>
      </c>
      <c r="D9" s="845" t="str">
        <f>IF(นักเรียน!E9="","",นักเรียน!E9)</f>
        <v/>
      </c>
      <c r="E9" s="846"/>
      <c r="F9" s="265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68"/>
      <c r="AB9" s="629" t="str">
        <f t="shared" si="1"/>
        <v/>
      </c>
      <c r="AC9" s="17" t="str">
        <f t="shared" si="2"/>
        <v/>
      </c>
      <c r="AD9" s="128" t="str">
        <f>IF(AC9="","",IF(นักเรียน!N9="ออก","---ย้าย---",VLOOKUP(AC9,grade2,5,TRUE)))</f>
        <v/>
      </c>
      <c r="AE9" s="119" t="str">
        <f>IF(AC9="","",IF(นักเรียน!N9="ออก","---ย้าย---",VLOOKUP(AC9,grade2,4,TRUE)))</f>
        <v/>
      </c>
      <c r="AF9" s="611"/>
      <c r="AG9" s="262"/>
    </row>
    <row r="10" spans="2:33" ht="15.75" customHeight="1" x14ac:dyDescent="0.5">
      <c r="B10" s="620">
        <v>5</v>
      </c>
      <c r="C10" s="111" t="str">
        <f>IF(นักเรียน!C10="","",นักเรียน!C10)</f>
        <v/>
      </c>
      <c r="D10" s="845" t="str">
        <f>IF(นักเรียน!E10="","",นักเรียน!E10)</f>
        <v/>
      </c>
      <c r="E10" s="846"/>
      <c r="F10" s="265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68"/>
      <c r="AB10" s="629" t="str">
        <f t="shared" si="1"/>
        <v/>
      </c>
      <c r="AC10" s="17" t="str">
        <f t="shared" si="2"/>
        <v/>
      </c>
      <c r="AD10" s="128" t="str">
        <f>IF(AC10="","",IF(นักเรียน!N10="ออก","---ย้าย---",VLOOKUP(AC10,grade2,5,TRUE)))</f>
        <v/>
      </c>
      <c r="AE10" s="119" t="str">
        <f>IF(AC10="","",IF(นักเรียน!N10="ออก","---ย้าย---",VLOOKUP(AC10,grade2,4,TRUE)))</f>
        <v/>
      </c>
      <c r="AF10" s="611"/>
      <c r="AG10" s="262"/>
    </row>
    <row r="11" spans="2:33" ht="15.75" customHeight="1" x14ac:dyDescent="0.5">
      <c r="B11" s="627">
        <v>6</v>
      </c>
      <c r="C11" s="111" t="str">
        <f>IF(นักเรียน!C11="","",นักเรียน!C11)</f>
        <v/>
      </c>
      <c r="D11" s="845" t="str">
        <f>IF(นักเรียน!E11="","",นักเรียน!E11)</f>
        <v/>
      </c>
      <c r="E11" s="846"/>
      <c r="F11" s="265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68"/>
      <c r="AB11" s="629" t="str">
        <f t="shared" si="1"/>
        <v/>
      </c>
      <c r="AC11" s="17" t="str">
        <f t="shared" si="2"/>
        <v/>
      </c>
      <c r="AD11" s="128" t="str">
        <f>IF(AC11="","",IF(นักเรียน!N11="ออก","---ย้าย---",VLOOKUP(AC11,grade2,5,TRUE)))</f>
        <v/>
      </c>
      <c r="AE11" s="119" t="str">
        <f>IF(AC11="","",IF(นักเรียน!N11="ออก","---ย้าย---",VLOOKUP(AC11,grade2,4,TRUE)))</f>
        <v/>
      </c>
      <c r="AF11" s="611"/>
      <c r="AG11" s="262"/>
    </row>
    <row r="12" spans="2:33" ht="15.75" customHeight="1" x14ac:dyDescent="0.5">
      <c r="B12" s="627">
        <v>7</v>
      </c>
      <c r="C12" s="111" t="str">
        <f>IF(นักเรียน!C12="","",นักเรียน!C12)</f>
        <v/>
      </c>
      <c r="D12" s="845" t="str">
        <f>IF(นักเรียน!E12="","",นักเรียน!E12)</f>
        <v/>
      </c>
      <c r="E12" s="846"/>
      <c r="F12" s="265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68"/>
      <c r="AB12" s="629" t="str">
        <f t="shared" si="1"/>
        <v/>
      </c>
      <c r="AC12" s="17" t="str">
        <f t="shared" si="2"/>
        <v/>
      </c>
      <c r="AD12" s="128" t="str">
        <f>IF(AC12="","",IF(นักเรียน!N12="ออก","---ย้าย---",VLOOKUP(AC12,grade2,5,TRUE)))</f>
        <v/>
      </c>
      <c r="AE12" s="119" t="str">
        <f>IF(AC12="","",IF(นักเรียน!N12="ออก","---ย้าย---",VLOOKUP(AC12,grade2,4,TRUE)))</f>
        <v/>
      </c>
      <c r="AF12" s="611"/>
      <c r="AG12" s="262"/>
    </row>
    <row r="13" spans="2:33" ht="15.75" customHeight="1" x14ac:dyDescent="0.5">
      <c r="B13" s="627">
        <v>8</v>
      </c>
      <c r="C13" s="111" t="str">
        <f>IF(นักเรียน!C13="","",นักเรียน!C13)</f>
        <v/>
      </c>
      <c r="D13" s="845" t="str">
        <f>IF(นักเรียน!E13="","",นักเรียน!E13)</f>
        <v/>
      </c>
      <c r="E13" s="846"/>
      <c r="F13" s="265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57"/>
      <c r="AA13" s="268"/>
      <c r="AB13" s="629" t="str">
        <f t="shared" si="1"/>
        <v/>
      </c>
      <c r="AC13" s="17" t="str">
        <f t="shared" si="2"/>
        <v/>
      </c>
      <c r="AD13" s="128" t="str">
        <f>IF(AC13="","",IF(นักเรียน!N13="ออก","---ย้าย---",VLOOKUP(AC13,grade2,5,TRUE)))</f>
        <v/>
      </c>
      <c r="AE13" s="119" t="str">
        <f>IF(AC13="","",IF(นักเรียน!N13="ออก","---ย้าย---",VLOOKUP(AC13,grade2,4,TRUE)))</f>
        <v/>
      </c>
      <c r="AF13" s="611"/>
      <c r="AG13" s="262"/>
    </row>
    <row r="14" spans="2:33" ht="15.75" customHeight="1" x14ac:dyDescent="0.5">
      <c r="B14" s="620">
        <v>9</v>
      </c>
      <c r="C14" s="111" t="str">
        <f>IF(นักเรียน!C14="","",นักเรียน!C14)</f>
        <v/>
      </c>
      <c r="D14" s="845" t="str">
        <f>IF(นักเรียน!E14="","",นักเรียน!E14)</f>
        <v/>
      </c>
      <c r="E14" s="846"/>
      <c r="F14" s="265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68"/>
      <c r="AB14" s="629" t="str">
        <f t="shared" si="1"/>
        <v/>
      </c>
      <c r="AC14" s="17" t="str">
        <f t="shared" si="2"/>
        <v/>
      </c>
      <c r="AD14" s="128" t="str">
        <f>IF(AC14="","",IF(นักเรียน!N14="ออก","---ย้าย---",VLOOKUP(AC14,grade2,5,TRUE)))</f>
        <v/>
      </c>
      <c r="AE14" s="119" t="str">
        <f>IF(AC14="","",IF(นักเรียน!N14="ออก","---ย้าย---",VLOOKUP(AC14,grade2,4,TRUE)))</f>
        <v/>
      </c>
      <c r="AF14" s="611"/>
      <c r="AG14" s="262"/>
    </row>
    <row r="15" spans="2:33" ht="15.75" customHeight="1" x14ac:dyDescent="0.5">
      <c r="B15" s="627">
        <v>10</v>
      </c>
      <c r="C15" s="111" t="str">
        <f>IF(นักเรียน!C15="","",นักเรียน!C15)</f>
        <v/>
      </c>
      <c r="D15" s="845" t="str">
        <f>IF(นักเรียน!E15="","",นักเรียน!E15)</f>
        <v/>
      </c>
      <c r="E15" s="846"/>
      <c r="F15" s="265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68"/>
      <c r="AB15" s="629" t="str">
        <f t="shared" si="1"/>
        <v/>
      </c>
      <c r="AC15" s="17" t="str">
        <f t="shared" si="2"/>
        <v/>
      </c>
      <c r="AD15" s="128" t="str">
        <f>IF(AC15="","",IF(นักเรียน!N15="ออก","---ย้าย---",VLOOKUP(AC15,grade2,5,TRUE)))</f>
        <v/>
      </c>
      <c r="AE15" s="119" t="str">
        <f>IF(AC15="","",IF(นักเรียน!N15="ออก","---ย้าย---",VLOOKUP(AC15,grade2,4,TRUE)))</f>
        <v/>
      </c>
      <c r="AF15" s="611"/>
      <c r="AG15" s="262"/>
    </row>
    <row r="16" spans="2:33" ht="15.75" customHeight="1" x14ac:dyDescent="0.5">
      <c r="B16" s="627">
        <v>11</v>
      </c>
      <c r="C16" s="111" t="str">
        <f>IF(นักเรียน!C16="","",นักเรียน!C16)</f>
        <v/>
      </c>
      <c r="D16" s="845" t="str">
        <f>IF(นักเรียน!E16="","",นักเรียน!E16)</f>
        <v/>
      </c>
      <c r="E16" s="846"/>
      <c r="F16" s="265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68"/>
      <c r="AB16" s="629" t="str">
        <f t="shared" si="1"/>
        <v/>
      </c>
      <c r="AC16" s="17" t="str">
        <f t="shared" si="2"/>
        <v/>
      </c>
      <c r="AD16" s="128" t="str">
        <f>IF(AC16="","",IF(นักเรียน!N16="ออก","---ย้าย---",VLOOKUP(AC16,grade2,5,TRUE)))</f>
        <v/>
      </c>
      <c r="AE16" s="119" t="str">
        <f>IF(AC16="","",IF(นักเรียน!N16="ออก","---ย้าย---",VLOOKUP(AC16,grade2,4,TRUE)))</f>
        <v/>
      </c>
      <c r="AF16" s="611"/>
      <c r="AG16" s="262"/>
    </row>
    <row r="17" spans="2:33" ht="15.75" customHeight="1" x14ac:dyDescent="0.5">
      <c r="B17" s="627">
        <v>12</v>
      </c>
      <c r="C17" s="111" t="str">
        <f>IF(นักเรียน!C17="","",นักเรียน!C17)</f>
        <v/>
      </c>
      <c r="D17" s="845" t="str">
        <f>IF(นักเรียน!E17="","",นักเรียน!E17)</f>
        <v/>
      </c>
      <c r="E17" s="846"/>
      <c r="F17" s="265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68"/>
      <c r="AB17" s="629" t="str">
        <f t="shared" si="1"/>
        <v/>
      </c>
      <c r="AC17" s="17" t="str">
        <f t="shared" si="2"/>
        <v/>
      </c>
      <c r="AD17" s="128" t="str">
        <f>IF(AC17="","",IF(นักเรียน!N17="ออก","---ย้าย---",VLOOKUP(AC17,grade2,5,TRUE)))</f>
        <v/>
      </c>
      <c r="AE17" s="119" t="str">
        <f>IF(AC17="","",IF(นักเรียน!N17="ออก","---ย้าย---",VLOOKUP(AC17,grade2,4,TRUE)))</f>
        <v/>
      </c>
      <c r="AF17" s="611"/>
      <c r="AG17" s="262"/>
    </row>
    <row r="18" spans="2:33" ht="15.75" customHeight="1" x14ac:dyDescent="0.5">
      <c r="B18" s="620">
        <v>13</v>
      </c>
      <c r="C18" s="111" t="str">
        <f>IF(นักเรียน!C18="","",นักเรียน!C18)</f>
        <v/>
      </c>
      <c r="D18" s="845" t="str">
        <f>IF(นักเรียน!E18="","",นักเรียน!E18)</f>
        <v/>
      </c>
      <c r="E18" s="846"/>
      <c r="F18" s="265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68"/>
      <c r="AB18" s="629" t="str">
        <f t="shared" si="1"/>
        <v/>
      </c>
      <c r="AC18" s="17" t="str">
        <f t="shared" si="2"/>
        <v/>
      </c>
      <c r="AD18" s="128" t="str">
        <f>IF(AC18="","",IF(นักเรียน!N18="ออก","---ย้าย---",VLOOKUP(AC18,grade2,5,TRUE)))</f>
        <v/>
      </c>
      <c r="AE18" s="119" t="str">
        <f>IF(AC18="","",IF(นักเรียน!N18="ออก","---ย้าย---",VLOOKUP(AC18,grade2,4,TRUE)))</f>
        <v/>
      </c>
      <c r="AF18" s="611"/>
      <c r="AG18" s="262"/>
    </row>
    <row r="19" spans="2:33" ht="15.75" customHeight="1" x14ac:dyDescent="0.5">
      <c r="B19" s="627">
        <v>14</v>
      </c>
      <c r="C19" s="111" t="str">
        <f>IF(นักเรียน!C19="","",นักเรียน!C19)</f>
        <v/>
      </c>
      <c r="D19" s="845" t="str">
        <f>IF(นักเรียน!E19="","",นักเรียน!E19)</f>
        <v/>
      </c>
      <c r="E19" s="846"/>
      <c r="F19" s="265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68"/>
      <c r="AB19" s="629" t="str">
        <f t="shared" si="1"/>
        <v/>
      </c>
      <c r="AC19" s="17" t="str">
        <f t="shared" si="2"/>
        <v/>
      </c>
      <c r="AD19" s="128" t="str">
        <f>IF(AC19="","",IF(นักเรียน!N19="ออก","---ย้าย---",VLOOKUP(AC19,grade2,5,TRUE)))</f>
        <v/>
      </c>
      <c r="AE19" s="119" t="str">
        <f>IF(AC19="","",IF(นักเรียน!N19="ออก","---ย้าย---",VLOOKUP(AC19,grade2,4,TRUE)))</f>
        <v/>
      </c>
      <c r="AF19" s="611"/>
      <c r="AG19" s="262"/>
    </row>
    <row r="20" spans="2:33" ht="15.75" customHeight="1" x14ac:dyDescent="0.5">
      <c r="B20" s="627">
        <v>15</v>
      </c>
      <c r="C20" s="111" t="str">
        <f>IF(นักเรียน!C20="","",นักเรียน!C20)</f>
        <v/>
      </c>
      <c r="D20" s="845" t="str">
        <f>IF(นักเรียน!E20="","",นักเรียน!E20)</f>
        <v/>
      </c>
      <c r="E20" s="846"/>
      <c r="F20" s="265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68"/>
      <c r="AB20" s="629" t="str">
        <f t="shared" si="1"/>
        <v/>
      </c>
      <c r="AC20" s="17" t="str">
        <f t="shared" si="2"/>
        <v/>
      </c>
      <c r="AD20" s="128" t="str">
        <f>IF(AC20="","",IF(นักเรียน!N20="ออก","---ย้าย---",VLOOKUP(AC20,grade2,5,TRUE)))</f>
        <v/>
      </c>
      <c r="AE20" s="119" t="str">
        <f>IF(AC20="","",IF(นักเรียน!N20="ออก","---ย้าย---",VLOOKUP(AC20,grade2,4,TRUE)))</f>
        <v/>
      </c>
      <c r="AF20" s="611"/>
      <c r="AG20" s="262"/>
    </row>
    <row r="21" spans="2:33" ht="15.75" customHeight="1" x14ac:dyDescent="0.5">
      <c r="B21" s="627">
        <v>16</v>
      </c>
      <c r="C21" s="111" t="str">
        <f>IF(นักเรียน!C21="","",นักเรียน!C21)</f>
        <v/>
      </c>
      <c r="D21" s="845" t="str">
        <f>IF(นักเรียน!E21="","",นักเรียน!E21)</f>
        <v/>
      </c>
      <c r="E21" s="846"/>
      <c r="F21" s="265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68"/>
      <c r="AB21" s="629" t="str">
        <f t="shared" si="1"/>
        <v/>
      </c>
      <c r="AC21" s="17" t="str">
        <f t="shared" si="2"/>
        <v/>
      </c>
      <c r="AD21" s="128" t="str">
        <f>IF(AC21="","",IF(นักเรียน!N21="ออก","---ย้าย---",VLOOKUP(AC21,grade2,5,TRUE)))</f>
        <v/>
      </c>
      <c r="AE21" s="119" t="str">
        <f>IF(AC21="","",IF(นักเรียน!N21="ออก","---ย้าย---",VLOOKUP(AC21,grade2,4,TRUE)))</f>
        <v/>
      </c>
      <c r="AF21" s="611"/>
      <c r="AG21" s="262"/>
    </row>
    <row r="22" spans="2:33" ht="15.75" customHeight="1" x14ac:dyDescent="0.5">
      <c r="B22" s="620">
        <v>17</v>
      </c>
      <c r="C22" s="111" t="str">
        <f>IF(นักเรียน!C22="","",นักเรียน!C22)</f>
        <v/>
      </c>
      <c r="D22" s="845" t="str">
        <f>IF(นักเรียน!E22="","",นักเรียน!E22)</f>
        <v/>
      </c>
      <c r="E22" s="846"/>
      <c r="F22" s="265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68"/>
      <c r="AB22" s="629" t="str">
        <f t="shared" si="1"/>
        <v/>
      </c>
      <c r="AC22" s="17" t="str">
        <f t="shared" si="2"/>
        <v/>
      </c>
      <c r="AD22" s="128" t="str">
        <f>IF(AC22="","",IF(นักเรียน!N22="ออก","---ย้าย---",VLOOKUP(AC22,grade2,5,TRUE)))</f>
        <v/>
      </c>
      <c r="AE22" s="119" t="str">
        <f>IF(AC22="","",IF(นักเรียน!N22="ออก","---ย้าย---",VLOOKUP(AC22,grade2,4,TRUE)))</f>
        <v/>
      </c>
      <c r="AF22" s="611"/>
      <c r="AG22" s="262"/>
    </row>
    <row r="23" spans="2:33" ht="15.75" customHeight="1" x14ac:dyDescent="0.5">
      <c r="B23" s="627">
        <v>18</v>
      </c>
      <c r="C23" s="111" t="str">
        <f>IF(นักเรียน!C23="","",นักเรียน!C23)</f>
        <v/>
      </c>
      <c r="D23" s="845" t="str">
        <f>IF(นักเรียน!E23="","",นักเรียน!E23)</f>
        <v/>
      </c>
      <c r="E23" s="846"/>
      <c r="F23" s="265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68"/>
      <c r="AB23" s="629" t="str">
        <f t="shared" si="1"/>
        <v/>
      </c>
      <c r="AC23" s="17" t="str">
        <f t="shared" si="2"/>
        <v/>
      </c>
      <c r="AD23" s="128" t="str">
        <f>IF(AC23="","",IF(นักเรียน!N23="ออก","---ย้าย---",VLOOKUP(AC23,grade2,5,TRUE)))</f>
        <v/>
      </c>
      <c r="AE23" s="119" t="str">
        <f>IF(AC23="","",IF(นักเรียน!N23="ออก","---ย้าย---",VLOOKUP(AC23,grade2,4,TRUE)))</f>
        <v/>
      </c>
      <c r="AF23" s="611"/>
      <c r="AG23" s="262"/>
    </row>
    <row r="24" spans="2:33" ht="15.75" customHeight="1" x14ac:dyDescent="0.5">
      <c r="B24" s="627">
        <v>19</v>
      </c>
      <c r="C24" s="111" t="str">
        <f>IF(นักเรียน!C24="","",นักเรียน!C24)</f>
        <v/>
      </c>
      <c r="D24" s="845" t="str">
        <f>IF(นักเรียน!E24="","",นักเรียน!E24)</f>
        <v/>
      </c>
      <c r="E24" s="846"/>
      <c r="F24" s="265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68"/>
      <c r="AB24" s="629" t="str">
        <f t="shared" si="1"/>
        <v/>
      </c>
      <c r="AC24" s="17" t="str">
        <f t="shared" si="2"/>
        <v/>
      </c>
      <c r="AD24" s="128" t="str">
        <f>IF(AC24="","",IF(นักเรียน!N24="ออก","---ย้าย---",VLOOKUP(AC24,grade2,5,TRUE)))</f>
        <v/>
      </c>
      <c r="AE24" s="119" t="str">
        <f>IF(AC24="","",IF(นักเรียน!N24="ออก","---ย้าย---",VLOOKUP(AC24,grade2,4,TRUE)))</f>
        <v/>
      </c>
      <c r="AF24" s="611"/>
      <c r="AG24" s="262"/>
    </row>
    <row r="25" spans="2:33" ht="15.75" customHeight="1" x14ac:dyDescent="0.5">
      <c r="B25" s="627">
        <v>20</v>
      </c>
      <c r="C25" s="111" t="str">
        <f>IF(นักเรียน!C25="","",นักเรียน!C25)</f>
        <v/>
      </c>
      <c r="D25" s="845" t="str">
        <f>IF(นักเรียน!E25="","",นักเรียน!E25)</f>
        <v/>
      </c>
      <c r="E25" s="846"/>
      <c r="F25" s="265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68"/>
      <c r="AB25" s="629" t="str">
        <f t="shared" si="1"/>
        <v/>
      </c>
      <c r="AC25" s="17" t="str">
        <f t="shared" si="2"/>
        <v/>
      </c>
      <c r="AD25" s="128" t="str">
        <f>IF(AC25="","",IF(นักเรียน!N25="ออก","---ย้าย---",VLOOKUP(AC25,grade2,5,TRUE)))</f>
        <v/>
      </c>
      <c r="AE25" s="119" t="str">
        <f>IF(AC25="","",IF(นักเรียน!N25="ออก","---ย้าย---",VLOOKUP(AC25,grade2,4,TRUE)))</f>
        <v/>
      </c>
      <c r="AF25" s="611"/>
      <c r="AG25" s="262"/>
    </row>
    <row r="26" spans="2:33" ht="15.75" customHeight="1" x14ac:dyDescent="0.5">
      <c r="B26" s="620">
        <v>21</v>
      </c>
      <c r="C26" s="111" t="str">
        <f>IF(นักเรียน!C26="","",นักเรียน!C26)</f>
        <v/>
      </c>
      <c r="D26" s="845" t="str">
        <f>IF(นักเรียน!E26="","",นักเรียน!E26)</f>
        <v/>
      </c>
      <c r="E26" s="846"/>
      <c r="F26" s="265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68"/>
      <c r="AB26" s="629" t="str">
        <f t="shared" si="1"/>
        <v/>
      </c>
      <c r="AC26" s="17" t="str">
        <f t="shared" si="2"/>
        <v/>
      </c>
      <c r="AD26" s="128" t="str">
        <f>IF(AC26="","",IF(นักเรียน!N26="ออก","---ย้าย---",VLOOKUP(AC26,grade2,5,TRUE)))</f>
        <v/>
      </c>
      <c r="AE26" s="119" t="str">
        <f>IF(AC26="","",IF(นักเรียน!N26="ออก","---ย้าย---",VLOOKUP(AC26,grade2,4,TRUE)))</f>
        <v/>
      </c>
      <c r="AF26" s="611"/>
      <c r="AG26" s="262"/>
    </row>
    <row r="27" spans="2:33" ht="15.75" customHeight="1" x14ac:dyDescent="0.5">
      <c r="B27" s="627">
        <v>22</v>
      </c>
      <c r="C27" s="111" t="str">
        <f>IF(นักเรียน!C27="","",นักเรียน!C27)</f>
        <v/>
      </c>
      <c r="D27" s="845" t="str">
        <f>IF(นักเรียน!E27="","",นักเรียน!E27)</f>
        <v/>
      </c>
      <c r="E27" s="846"/>
      <c r="F27" s="265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68"/>
      <c r="AB27" s="629" t="str">
        <f t="shared" si="1"/>
        <v/>
      </c>
      <c r="AC27" s="17" t="str">
        <f t="shared" si="2"/>
        <v/>
      </c>
      <c r="AD27" s="128" t="str">
        <f>IF(AC27="","",IF(นักเรียน!N27="ออก","---ย้าย---",VLOOKUP(AC27,grade2,5,TRUE)))</f>
        <v/>
      </c>
      <c r="AE27" s="119" t="str">
        <f>IF(AC27="","",IF(นักเรียน!N27="ออก","---ย้าย---",VLOOKUP(AC27,grade2,4,TRUE)))</f>
        <v/>
      </c>
      <c r="AF27" s="611"/>
      <c r="AG27" s="262"/>
    </row>
    <row r="28" spans="2:33" ht="15.75" customHeight="1" x14ac:dyDescent="0.5">
      <c r="B28" s="627">
        <v>23</v>
      </c>
      <c r="C28" s="111" t="str">
        <f>IF(นักเรียน!C28="","",นักเรียน!C28)</f>
        <v/>
      </c>
      <c r="D28" s="845" t="str">
        <f>IF(นักเรียน!E28="","",นักเรียน!E28)</f>
        <v/>
      </c>
      <c r="E28" s="846"/>
      <c r="F28" s="265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68"/>
      <c r="AB28" s="629" t="str">
        <f t="shared" si="1"/>
        <v/>
      </c>
      <c r="AC28" s="17" t="str">
        <f t="shared" si="2"/>
        <v/>
      </c>
      <c r="AD28" s="128" t="str">
        <f>IF(AC28="","",IF(นักเรียน!N28="ออก","---ย้าย---",VLOOKUP(AC28,grade2,5,TRUE)))</f>
        <v/>
      </c>
      <c r="AE28" s="119" t="str">
        <f>IF(AC28="","",IF(นักเรียน!N28="ออก","---ย้าย---",VLOOKUP(AC28,grade2,4,TRUE)))</f>
        <v/>
      </c>
      <c r="AF28" s="611"/>
      <c r="AG28" s="262"/>
    </row>
    <row r="29" spans="2:33" ht="15.75" customHeight="1" x14ac:dyDescent="0.5">
      <c r="B29" s="627">
        <v>24</v>
      </c>
      <c r="C29" s="111" t="str">
        <f>IF(นักเรียน!C29="","",นักเรียน!C29)</f>
        <v/>
      </c>
      <c r="D29" s="845" t="str">
        <f>IF(นักเรียน!E29="","",นักเรียน!E29)</f>
        <v/>
      </c>
      <c r="E29" s="846"/>
      <c r="F29" s="265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68"/>
      <c r="AB29" s="629" t="str">
        <f t="shared" si="1"/>
        <v/>
      </c>
      <c r="AC29" s="17" t="str">
        <f t="shared" si="2"/>
        <v/>
      </c>
      <c r="AD29" s="128" t="str">
        <f>IF(AC29="","",IF(นักเรียน!N29="ออก","---ย้าย---",VLOOKUP(AC29,grade2,5,TRUE)))</f>
        <v/>
      </c>
      <c r="AE29" s="119" t="str">
        <f>IF(AC29="","",IF(นักเรียน!N29="ออก","---ย้าย---",VLOOKUP(AC29,grade2,4,TRUE)))</f>
        <v/>
      </c>
      <c r="AF29" s="611"/>
      <c r="AG29" s="262"/>
    </row>
    <row r="30" spans="2:33" ht="15.75" customHeight="1" x14ac:dyDescent="0.5">
      <c r="B30" s="620">
        <v>25</v>
      </c>
      <c r="C30" s="111" t="str">
        <f>IF(นักเรียน!C30="","",นักเรียน!C30)</f>
        <v/>
      </c>
      <c r="D30" s="845" t="str">
        <f>IF(นักเรียน!E30="","",นักเรียน!E30)</f>
        <v/>
      </c>
      <c r="E30" s="846"/>
      <c r="F30" s="265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68"/>
      <c r="AB30" s="629" t="str">
        <f t="shared" si="1"/>
        <v/>
      </c>
      <c r="AC30" s="17" t="str">
        <f t="shared" si="2"/>
        <v/>
      </c>
      <c r="AD30" s="128" t="str">
        <f>IF(AC30="","",IF(นักเรียน!N30="ออก","---ย้าย---",VLOOKUP(AC30,grade2,5,TRUE)))</f>
        <v/>
      </c>
      <c r="AE30" s="119" t="str">
        <f>IF(AC30="","",IF(นักเรียน!N30="ออก","---ย้าย---",VLOOKUP(AC30,grade2,4,TRUE)))</f>
        <v/>
      </c>
      <c r="AF30" s="611"/>
      <c r="AG30" s="262"/>
    </row>
    <row r="31" spans="2:33" ht="15.75" customHeight="1" x14ac:dyDescent="0.5">
      <c r="B31" s="627">
        <v>26</v>
      </c>
      <c r="C31" s="111" t="str">
        <f>IF(นักเรียน!C31="","",นักเรียน!C31)</f>
        <v/>
      </c>
      <c r="D31" s="845" t="str">
        <f>IF(นักเรียน!E31="","",นักเรียน!E31)</f>
        <v/>
      </c>
      <c r="E31" s="846"/>
      <c r="F31" s="265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68"/>
      <c r="AB31" s="629" t="str">
        <f t="shared" si="1"/>
        <v/>
      </c>
      <c r="AC31" s="17" t="str">
        <f t="shared" si="2"/>
        <v/>
      </c>
      <c r="AD31" s="128" t="str">
        <f>IF(AC31="","",IF(นักเรียน!N31="ออก","---ย้าย---",VLOOKUP(AC31,grade2,5,TRUE)))</f>
        <v/>
      </c>
      <c r="AE31" s="119" t="str">
        <f>IF(AC31="","",IF(นักเรียน!N31="ออก","---ย้าย---",VLOOKUP(AC31,grade2,4,TRUE)))</f>
        <v/>
      </c>
      <c r="AF31" s="611"/>
      <c r="AG31" s="262"/>
    </row>
    <row r="32" spans="2:33" ht="15.75" customHeight="1" x14ac:dyDescent="0.5">
      <c r="B32" s="627">
        <v>27</v>
      </c>
      <c r="C32" s="111" t="str">
        <f>IF(นักเรียน!C32="","",นักเรียน!C32)</f>
        <v/>
      </c>
      <c r="D32" s="845" t="str">
        <f>IF(นักเรียน!E32="","",นักเรียน!E32)</f>
        <v/>
      </c>
      <c r="E32" s="846"/>
      <c r="F32" s="265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68"/>
      <c r="AB32" s="629" t="str">
        <f t="shared" si="1"/>
        <v/>
      </c>
      <c r="AC32" s="17" t="str">
        <f t="shared" si="2"/>
        <v/>
      </c>
      <c r="AD32" s="128" t="str">
        <f>IF(AC32="","",IF(นักเรียน!N32="ออก","---ย้าย---",VLOOKUP(AC32,grade2,5,TRUE)))</f>
        <v/>
      </c>
      <c r="AE32" s="119" t="str">
        <f>IF(AC32="","",IF(นักเรียน!N32="ออก","---ย้าย---",VLOOKUP(AC32,grade2,4,TRUE)))</f>
        <v/>
      </c>
      <c r="AF32" s="611"/>
      <c r="AG32" s="262"/>
    </row>
    <row r="33" spans="2:33" ht="15.75" customHeight="1" x14ac:dyDescent="0.5">
      <c r="B33" s="627">
        <v>28</v>
      </c>
      <c r="C33" s="111" t="str">
        <f>IF(นักเรียน!C33="","",นักเรียน!C33)</f>
        <v/>
      </c>
      <c r="D33" s="845" t="str">
        <f>IF(นักเรียน!E33="","",นักเรียน!E33)</f>
        <v/>
      </c>
      <c r="E33" s="846"/>
      <c r="F33" s="265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68"/>
      <c r="AB33" s="629" t="str">
        <f t="shared" si="1"/>
        <v/>
      </c>
      <c r="AC33" s="17" t="str">
        <f t="shared" si="2"/>
        <v/>
      </c>
      <c r="AD33" s="128" t="str">
        <f>IF(AC33="","",IF(นักเรียน!N33="ออก","---ย้าย---",VLOOKUP(AC33,grade2,5,TRUE)))</f>
        <v/>
      </c>
      <c r="AE33" s="119" t="str">
        <f>IF(AC33="","",IF(นักเรียน!N33="ออก","---ย้าย---",VLOOKUP(AC33,grade2,4,TRUE)))</f>
        <v/>
      </c>
      <c r="AF33" s="611"/>
      <c r="AG33" s="262"/>
    </row>
    <row r="34" spans="2:33" ht="15.75" customHeight="1" x14ac:dyDescent="0.5">
      <c r="B34" s="620">
        <v>29</v>
      </c>
      <c r="C34" s="111" t="str">
        <f>IF(นักเรียน!C34="","",นักเรียน!C34)</f>
        <v/>
      </c>
      <c r="D34" s="845" t="str">
        <f>IF(นักเรียน!E34="","",นักเรียน!E34)</f>
        <v/>
      </c>
      <c r="E34" s="846"/>
      <c r="F34" s="265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68"/>
      <c r="AB34" s="629" t="str">
        <f t="shared" si="1"/>
        <v/>
      </c>
      <c r="AC34" s="17" t="str">
        <f t="shared" si="2"/>
        <v/>
      </c>
      <c r="AD34" s="128" t="str">
        <f>IF(AC34="","",IF(นักเรียน!N34="ออก","---ย้าย---",VLOOKUP(AC34,grade2,5,TRUE)))</f>
        <v/>
      </c>
      <c r="AE34" s="119" t="str">
        <f>IF(AC34="","",IF(นักเรียน!N34="ออก","---ย้าย---",VLOOKUP(AC34,grade2,4,TRUE)))</f>
        <v/>
      </c>
      <c r="AF34" s="611"/>
      <c r="AG34" s="262"/>
    </row>
    <row r="35" spans="2:33" ht="15.75" customHeight="1" x14ac:dyDescent="0.5">
      <c r="B35" s="627">
        <v>30</v>
      </c>
      <c r="C35" s="111" t="str">
        <f>IF(นักเรียน!C35="","",นักเรียน!C35)</f>
        <v/>
      </c>
      <c r="D35" s="845" t="str">
        <f>IF(นักเรียน!E35="","",นักเรียน!E35)</f>
        <v/>
      </c>
      <c r="E35" s="846"/>
      <c r="F35" s="265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68"/>
      <c r="AB35" s="629" t="str">
        <f t="shared" si="1"/>
        <v/>
      </c>
      <c r="AC35" s="17" t="str">
        <f t="shared" si="2"/>
        <v/>
      </c>
      <c r="AD35" s="128" t="str">
        <f>IF(AC35="","",IF(นักเรียน!N35="ออก","---ย้าย---",VLOOKUP(AC35,grade2,5,TRUE)))</f>
        <v/>
      </c>
      <c r="AE35" s="119" t="str">
        <f>IF(AC35="","",IF(นักเรียน!N35="ออก","---ย้าย---",VLOOKUP(AC35,grade2,4,TRUE)))</f>
        <v/>
      </c>
      <c r="AF35" s="611"/>
      <c r="AG35" s="262"/>
    </row>
    <row r="36" spans="2:33" ht="15.75" customHeight="1" x14ac:dyDescent="0.5">
      <c r="B36" s="627">
        <v>31</v>
      </c>
      <c r="C36" s="111" t="str">
        <f>IF(นักเรียน!C36="","",นักเรียน!C36)</f>
        <v/>
      </c>
      <c r="D36" s="845" t="str">
        <f>IF(นักเรียน!E36="","",นักเรียน!E36)</f>
        <v/>
      </c>
      <c r="E36" s="846"/>
      <c r="F36" s="265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68"/>
      <c r="AB36" s="629" t="str">
        <f t="shared" si="1"/>
        <v/>
      </c>
      <c r="AC36" s="17" t="str">
        <f t="shared" si="2"/>
        <v/>
      </c>
      <c r="AD36" s="128" t="str">
        <f>IF(AC36="","",IF(นักเรียน!N36="ออก","---ย้าย---",VLOOKUP(AC36,grade2,5,TRUE)))</f>
        <v/>
      </c>
      <c r="AE36" s="119" t="str">
        <f>IF(AC36="","",IF(นักเรียน!N36="ออก","---ย้าย---",VLOOKUP(AC36,grade2,4,TRUE)))</f>
        <v/>
      </c>
      <c r="AF36" s="611"/>
      <c r="AG36" s="262"/>
    </row>
    <row r="37" spans="2:33" ht="15.75" customHeight="1" x14ac:dyDescent="0.5">
      <c r="B37" s="627">
        <v>32</v>
      </c>
      <c r="C37" s="111" t="str">
        <f>IF(นักเรียน!C37="","",นักเรียน!C37)</f>
        <v/>
      </c>
      <c r="D37" s="845" t="str">
        <f>IF(นักเรียน!E37="","",นักเรียน!E37)</f>
        <v/>
      </c>
      <c r="E37" s="846"/>
      <c r="F37" s="265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68"/>
      <c r="AB37" s="629" t="str">
        <f t="shared" si="1"/>
        <v/>
      </c>
      <c r="AC37" s="17" t="str">
        <f t="shared" si="2"/>
        <v/>
      </c>
      <c r="AD37" s="128" t="str">
        <f>IF(AC37="","",IF(นักเรียน!N37="ออก","---ย้าย---",VLOOKUP(AC37,grade2,5,TRUE)))</f>
        <v/>
      </c>
      <c r="AE37" s="119" t="str">
        <f>IF(AC37="","",IF(นักเรียน!N37="ออก","---ย้าย---",VLOOKUP(AC37,grade2,4,TRUE)))</f>
        <v/>
      </c>
      <c r="AF37" s="611"/>
      <c r="AG37" s="262"/>
    </row>
    <row r="38" spans="2:33" ht="15.75" customHeight="1" x14ac:dyDescent="0.5">
      <c r="B38" s="627">
        <v>33</v>
      </c>
      <c r="C38" s="111" t="str">
        <f>IF(นักเรียน!C38="","",นักเรียน!C38)</f>
        <v/>
      </c>
      <c r="D38" s="845" t="str">
        <f>IF(นักเรียน!E38="","",นักเรียน!E38)</f>
        <v/>
      </c>
      <c r="E38" s="846"/>
      <c r="F38" s="265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68"/>
      <c r="AB38" s="629" t="str">
        <f t="shared" si="1"/>
        <v/>
      </c>
      <c r="AC38" s="17" t="str">
        <f t="shared" si="2"/>
        <v/>
      </c>
      <c r="AD38" s="128" t="str">
        <f>IF(AC38="","",IF(นักเรียน!N38="ออก","---ย้าย---",VLOOKUP(AC38,grade2,5,TRUE)))</f>
        <v/>
      </c>
      <c r="AE38" s="119" t="str">
        <f>IF(AC38="","",IF(นักเรียน!N38="ออก","---ย้าย---",VLOOKUP(AC38,grade2,4,TRUE)))</f>
        <v/>
      </c>
      <c r="AF38" s="611"/>
      <c r="AG38" s="262"/>
    </row>
    <row r="39" spans="2:33" ht="15.75" customHeight="1" x14ac:dyDescent="0.5">
      <c r="B39" s="627">
        <v>34</v>
      </c>
      <c r="C39" s="111" t="str">
        <f>IF(นักเรียน!C39="","",นักเรียน!C39)</f>
        <v/>
      </c>
      <c r="D39" s="845" t="str">
        <f>IF(นักเรียน!E39="","",นักเรียน!E39)</f>
        <v/>
      </c>
      <c r="E39" s="846"/>
      <c r="F39" s="265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68"/>
      <c r="AB39" s="629" t="str">
        <f t="shared" si="1"/>
        <v/>
      </c>
      <c r="AC39" s="17" t="str">
        <f t="shared" si="2"/>
        <v/>
      </c>
      <c r="AD39" s="128" t="str">
        <f>IF(AC39="","",IF(นักเรียน!N39="ออก","---ย้าย---",VLOOKUP(AC39,grade2,5,TRUE)))</f>
        <v/>
      </c>
      <c r="AE39" s="119" t="str">
        <f>IF(AC39="","",IF(นักเรียน!N39="ออก","---ย้าย---",VLOOKUP(AC39,grade2,4,TRUE)))</f>
        <v/>
      </c>
      <c r="AF39" s="611"/>
      <c r="AG39" s="262"/>
    </row>
    <row r="40" spans="2:33" ht="15.75" customHeight="1" x14ac:dyDescent="0.5">
      <c r="B40" s="627">
        <v>35</v>
      </c>
      <c r="C40" s="111" t="str">
        <f>IF(นักเรียน!C40="","",นักเรียน!C40)</f>
        <v/>
      </c>
      <c r="D40" s="845" t="str">
        <f>IF(นักเรียน!E40="","",นักเรียน!E40)</f>
        <v/>
      </c>
      <c r="E40" s="846"/>
      <c r="F40" s="265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68"/>
      <c r="AB40" s="629" t="str">
        <f t="shared" si="1"/>
        <v/>
      </c>
      <c r="AC40" s="17" t="str">
        <f t="shared" si="2"/>
        <v/>
      </c>
      <c r="AD40" s="128" t="str">
        <f>IF(AC40="","",IF(นักเรียน!N40="ออก","---ย้าย---",VLOOKUP(AC40,grade2,5,TRUE)))</f>
        <v/>
      </c>
      <c r="AE40" s="119" t="str">
        <f>IF(AC40="","",IF(นักเรียน!N40="ออก","---ย้าย---",VLOOKUP(AC40,grade2,4,TRUE)))</f>
        <v/>
      </c>
      <c r="AF40" s="611"/>
      <c r="AG40" s="262"/>
    </row>
    <row r="41" spans="2:33" ht="15.75" customHeight="1" x14ac:dyDescent="0.5">
      <c r="B41" s="627">
        <v>36</v>
      </c>
      <c r="C41" s="111" t="str">
        <f>IF(นักเรียน!C41="","",นักเรียน!C41)</f>
        <v/>
      </c>
      <c r="D41" s="845" t="str">
        <f>IF(นักเรียน!E41="","",นักเรียน!E41)</f>
        <v/>
      </c>
      <c r="E41" s="846"/>
      <c r="F41" s="265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68"/>
      <c r="AB41" s="629" t="str">
        <f t="shared" si="1"/>
        <v/>
      </c>
      <c r="AC41" s="17" t="str">
        <f t="shared" si="2"/>
        <v/>
      </c>
      <c r="AD41" s="128" t="str">
        <f>IF(AC41="","",IF(นักเรียน!N41="ออก","---ย้าย---",VLOOKUP(AC41,grade2,5,TRUE)))</f>
        <v/>
      </c>
      <c r="AE41" s="119" t="str">
        <f>IF(AC41="","",IF(นักเรียน!N41="ออก","---ย้าย---",VLOOKUP(AC41,grade2,4,TRUE)))</f>
        <v/>
      </c>
      <c r="AF41" s="611"/>
      <c r="AG41" s="262"/>
    </row>
    <row r="42" spans="2:33" ht="15.75" customHeight="1" x14ac:dyDescent="0.5">
      <c r="B42" s="627">
        <v>37</v>
      </c>
      <c r="C42" s="111" t="str">
        <f>IF(นักเรียน!C42="","",นักเรียน!C42)</f>
        <v/>
      </c>
      <c r="D42" s="845" t="str">
        <f>IF(นักเรียน!E42="","",นักเรียน!E42)</f>
        <v/>
      </c>
      <c r="E42" s="846"/>
      <c r="F42" s="265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68"/>
      <c r="AB42" s="629" t="str">
        <f t="shared" si="1"/>
        <v/>
      </c>
      <c r="AC42" s="17" t="str">
        <f t="shared" si="2"/>
        <v/>
      </c>
      <c r="AD42" s="128" t="str">
        <f>IF(AC42="","",IF(นักเรียน!N42="ออก","---ย้าย---",VLOOKUP(AC42,grade2,5,TRUE)))</f>
        <v/>
      </c>
      <c r="AE42" s="119" t="str">
        <f>IF(AC42="","",IF(นักเรียน!N42="ออก","---ย้าย---",VLOOKUP(AC42,grade2,4,TRUE)))</f>
        <v/>
      </c>
      <c r="AF42" s="611"/>
      <c r="AG42" s="262"/>
    </row>
    <row r="43" spans="2:33" ht="15.75" customHeight="1" x14ac:dyDescent="0.5">
      <c r="B43" s="627">
        <v>38</v>
      </c>
      <c r="C43" s="111" t="str">
        <f>IF(นักเรียน!C43="","",นักเรียน!C43)</f>
        <v/>
      </c>
      <c r="D43" s="845" t="str">
        <f>IF(นักเรียน!E43="","",นักเรียน!E43)</f>
        <v/>
      </c>
      <c r="E43" s="846"/>
      <c r="F43" s="265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68"/>
      <c r="AB43" s="629" t="str">
        <f t="shared" si="1"/>
        <v/>
      </c>
      <c r="AC43" s="17" t="str">
        <f t="shared" si="2"/>
        <v/>
      </c>
      <c r="AD43" s="128" t="str">
        <f>IF(AC43="","",IF(นักเรียน!N43="ออก","---ย้าย---",VLOOKUP(AC43,grade2,5,TRUE)))</f>
        <v/>
      </c>
      <c r="AE43" s="119" t="str">
        <f>IF(AC43="","",IF(นักเรียน!N43="ออก","---ย้าย---",VLOOKUP(AC43,grade2,4,TRUE)))</f>
        <v/>
      </c>
      <c r="AF43" s="611"/>
      <c r="AG43" s="262"/>
    </row>
    <row r="44" spans="2:33" ht="15.75" customHeight="1" x14ac:dyDescent="0.5">
      <c r="B44" s="627">
        <v>39</v>
      </c>
      <c r="C44" s="111" t="str">
        <f>IF(นักเรียน!C44="","",นักเรียน!C44)</f>
        <v/>
      </c>
      <c r="D44" s="845" t="str">
        <f>IF(นักเรียน!E44="","",นักเรียน!E44)</f>
        <v/>
      </c>
      <c r="E44" s="846"/>
      <c r="F44" s="265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68"/>
      <c r="AB44" s="629" t="str">
        <f t="shared" si="1"/>
        <v/>
      </c>
      <c r="AC44" s="17" t="str">
        <f t="shared" si="2"/>
        <v/>
      </c>
      <c r="AD44" s="128" t="str">
        <f>IF(AC44="","",IF(นักเรียน!N44="ออก","---ย้าย---",VLOOKUP(AC44,grade2,5,TRUE)))</f>
        <v/>
      </c>
      <c r="AE44" s="119" t="str">
        <f>IF(AC44="","",IF(นักเรียน!N44="ออก","---ย้าย---",VLOOKUP(AC44,grade2,4,TRUE)))</f>
        <v/>
      </c>
      <c r="AF44" s="611"/>
      <c r="AG44" s="262"/>
    </row>
    <row r="45" spans="2:33" ht="15.75" customHeight="1" x14ac:dyDescent="0.5">
      <c r="B45" s="627">
        <v>40</v>
      </c>
      <c r="C45" s="111" t="str">
        <f>IF(นักเรียน!C45="","",นักเรียน!C45)</f>
        <v/>
      </c>
      <c r="D45" s="845" t="str">
        <f>IF(นักเรียน!E45="","",นักเรียน!E45)</f>
        <v/>
      </c>
      <c r="E45" s="846"/>
      <c r="F45" s="265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68"/>
      <c r="AB45" s="629" t="str">
        <f t="shared" si="1"/>
        <v/>
      </c>
      <c r="AC45" s="17" t="str">
        <f t="shared" si="2"/>
        <v/>
      </c>
      <c r="AD45" s="128" t="str">
        <f>IF(AC45="","",IF(นักเรียน!N45="ออก","---ย้าย---",VLOOKUP(AC45,grade2,5,TRUE)))</f>
        <v/>
      </c>
      <c r="AE45" s="119" t="str">
        <f>IF(AC45="","",IF(นักเรียน!N45="ออก","---ย้าย---",VLOOKUP(AC45,grade2,4,TRUE)))</f>
        <v/>
      </c>
      <c r="AF45" s="611"/>
      <c r="AG45" s="262"/>
    </row>
    <row r="46" spans="2:33" ht="15.75" customHeight="1" x14ac:dyDescent="0.5">
      <c r="B46" s="627">
        <v>41</v>
      </c>
      <c r="C46" s="111" t="str">
        <f>IF(นักเรียน!C46="","",นักเรียน!C46)</f>
        <v/>
      </c>
      <c r="D46" s="845" t="str">
        <f>IF(นักเรียน!E46="","",นักเรียน!E46)</f>
        <v/>
      </c>
      <c r="E46" s="846"/>
      <c r="F46" s="265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68"/>
      <c r="AB46" s="629" t="str">
        <f t="shared" si="1"/>
        <v/>
      </c>
      <c r="AC46" s="17" t="str">
        <f t="shared" si="2"/>
        <v/>
      </c>
      <c r="AD46" s="128" t="str">
        <f>IF(AC46="","",IF(นักเรียน!N46="ออก","---ย้าย---",VLOOKUP(AC46,grade2,5,TRUE)))</f>
        <v/>
      </c>
      <c r="AE46" s="119" t="str">
        <f>IF(AC46="","",IF(นักเรียน!N46="ออก","---ย้าย---",VLOOKUP(AC46,grade2,4,TRUE)))</f>
        <v/>
      </c>
      <c r="AF46" s="611"/>
      <c r="AG46" s="262"/>
    </row>
    <row r="47" spans="2:33" ht="15.75" customHeight="1" x14ac:dyDescent="0.5">
      <c r="B47" s="627">
        <v>42</v>
      </c>
      <c r="C47" s="111" t="str">
        <f>IF(นักเรียน!C47="","",นักเรียน!C47)</f>
        <v/>
      </c>
      <c r="D47" s="845" t="str">
        <f>IF(นักเรียน!E47="","",นักเรียน!E47)</f>
        <v/>
      </c>
      <c r="E47" s="846"/>
      <c r="F47" s="265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68"/>
      <c r="AB47" s="629" t="str">
        <f t="shared" si="1"/>
        <v/>
      </c>
      <c r="AC47" s="17" t="str">
        <f t="shared" si="2"/>
        <v/>
      </c>
      <c r="AD47" s="128" t="str">
        <f>IF(AC47="","",IF(นักเรียน!N47="ออก","---ย้าย---",VLOOKUP(AC47,grade2,5,TRUE)))</f>
        <v/>
      </c>
      <c r="AE47" s="119" t="str">
        <f>IF(AC47="","",IF(นักเรียน!N47="ออก","---ย้าย---",VLOOKUP(AC47,grade2,4,TRUE)))</f>
        <v/>
      </c>
      <c r="AF47" s="611"/>
      <c r="AG47" s="262"/>
    </row>
    <row r="48" spans="2:33" ht="15.75" customHeight="1" x14ac:dyDescent="0.5">
      <c r="B48" s="627">
        <v>43</v>
      </c>
      <c r="C48" s="111" t="str">
        <f>IF(นักเรียน!C48="","",นักเรียน!C48)</f>
        <v/>
      </c>
      <c r="D48" s="845" t="str">
        <f>IF(นักเรียน!E48="","",นักเรียน!E48)</f>
        <v/>
      </c>
      <c r="E48" s="846"/>
      <c r="F48" s="265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68"/>
      <c r="AB48" s="629" t="str">
        <f t="shared" si="1"/>
        <v/>
      </c>
      <c r="AC48" s="17" t="str">
        <f t="shared" si="2"/>
        <v/>
      </c>
      <c r="AD48" s="128" t="str">
        <f>IF(AC48="","",IF(นักเรียน!N48="ออก","---ย้าย---",VLOOKUP(AC48,grade2,5,TRUE)))</f>
        <v/>
      </c>
      <c r="AE48" s="119" t="str">
        <f>IF(AC48="","",IF(นักเรียน!N48="ออก","---ย้าย---",VLOOKUP(AC48,grade2,4,TRUE)))</f>
        <v/>
      </c>
      <c r="AF48" s="611"/>
      <c r="AG48" s="262"/>
    </row>
    <row r="49" spans="2:33" ht="15.75" customHeight="1" x14ac:dyDescent="0.5">
      <c r="B49" s="627">
        <v>44</v>
      </c>
      <c r="C49" s="111" t="str">
        <f>IF(นักเรียน!C49="","",นักเรียน!C49)</f>
        <v/>
      </c>
      <c r="D49" s="845" t="str">
        <f>IF(นักเรียน!E49="","",นักเรียน!E49)</f>
        <v/>
      </c>
      <c r="E49" s="846"/>
      <c r="F49" s="265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68"/>
      <c r="AB49" s="629" t="str">
        <f t="shared" si="1"/>
        <v/>
      </c>
      <c r="AC49" s="17" t="str">
        <f t="shared" si="2"/>
        <v/>
      </c>
      <c r="AD49" s="128" t="str">
        <f>IF(AC49="","",IF(นักเรียน!N49="ออก","---ย้าย---",VLOOKUP(AC49,grade2,5,TRUE)))</f>
        <v/>
      </c>
      <c r="AE49" s="119" t="str">
        <f>IF(AC49="","",IF(นักเรียน!N49="ออก","---ย้าย---",VLOOKUP(AC49,grade2,4,TRUE)))</f>
        <v/>
      </c>
      <c r="AF49" s="611"/>
      <c r="AG49" s="262"/>
    </row>
    <row r="50" spans="2:33" ht="15.75" customHeight="1" x14ac:dyDescent="0.5">
      <c r="B50" s="627">
        <v>45</v>
      </c>
      <c r="C50" s="111" t="str">
        <f>IF(นักเรียน!C50="","",นักเรียน!C50)</f>
        <v/>
      </c>
      <c r="D50" s="845" t="str">
        <f>IF(นักเรียน!E50="","",นักเรียน!E50)</f>
        <v/>
      </c>
      <c r="E50" s="846"/>
      <c r="F50" s="265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68"/>
      <c r="AB50" s="629" t="str">
        <f t="shared" si="1"/>
        <v/>
      </c>
      <c r="AC50" s="17" t="str">
        <f t="shared" si="2"/>
        <v/>
      </c>
      <c r="AD50" s="128" t="str">
        <f>IF(AC50="","",IF(นักเรียน!N50="ออก","---ย้าย---",VLOOKUP(AC50,grade2,5,TRUE)))</f>
        <v/>
      </c>
      <c r="AE50" s="119" t="str">
        <f>IF(AC50="","",IF(นักเรียน!N50="ออก","---ย้าย---",VLOOKUP(AC50,grade2,4,TRUE)))</f>
        <v/>
      </c>
      <c r="AF50" s="611"/>
      <c r="AG50" s="262"/>
    </row>
    <row r="51" spans="2:33" ht="15.75" customHeight="1" x14ac:dyDescent="0.5">
      <c r="B51" s="627">
        <v>46</v>
      </c>
      <c r="C51" s="111" t="str">
        <f>IF(นักเรียน!C51="","",นักเรียน!C51)</f>
        <v/>
      </c>
      <c r="D51" s="845" t="str">
        <f>IF(นักเรียน!E51="","",นักเรียน!E51)</f>
        <v/>
      </c>
      <c r="E51" s="846"/>
      <c r="F51" s="265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68"/>
      <c r="AB51" s="629" t="str">
        <f t="shared" si="1"/>
        <v/>
      </c>
      <c r="AC51" s="17" t="str">
        <f t="shared" si="2"/>
        <v/>
      </c>
      <c r="AD51" s="128" t="str">
        <f>IF(AC51="","",IF(นักเรียน!N51="ออก","---ย้าย---",VLOOKUP(AC51,grade2,5,TRUE)))</f>
        <v/>
      </c>
      <c r="AE51" s="119" t="str">
        <f>IF(AC51="","",IF(นักเรียน!N51="ออก","---ย้าย---",VLOOKUP(AC51,grade2,4,TRUE)))</f>
        <v/>
      </c>
      <c r="AF51" s="611"/>
      <c r="AG51" s="262"/>
    </row>
    <row r="52" spans="2:33" ht="15.75" customHeight="1" x14ac:dyDescent="0.5">
      <c r="B52" s="627">
        <v>47</v>
      </c>
      <c r="C52" s="111" t="str">
        <f>IF(นักเรียน!C52="","",นักเรียน!C52)</f>
        <v/>
      </c>
      <c r="D52" s="845" t="str">
        <f>IF(นักเรียน!E52="","",นักเรียน!E52)</f>
        <v/>
      </c>
      <c r="E52" s="846"/>
      <c r="F52" s="265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68"/>
      <c r="AB52" s="629" t="str">
        <f t="shared" si="1"/>
        <v/>
      </c>
      <c r="AC52" s="17" t="str">
        <f t="shared" si="2"/>
        <v/>
      </c>
      <c r="AD52" s="128" t="str">
        <f>IF(AC52="","",IF(นักเรียน!N52="ออก","---ย้าย---",VLOOKUP(AC52,grade2,5,TRUE)))</f>
        <v/>
      </c>
      <c r="AE52" s="119" t="str">
        <f>IF(AC52="","",IF(นักเรียน!N52="ออก","---ย้าย---",VLOOKUP(AC52,grade2,4,TRUE)))</f>
        <v/>
      </c>
      <c r="AF52" s="611"/>
      <c r="AG52" s="262"/>
    </row>
    <row r="53" spans="2:33" ht="15.75" customHeight="1" x14ac:dyDescent="0.5">
      <c r="B53" s="627">
        <v>48</v>
      </c>
      <c r="C53" s="111" t="str">
        <f>IF(นักเรียน!C53="","",นักเรียน!C53)</f>
        <v/>
      </c>
      <c r="D53" s="845" t="str">
        <f>IF(นักเรียน!E53="","",นักเรียน!E53)</f>
        <v/>
      </c>
      <c r="E53" s="846"/>
      <c r="F53" s="265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68"/>
      <c r="AB53" s="629" t="str">
        <f t="shared" si="1"/>
        <v/>
      </c>
      <c r="AC53" s="17" t="str">
        <f t="shared" si="2"/>
        <v/>
      </c>
      <c r="AD53" s="128" t="str">
        <f>IF(AC53="","",IF(นักเรียน!N53="ออก","---ย้าย---",VLOOKUP(AC53,grade2,5,TRUE)))</f>
        <v/>
      </c>
      <c r="AE53" s="119" t="str">
        <f>IF(AC53="","",IF(นักเรียน!N53="ออก","---ย้าย---",VLOOKUP(AC53,grade2,4,TRUE)))</f>
        <v/>
      </c>
      <c r="AF53" s="611"/>
      <c r="AG53" s="262"/>
    </row>
    <row r="54" spans="2:33" ht="15.75" customHeight="1" x14ac:dyDescent="0.5">
      <c r="B54" s="627">
        <v>49</v>
      </c>
      <c r="C54" s="111" t="str">
        <f>IF(นักเรียน!C54="","",นักเรียน!C54)</f>
        <v/>
      </c>
      <c r="D54" s="845" t="str">
        <f>IF(นักเรียน!E54="","",นักเรียน!E54)</f>
        <v/>
      </c>
      <c r="E54" s="846"/>
      <c r="F54" s="265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68"/>
      <c r="AB54" s="629" t="str">
        <f t="shared" si="1"/>
        <v/>
      </c>
      <c r="AC54" s="17" t="str">
        <f t="shared" si="2"/>
        <v/>
      </c>
      <c r="AD54" s="128" t="str">
        <f>IF(AC54="","",IF(นักเรียน!N54="ออก","---ย้าย---",VLOOKUP(AC54,grade2,5,TRUE)))</f>
        <v/>
      </c>
      <c r="AE54" s="119" t="str">
        <f>IF(AC54="","",IF(นักเรียน!N54="ออก","---ย้าย---",VLOOKUP(AC54,grade2,4,TRUE)))</f>
        <v/>
      </c>
      <c r="AF54" s="611"/>
      <c r="AG54" s="262"/>
    </row>
    <row r="55" spans="2:33" ht="15.75" customHeight="1" x14ac:dyDescent="0.5">
      <c r="B55" s="627">
        <v>50</v>
      </c>
      <c r="C55" s="111" t="str">
        <f>IF(นักเรียน!C55="","",นักเรียน!C55)</f>
        <v/>
      </c>
      <c r="D55" s="845" t="str">
        <f>IF(นักเรียน!E55="","",นักเรียน!E55)</f>
        <v/>
      </c>
      <c r="E55" s="846"/>
      <c r="F55" s="265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68"/>
      <c r="AB55" s="629" t="str">
        <f t="shared" si="1"/>
        <v/>
      </c>
      <c r="AC55" s="17" t="str">
        <f t="shared" si="2"/>
        <v/>
      </c>
      <c r="AD55" s="128" t="str">
        <f>IF(AC55="","",IF(นักเรียน!N55="ออก","---ย้าย---",VLOOKUP(AC55,grade2,5,TRUE)))</f>
        <v/>
      </c>
      <c r="AE55" s="119" t="str">
        <f>IF(AC55="","",IF(นักเรียน!N55="ออก","---ย้าย---",VLOOKUP(AC55,grade2,4,TRUE)))</f>
        <v/>
      </c>
      <c r="AF55" s="611"/>
      <c r="AG55" s="262"/>
    </row>
    <row r="56" spans="2:33" ht="18" customHeight="1" x14ac:dyDescent="0.5"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2:33" ht="18" customHeight="1" x14ac:dyDescent="0.5"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2:33" ht="18" customHeight="1" x14ac:dyDescent="0.5"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2:33" ht="18" customHeight="1" x14ac:dyDescent="0.5"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2:33" ht="18" customHeight="1" x14ac:dyDescent="0.5"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2:33" ht="18" customHeight="1" x14ac:dyDescent="0.5"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2:33" ht="18" customHeight="1" x14ac:dyDescent="0.5"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2:33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2:33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6:27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6:27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6:27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6:27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6:27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6:27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6:27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</sheetData>
  <sheetProtection sheet="1" objects="1" scenarios="1" formatCells="0" formatColumns="0" formatRows="0"/>
  <mergeCells count="70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G2:AG5"/>
    <mergeCell ref="AB3:AB4"/>
    <mergeCell ref="AC3:AC4"/>
    <mergeCell ref="F3:I3"/>
    <mergeCell ref="J3:K3"/>
    <mergeCell ref="M3:N3"/>
    <mergeCell ref="S3:U3"/>
    <mergeCell ref="Z3:AA3"/>
    <mergeCell ref="AD3:AD5"/>
    <mergeCell ref="AE3:AE5"/>
    <mergeCell ref="AF3:AF5"/>
    <mergeCell ref="AB2:AF2"/>
    <mergeCell ref="V3:W3"/>
    <mergeCell ref="X3:Y3"/>
    <mergeCell ref="B2:B5"/>
    <mergeCell ref="C2:C5"/>
    <mergeCell ref="D2:D5"/>
    <mergeCell ref="O3:P3"/>
    <mergeCell ref="Q3:R3"/>
    <mergeCell ref="F2:W2"/>
  </mergeCells>
  <conditionalFormatting sqref="F6:AA55">
    <cfRule type="cellIs" dxfId="58" priority="13" operator="lessThan">
      <formula>50%*F$5</formula>
    </cfRule>
  </conditionalFormatting>
  <conditionalFormatting sqref="AC6:AC55">
    <cfRule type="cellIs" dxfId="57" priority="12" operator="lessThan">
      <formula>50%*$AC$5</formula>
    </cfRule>
  </conditionalFormatting>
  <conditionalFormatting sqref="AD6:AD55">
    <cfRule type="cellIs" dxfId="56" priority="3" operator="equal">
      <formula>0</formula>
    </cfRule>
  </conditionalFormatting>
  <conditionalFormatting sqref="AD6:AE55">
    <cfRule type="containsText" dxfId="55" priority="1" operator="containsText" text="ย้าย">
      <formula>NOT(ISERROR(SEARCH("ย้าย",AD6)))</formula>
    </cfRule>
  </conditionalFormatting>
  <conditionalFormatting sqref="AE6:AE55">
    <cfRule type="containsText" dxfId="54" priority="2" operator="containsText" text="ไม่ผ่าน">
      <formula>NOT(ISERROR(SEARCH("ไม่ผ่าน",AE6)))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A55" xr:uid="{00000000-0002-0000-0C00-000000000000}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23" min="1" max="54" man="1"/>
  </colBreaks>
  <drawing r:id="rId2"/>
  <picture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B1:CL71"/>
  <sheetViews>
    <sheetView showGridLines="0" showRowColHeaders="0" workbookViewId="0">
      <pane xSplit="5" ySplit="5" topLeftCell="F6" activePane="bottomRight" state="frozen"/>
      <selection pane="topRight" activeCell="B1" sqref="B1"/>
      <selection pane="bottomLeft" activeCell="B1" sqref="B1"/>
      <selection pane="bottomRight" activeCell="BG6" sqref="BG6"/>
    </sheetView>
  </sheetViews>
  <sheetFormatPr defaultColWidth="9.140625"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85546875" style="1" customWidth="1"/>
    <col min="18" max="18" width="6.5703125" style="1" customWidth="1"/>
    <col min="19" max="19" width="7.28515625" style="1" customWidth="1"/>
    <col min="20" max="20" width="8" style="1" customWidth="1"/>
    <col min="21" max="21" width="7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9.5703125" style="1" customWidth="1"/>
    <col min="27" max="28" width="5" style="1" customWidth="1"/>
    <col min="29" max="29" width="7.28515625" style="1" customWidth="1"/>
    <col min="30" max="30" width="8" style="1" customWidth="1"/>
    <col min="31" max="31" width="9.2851562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9" width="4.42578125" style="1" customWidth="1"/>
    <col min="50" max="50" width="6.42578125" style="1" customWidth="1"/>
    <col min="51" max="51" width="8.7109375" style="1" customWidth="1"/>
    <col min="52" max="52" width="10.140625" style="1" customWidth="1"/>
    <col min="53" max="54" width="4.42578125" style="1" customWidth="1"/>
    <col min="55" max="55" width="6.42578125" style="1" customWidth="1"/>
    <col min="56" max="56" width="8.85546875" style="1" customWidth="1"/>
    <col min="57" max="57" width="10.140625" style="1" customWidth="1"/>
    <col min="58" max="58" width="14.5703125" style="4" customWidth="1"/>
    <col min="59" max="59" width="15.5703125" style="3" customWidth="1"/>
    <col min="60" max="60" width="13.85546875" style="3" customWidth="1"/>
    <col min="61" max="61" width="15.28515625" style="1" customWidth="1"/>
    <col min="62" max="62" width="19" style="1" customWidth="1"/>
    <col min="63" max="63" width="51" style="1" customWidth="1"/>
    <col min="64" max="64" width="1.7109375" style="1" customWidth="1"/>
    <col min="65" max="16384" width="9.140625" style="1"/>
  </cols>
  <sheetData>
    <row r="1" spans="2:63" ht="41.25" customHeight="1" x14ac:dyDescent="0.5">
      <c r="F1" s="252" t="s">
        <v>446</v>
      </c>
    </row>
    <row r="2" spans="2:63" ht="18" customHeight="1" thickBot="1" x14ac:dyDescent="0.55000000000000004">
      <c r="B2" s="814" t="s">
        <v>247</v>
      </c>
      <c r="C2" s="814" t="s">
        <v>291</v>
      </c>
      <c r="D2" s="816" t="s">
        <v>292</v>
      </c>
      <c r="E2" s="118"/>
      <c r="F2" s="852" t="s">
        <v>270</v>
      </c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 t="str">
        <f>F2</f>
        <v>ผลการประเมินคุณลักษณะอันพึงประสงค์</v>
      </c>
      <c r="S2" s="852"/>
      <c r="T2" s="852"/>
      <c r="U2" s="852"/>
      <c r="V2" s="852"/>
      <c r="W2" s="852"/>
      <c r="X2" s="852"/>
      <c r="Y2" s="852"/>
      <c r="Z2" s="852"/>
      <c r="AA2" s="852"/>
      <c r="AB2" s="852"/>
      <c r="AC2" s="852"/>
      <c r="AD2" s="852"/>
      <c r="AE2" s="852"/>
      <c r="AF2" s="856" t="str">
        <f>F2</f>
        <v>ผลการประเมินคุณลักษณะอันพึงประสงค์</v>
      </c>
      <c r="AG2" s="857"/>
      <c r="AH2" s="857"/>
      <c r="AI2" s="857"/>
      <c r="AJ2" s="857"/>
      <c r="AK2" s="857"/>
      <c r="AL2" s="857"/>
      <c r="AM2" s="857"/>
      <c r="AN2" s="857"/>
      <c r="AO2" s="857"/>
      <c r="AP2" s="857"/>
      <c r="AQ2" s="857"/>
      <c r="AR2" s="857"/>
      <c r="AS2" s="857"/>
      <c r="AT2" s="857"/>
      <c r="AU2" s="858"/>
      <c r="AV2" s="856" t="str">
        <f>F2</f>
        <v>ผลการประเมินคุณลักษณะอันพึงประสงค์</v>
      </c>
      <c r="AW2" s="857"/>
      <c r="AX2" s="857"/>
      <c r="AY2" s="857"/>
      <c r="AZ2" s="857"/>
      <c r="BA2" s="857"/>
      <c r="BB2" s="857"/>
      <c r="BC2" s="857"/>
      <c r="BD2" s="857"/>
      <c r="BE2" s="857"/>
      <c r="BF2" s="857"/>
      <c r="BG2" s="858"/>
      <c r="BH2" s="857" t="str">
        <f>F2</f>
        <v>ผลการประเมินคุณลักษณะอันพึงประสงค์</v>
      </c>
      <c r="BI2" s="857"/>
      <c r="BJ2" s="858"/>
      <c r="BK2" s="853" t="s">
        <v>296</v>
      </c>
    </row>
    <row r="3" spans="2:63" s="4" customFormat="1" ht="18" customHeight="1" x14ac:dyDescent="0.5">
      <c r="B3" s="814"/>
      <c r="C3" s="814"/>
      <c r="D3" s="817"/>
      <c r="E3" s="126" t="s">
        <v>442</v>
      </c>
      <c r="F3" s="849" t="str">
        <f>IF(ตัวชีวัด!D5="","","1."&amp;ตัวชีวัด!D5)</f>
        <v>1.รักชาติ ศาสน์ กษัตริย์</v>
      </c>
      <c r="G3" s="850"/>
      <c r="H3" s="850"/>
      <c r="I3" s="850"/>
      <c r="J3" s="850"/>
      <c r="K3" s="850"/>
      <c r="L3" s="851"/>
      <c r="M3" s="849" t="str">
        <f>IF(ตัวชีวัด!D6="","","2."&amp;ตัวชีวัด!D6)</f>
        <v>2.ซื่อสัตย์สุจริต</v>
      </c>
      <c r="N3" s="850"/>
      <c r="O3" s="850"/>
      <c r="P3" s="850"/>
      <c r="Q3" s="851"/>
      <c r="R3" s="849" t="str">
        <f>IF(ตัวชีวัด!D7="","","3."&amp;ตัวชีวัด!D7)</f>
        <v>3.มีวินัย</v>
      </c>
      <c r="S3" s="850"/>
      <c r="T3" s="850"/>
      <c r="U3" s="851"/>
      <c r="V3" s="849" t="str">
        <f>IF(ตัวชีวัด!D8="","","4."&amp;ตัวชีวัด!D8)</f>
        <v>4.ใฝ่เรียนรู้</v>
      </c>
      <c r="W3" s="850"/>
      <c r="X3" s="850"/>
      <c r="Y3" s="850"/>
      <c r="Z3" s="851"/>
      <c r="AA3" s="849" t="str">
        <f>IF(ตัวชีวัด!D9="","","5."&amp;ตัวชีวัด!D9)</f>
        <v>5.อยู่อย่างพอเพียง</v>
      </c>
      <c r="AB3" s="850"/>
      <c r="AC3" s="850"/>
      <c r="AD3" s="850"/>
      <c r="AE3" s="851"/>
      <c r="AF3" s="849" t="str">
        <f>IF(ตัวชีวัด!D10="","","6."&amp;ตัวชีวัด!D10)</f>
        <v>6.มุ่งมั่นในการทำงาน</v>
      </c>
      <c r="AG3" s="850"/>
      <c r="AH3" s="850"/>
      <c r="AI3" s="850"/>
      <c r="AJ3" s="851"/>
      <c r="AK3" s="849" t="str">
        <f>IF(ตัวชีวัด!D11="","","7."&amp;ตัวชีวัด!D11)</f>
        <v>7.รักความเป็นไทย</v>
      </c>
      <c r="AL3" s="850"/>
      <c r="AM3" s="850"/>
      <c r="AN3" s="850"/>
      <c r="AO3" s="850"/>
      <c r="AP3" s="851"/>
      <c r="AQ3" s="849" t="str">
        <f>IF(ตัวชีวัด!D12="","","8."&amp;ตัวชีวัด!D12)</f>
        <v>8.มีจิตสาธารณะ</v>
      </c>
      <c r="AR3" s="850"/>
      <c r="AS3" s="850"/>
      <c r="AT3" s="850"/>
      <c r="AU3" s="851"/>
      <c r="AV3" s="849" t="str">
        <f>IF(ตัวชีวัด!D13="","","9."&amp;ตัวชีวัด!D13)</f>
        <v/>
      </c>
      <c r="AW3" s="850"/>
      <c r="AX3" s="850"/>
      <c r="AY3" s="850"/>
      <c r="AZ3" s="851"/>
      <c r="BA3" s="849" t="str">
        <f>IF(ตัวชีวัด!D14="","","10."&amp;ตัวชีวัด!D14)</f>
        <v/>
      </c>
      <c r="BB3" s="850"/>
      <c r="BC3" s="850"/>
      <c r="BD3" s="850"/>
      <c r="BE3" s="851"/>
      <c r="BF3" s="824" t="s">
        <v>400</v>
      </c>
      <c r="BG3" s="862" t="s">
        <v>434</v>
      </c>
      <c r="BH3" s="864" t="s">
        <v>266</v>
      </c>
      <c r="BI3" s="867" t="s">
        <v>443</v>
      </c>
      <c r="BJ3" s="859" t="s">
        <v>444</v>
      </c>
      <c r="BK3" s="853"/>
    </row>
    <row r="4" spans="2:63" ht="18" customHeight="1" x14ac:dyDescent="0.5">
      <c r="B4" s="814"/>
      <c r="C4" s="814"/>
      <c r="D4" s="817"/>
      <c r="E4" s="126" t="s">
        <v>445</v>
      </c>
      <c r="F4" s="305">
        <v>1.1000000000000001</v>
      </c>
      <c r="G4" s="306">
        <v>1.2</v>
      </c>
      <c r="H4" s="306">
        <v>1.3</v>
      </c>
      <c r="I4" s="306">
        <v>1.4</v>
      </c>
      <c r="J4" s="20" t="s">
        <v>406</v>
      </c>
      <c r="K4" s="20" t="s">
        <v>434</v>
      </c>
      <c r="L4" s="847" t="s">
        <v>447</v>
      </c>
      <c r="M4" s="305">
        <v>2.1</v>
      </c>
      <c r="N4" s="306">
        <v>2.2000000000000002</v>
      </c>
      <c r="O4" s="20" t="s">
        <v>406</v>
      </c>
      <c r="P4" s="20" t="s">
        <v>434</v>
      </c>
      <c r="Q4" s="847" t="s">
        <v>447</v>
      </c>
      <c r="R4" s="305">
        <v>3.1</v>
      </c>
      <c r="S4" s="20" t="s">
        <v>406</v>
      </c>
      <c r="T4" s="20" t="s">
        <v>434</v>
      </c>
      <c r="U4" s="847" t="s">
        <v>447</v>
      </c>
      <c r="V4" s="305">
        <v>4.0999999999999996</v>
      </c>
      <c r="W4" s="306">
        <v>4.2</v>
      </c>
      <c r="X4" s="20" t="s">
        <v>406</v>
      </c>
      <c r="Y4" s="20" t="s">
        <v>434</v>
      </c>
      <c r="Z4" s="847" t="s">
        <v>447</v>
      </c>
      <c r="AA4" s="305">
        <v>5.0999999999999996</v>
      </c>
      <c r="AB4" s="306">
        <v>5.2</v>
      </c>
      <c r="AC4" s="20" t="s">
        <v>406</v>
      </c>
      <c r="AD4" s="20" t="s">
        <v>434</v>
      </c>
      <c r="AE4" s="847" t="s">
        <v>447</v>
      </c>
      <c r="AF4" s="305">
        <v>6.1</v>
      </c>
      <c r="AG4" s="306">
        <v>6.2</v>
      </c>
      <c r="AH4" s="20" t="s">
        <v>406</v>
      </c>
      <c r="AI4" s="20" t="s">
        <v>434</v>
      </c>
      <c r="AJ4" s="847" t="s">
        <v>447</v>
      </c>
      <c r="AK4" s="305">
        <v>7.1</v>
      </c>
      <c r="AL4" s="306">
        <v>7.2</v>
      </c>
      <c r="AM4" s="306">
        <v>7.3</v>
      </c>
      <c r="AN4" s="20" t="s">
        <v>406</v>
      </c>
      <c r="AO4" s="20" t="s">
        <v>434</v>
      </c>
      <c r="AP4" s="847" t="s">
        <v>447</v>
      </c>
      <c r="AQ4" s="305">
        <v>8.1</v>
      </c>
      <c r="AR4" s="306">
        <v>8.1999999999999993</v>
      </c>
      <c r="AS4" s="20" t="s">
        <v>406</v>
      </c>
      <c r="AT4" s="20" t="s">
        <v>434</v>
      </c>
      <c r="AU4" s="847" t="s">
        <v>447</v>
      </c>
      <c r="AV4" s="305">
        <v>9.1</v>
      </c>
      <c r="AW4" s="306">
        <v>9.1999999999999993</v>
      </c>
      <c r="AX4" s="20" t="s">
        <v>406</v>
      </c>
      <c r="AY4" s="20" t="s">
        <v>434</v>
      </c>
      <c r="AZ4" s="847" t="s">
        <v>447</v>
      </c>
      <c r="BA4" s="312">
        <v>10.1</v>
      </c>
      <c r="BB4" s="313">
        <v>10.199999999999999</v>
      </c>
      <c r="BC4" s="20" t="s">
        <v>406</v>
      </c>
      <c r="BD4" s="20" t="s">
        <v>434</v>
      </c>
      <c r="BE4" s="847" t="s">
        <v>447</v>
      </c>
      <c r="BF4" s="825"/>
      <c r="BG4" s="863"/>
      <c r="BH4" s="865"/>
      <c r="BI4" s="835"/>
      <c r="BJ4" s="860"/>
      <c r="BK4" s="853"/>
    </row>
    <row r="5" spans="2:63" ht="18" customHeight="1" thickBot="1" x14ac:dyDescent="0.55000000000000004">
      <c r="B5" s="815"/>
      <c r="C5" s="815"/>
      <c r="D5" s="818"/>
      <c r="E5" s="127" t="s">
        <v>410</v>
      </c>
      <c r="F5" s="307" t="str">
        <f>IF(คุณลักษณะ!F5="","",คุณลักษณะ!F5)</f>
        <v/>
      </c>
      <c r="G5" s="308" t="str">
        <f>IF(คุณลักษณะ!G5="","",คุณลักษณะ!G5)</f>
        <v/>
      </c>
      <c r="H5" s="308" t="str">
        <f>IF(คุณลักษณะ!H5="","",คุณลักษณะ!H5)</f>
        <v/>
      </c>
      <c r="I5" s="308" t="str">
        <f>IF(คุณลักษณะ!I5="","",คุณลักษณะ!I5)</f>
        <v/>
      </c>
      <c r="J5" s="21" t="str">
        <f>IF(SUM(F5:I5),SUM(F5:I5),"")</f>
        <v/>
      </c>
      <c r="K5" s="19">
        <v>100</v>
      </c>
      <c r="L5" s="848"/>
      <c r="M5" s="307" t="str">
        <f>IF(คุณลักษณะ!J5="","",คุณลักษณะ!J5)</f>
        <v/>
      </c>
      <c r="N5" s="308" t="str">
        <f>IF(คุณลักษณะ!K5="","",คุณลักษณะ!K5)</f>
        <v/>
      </c>
      <c r="O5" s="21" t="str">
        <f>IF(SUM(M5:N5),SUM(M5:N5),"")</f>
        <v/>
      </c>
      <c r="P5" s="19">
        <v>100</v>
      </c>
      <c r="Q5" s="848"/>
      <c r="R5" s="307" t="str">
        <f>IF(คุณลักษณะ!L5="","",คุณลักษณะ!L5)</f>
        <v/>
      </c>
      <c r="S5" s="21" t="str">
        <f>IF(SUM(R5:R5),SUM(R5:R5),"")</f>
        <v/>
      </c>
      <c r="T5" s="19">
        <v>100</v>
      </c>
      <c r="U5" s="848"/>
      <c r="V5" s="307" t="str">
        <f>IF(คุณลักษณะ!M5="","",คุณลักษณะ!M5)</f>
        <v/>
      </c>
      <c r="W5" s="308" t="str">
        <f>IF(คุณลักษณะ!N5="","",คุณลักษณะ!N5)</f>
        <v/>
      </c>
      <c r="X5" s="21" t="str">
        <f>IF(SUM(V5:W5),SUM(V5:W5),"")</f>
        <v/>
      </c>
      <c r="Y5" s="19">
        <v>100</v>
      </c>
      <c r="Z5" s="848"/>
      <c r="AA5" s="307" t="str">
        <f>IF(คุณลักษณะ!O5="","",คุณลักษณะ!O5)</f>
        <v/>
      </c>
      <c r="AB5" s="308" t="str">
        <f>IF(คุณลักษณะ!P5="","",คุณลักษณะ!P5)</f>
        <v/>
      </c>
      <c r="AC5" s="21" t="str">
        <f>IF(SUM(AA5:AB5),SUM(AA5:AB5),"")</f>
        <v/>
      </c>
      <c r="AD5" s="19">
        <v>100</v>
      </c>
      <c r="AE5" s="848"/>
      <c r="AF5" s="307" t="str">
        <f>IF(คุณลักษณะ!Q5="","",คุณลักษณะ!Q5)</f>
        <v/>
      </c>
      <c r="AG5" s="308" t="str">
        <f>IF(คุณลักษณะ!R5="","",คุณลักษณะ!R5)</f>
        <v/>
      </c>
      <c r="AH5" s="21" t="str">
        <f>IF(SUM(AF5:AG5),SUM(AF5:AG5),"")</f>
        <v/>
      </c>
      <c r="AI5" s="19">
        <v>100</v>
      </c>
      <c r="AJ5" s="848"/>
      <c r="AK5" s="307" t="str">
        <f>IF(คุณลักษณะ!S5="","",คุณลักษณะ!S5)</f>
        <v/>
      </c>
      <c r="AL5" s="308" t="str">
        <f>IF(คุณลักษณะ!T5="","",คุณลักษณะ!T5)</f>
        <v/>
      </c>
      <c r="AM5" s="308" t="str">
        <f>IF(คุณลักษณะ!U5="","",คุณลักษณะ!U5)</f>
        <v/>
      </c>
      <c r="AN5" s="21" t="str">
        <f>IF(SUM(AK5:AM5),SUM(AK5:AM5),"")</f>
        <v/>
      </c>
      <c r="AO5" s="19">
        <v>100</v>
      </c>
      <c r="AP5" s="855"/>
      <c r="AQ5" s="307" t="str">
        <f>IF(คุณลักษณะ!V5="","",คุณลักษณะ!V5)</f>
        <v/>
      </c>
      <c r="AR5" s="308" t="str">
        <f>IF(คุณลักษณะ!W5="","",คุณลักษณะ!W5)</f>
        <v/>
      </c>
      <c r="AS5" s="21" t="str">
        <f>IF(SUM(AQ5:AR5),SUM(AQ5:AR5),"")</f>
        <v/>
      </c>
      <c r="AT5" s="19">
        <v>100</v>
      </c>
      <c r="AU5" s="848"/>
      <c r="AV5" s="307" t="str">
        <f>IF(คุณลักษณะ!X5="","",คุณลักษณะ!X5)</f>
        <v/>
      </c>
      <c r="AW5" s="308" t="str">
        <f>IF(คุณลักษณะ!Y5="","",คุณลักษณะ!Y5)</f>
        <v/>
      </c>
      <c r="AX5" s="21" t="str">
        <f>IF(SUM(AV5:AW5),SUM(AV5:AW5),"")</f>
        <v/>
      </c>
      <c r="AY5" s="19">
        <v>100</v>
      </c>
      <c r="AZ5" s="848"/>
      <c r="BA5" s="307" t="str">
        <f>IF(คุณลักษณะ!Z5="","",คุณลักษณะ!Z5)</f>
        <v/>
      </c>
      <c r="BB5" s="308" t="str">
        <f>IF(คุณลักษณะ!AA5="","",คุณลักษณะ!AA5)</f>
        <v/>
      </c>
      <c r="BC5" s="21" t="str">
        <f>IF(SUM(BA5:BB5),SUM(BA5:BB5),"")</f>
        <v/>
      </c>
      <c r="BD5" s="19">
        <v>100</v>
      </c>
      <c r="BE5" s="848"/>
      <c r="BF5" s="622" t="str">
        <f>IF(SUM(J5,O5,S5,X5,AC5,AH5,AN5,AS5,AX5,BC5),SUM(J5,O5,S5,X5,AC5,AH5,AN5,AS5,AX5,BC5),"")</f>
        <v/>
      </c>
      <c r="BG5" s="623">
        <v>100</v>
      </c>
      <c r="BH5" s="866"/>
      <c r="BI5" s="836"/>
      <c r="BJ5" s="861"/>
      <c r="BK5" s="854"/>
    </row>
    <row r="6" spans="2:63" ht="15.75" customHeight="1" x14ac:dyDescent="0.5">
      <c r="B6" s="620">
        <v>1</v>
      </c>
      <c r="C6" s="111" t="str">
        <f>IF(นักเรียน!C6="","",นักเรียน!C6)</f>
        <v/>
      </c>
      <c r="D6" s="843" t="str">
        <f>IF(นักเรียน!E6="","",นักเรียน!E6)</f>
        <v/>
      </c>
      <c r="E6" s="844"/>
      <c r="F6" s="309" t="str">
        <f>IF(คุณลักษณะ!F6="","",คุณลักษณะ!F6)</f>
        <v/>
      </c>
      <c r="G6" s="302" t="str">
        <f>IF(คุณลักษณะ!G6="","",คุณลักษณะ!G6)</f>
        <v/>
      </c>
      <c r="H6" s="302" t="str">
        <f>IF(คุณลักษณะ!H6="","",คุณลักษณะ!H6)</f>
        <v/>
      </c>
      <c r="I6" s="302" t="str">
        <f>IF(คุณลักษณะ!I6="","",คุณลักษณะ!I6)</f>
        <v/>
      </c>
      <c r="J6" s="16" t="str">
        <f>IF(F6="","",SUM(F6:I6))</f>
        <v/>
      </c>
      <c r="K6" s="129" t="str">
        <f>IF(J6="","",ROUND(J6/$J$5*$K$5,0))</f>
        <v/>
      </c>
      <c r="L6" s="130" t="str">
        <f t="shared" ref="L6:L45" si="0">IF(K6="","",VLOOKUP(K6,grade2,4,TRUE))</f>
        <v/>
      </c>
      <c r="M6" s="309" t="str">
        <f>IF(คุณลักษณะ!J6="","",คุณลักษณะ!J6)</f>
        <v/>
      </c>
      <c r="N6" s="302" t="str">
        <f>IF(คุณลักษณะ!K6="","",คุณลักษณะ!K6)</f>
        <v/>
      </c>
      <c r="O6" s="16" t="str">
        <f>IF(M6="","",SUM(M6:N6))</f>
        <v/>
      </c>
      <c r="P6" s="620" t="str">
        <f>IF(O6="","",ROUND(O6/$O$5*$P$5,0))</f>
        <v/>
      </c>
      <c r="Q6" s="130" t="str">
        <f t="shared" ref="Q6:Q45" si="1">IF(P6="","",VLOOKUP(P6,grade2,4,TRUE))</f>
        <v/>
      </c>
      <c r="R6" s="309" t="str">
        <f>IF(คุณลักษณะ!L6="","",คุณลักษณะ!L6)</f>
        <v/>
      </c>
      <c r="S6" s="16" t="str">
        <f>IF(R6="","",SUM(R6:R6))</f>
        <v/>
      </c>
      <c r="T6" s="620" t="str">
        <f>IF(S6="","",ROUND(S6/$S$5*$T$5,0))</f>
        <v/>
      </c>
      <c r="U6" s="130" t="str">
        <f t="shared" ref="U6:U45" si="2">IF(T6="","",VLOOKUP(T6,grade2,4,TRUE))</f>
        <v/>
      </c>
      <c r="V6" s="309" t="str">
        <f>IF(คุณลักษณะ!M6="","",คุณลักษณะ!M6)</f>
        <v/>
      </c>
      <c r="W6" s="302" t="str">
        <f>IF(คุณลักษณะ!N6="","",คุณลักษณะ!N6)</f>
        <v/>
      </c>
      <c r="X6" s="16" t="str">
        <f>IF(V6="","",SUM(V6:W6))</f>
        <v/>
      </c>
      <c r="Y6" s="620" t="str">
        <f>IF(X6="","",ROUND(X6/$X$5*$Y$5,0))</f>
        <v/>
      </c>
      <c r="Z6" s="130" t="str">
        <f t="shared" ref="Z6:Z45" si="3">IF(Y6="","",VLOOKUP(Y6,grade2,4,TRUE))</f>
        <v/>
      </c>
      <c r="AA6" s="309" t="str">
        <f>IF(คุณลักษณะ!O6="","",คุณลักษณะ!O6)</f>
        <v/>
      </c>
      <c r="AB6" s="302" t="str">
        <f>IF(คุณลักษณะ!P6="","",คุณลักษณะ!P6)</f>
        <v/>
      </c>
      <c r="AC6" s="16" t="str">
        <f>IF(AA6="","",SUM(AA6:AB6))</f>
        <v/>
      </c>
      <c r="AD6" s="620" t="str">
        <f>IF(AC6="","",ROUND(AC6/$AC$5*$AD$5,0))</f>
        <v/>
      </c>
      <c r="AE6" s="130" t="str">
        <f t="shared" ref="AE6:AE45" si="4">IF(AD6="","",VLOOKUP(AD6,grade2,4,TRUE))</f>
        <v/>
      </c>
      <c r="AF6" s="309" t="str">
        <f>IF(คุณลักษณะ!Q6="","",คุณลักษณะ!Q6)</f>
        <v/>
      </c>
      <c r="AG6" s="302" t="str">
        <f>IF(คุณลักษณะ!R6="","",คุณลักษณะ!R6)</f>
        <v/>
      </c>
      <c r="AH6" s="16" t="str">
        <f>IF(AF6="","",SUM(AF6:AG6))</f>
        <v/>
      </c>
      <c r="AI6" s="620" t="str">
        <f>IF(AH6="","",ROUND(AH6/$AH$5*$AI$5,0))</f>
        <v/>
      </c>
      <c r="AJ6" s="130" t="str">
        <f t="shared" ref="AJ6:AJ45" si="5">IF(AI6="","",VLOOKUP(AI6,grade2,4,TRUE))</f>
        <v/>
      </c>
      <c r="AK6" s="309" t="str">
        <f>IF(คุณลักษณะ!S6="","",คุณลักษณะ!S6)</f>
        <v/>
      </c>
      <c r="AL6" s="302" t="str">
        <f>IF(คุณลักษณะ!T6="","",คุณลักษณะ!T6)</f>
        <v/>
      </c>
      <c r="AM6" s="302" t="str">
        <f>IF(คุณลักษณะ!U6="","",คุณลักษณะ!U6)</f>
        <v/>
      </c>
      <c r="AN6" s="16" t="str">
        <f>IF(AK6="","",SUM(AK6:AM6))</f>
        <v/>
      </c>
      <c r="AO6" s="619" t="str">
        <f>IF(AN6="","",ROUND(AN6/$AN$5*$AO$5,0))</f>
        <v/>
      </c>
      <c r="AP6" s="130" t="str">
        <f t="shared" ref="AP6:AP45" si="6">IF(AO6="","",VLOOKUP(AO6,grade2,4,TRUE))</f>
        <v/>
      </c>
      <c r="AQ6" s="309" t="str">
        <f>IF(คุณลักษณะ!V6="","",คุณลักษณะ!V6)</f>
        <v/>
      </c>
      <c r="AR6" s="302" t="str">
        <f>IF(คุณลักษณะ!W6="","",คุณลักษณะ!W6)</f>
        <v/>
      </c>
      <c r="AS6" s="22" t="str">
        <f>IF(AQ6="","",SUM(AQ6:AR6))</f>
        <v/>
      </c>
      <c r="AT6" s="620" t="str">
        <f>IF(AS6="","",ROUND(AS6/$AS$5*$AT$5,0))</f>
        <v/>
      </c>
      <c r="AU6" s="130" t="str">
        <f t="shared" ref="AU6:AU55" si="7">IF(AT6="","",VLOOKUP(AT6,grade2,4,TRUE))</f>
        <v/>
      </c>
      <c r="AV6" s="309" t="str">
        <f>IF(คุณลักษณะ!X6="","",คุณลักษณะ!X6)</f>
        <v/>
      </c>
      <c r="AW6" s="302" t="str">
        <f>IF(คุณลักษณะ!Y6="","",คุณลักษณะ!Y6)</f>
        <v/>
      </c>
      <c r="AX6" s="22" t="str">
        <f>IF(AV6="","",SUM(AV6:AW6))</f>
        <v/>
      </c>
      <c r="AY6" s="620" t="str">
        <f>IF(AX6="","",ROUND(AX6/$AX$5*$AY$5,0))</f>
        <v/>
      </c>
      <c r="AZ6" s="130" t="str">
        <f t="shared" ref="AZ6:AZ55" si="8">IF(AY6="","",VLOOKUP(AY6,grade2,4,TRUE))</f>
        <v/>
      </c>
      <c r="BA6" s="314" t="str">
        <f>IF(คุณลักษณะ!Z6="","",คุณลักษณะ!Z6)</f>
        <v/>
      </c>
      <c r="BB6" s="315" t="str">
        <f>IF(คุณลักษณะ!AA6="","",คุณลักษณะ!AA6)</f>
        <v/>
      </c>
      <c r="BC6" s="22" t="str">
        <f>IF(BA6="","",SUM(BA6:BB6))</f>
        <v/>
      </c>
      <c r="BD6" s="620" t="str">
        <f>IF(BC6="","",ROUND(BC6/$BC$5*$BD$5,0))</f>
        <v/>
      </c>
      <c r="BE6" s="130" t="str">
        <f t="shared" ref="BE6:BE45" si="9">IF(BD6="","",VLOOKUP(BD6,grade2,4,TRUE))</f>
        <v/>
      </c>
      <c r="BF6" s="617" t="str">
        <f>IF(คุณลักษณะ!AB6="","",คุณลักษณะ!AB6)</f>
        <v/>
      </c>
      <c r="BG6" s="176" t="str">
        <f>IF(BF6="","",ROUND(BF6/$BF$5*$BG$5,0))</f>
        <v/>
      </c>
      <c r="BH6" s="175" t="str">
        <f>IF(BG6="","",IF(นักเรียน!N6="ออก","---ย้าย---",VLOOKUP(BG6,grade2,5,TRUE)))</f>
        <v/>
      </c>
      <c r="BI6" s="18" t="str">
        <f>IF(BG6="","",IF(นักเรียน!N6="ออก","---ย้าย---",VLOOKUP(BG6,grade2,4,TRUE)))</f>
        <v/>
      </c>
      <c r="BJ6" s="302" t="str">
        <f>IF(คุณลักษณะ!AF6="","",คุณลักษณะ!AF6)</f>
        <v/>
      </c>
      <c r="BK6" s="303"/>
    </row>
    <row r="7" spans="2:63" ht="15.75" customHeight="1" x14ac:dyDescent="0.5">
      <c r="B7" s="627">
        <v>2</v>
      </c>
      <c r="C7" s="111" t="str">
        <f>IF(นักเรียน!C7="","",นักเรียน!C7)</f>
        <v/>
      </c>
      <c r="D7" s="845" t="str">
        <f>IF(นักเรียน!E7="","",นักเรียน!E7)</f>
        <v/>
      </c>
      <c r="E7" s="846"/>
      <c r="F7" s="309" t="str">
        <f>IF(คุณลักษณะ!F7="","",คุณลักษณะ!F7)</f>
        <v/>
      </c>
      <c r="G7" s="302" t="str">
        <f>IF(คุณลักษณะ!G7="","",คุณลักษณะ!G7)</f>
        <v/>
      </c>
      <c r="H7" s="302" t="str">
        <f>IF(คุณลักษณะ!H7="","",คุณลักษณะ!H7)</f>
        <v/>
      </c>
      <c r="I7" s="302" t="str">
        <f>IF(คุณลักษณะ!I7="","",คุณลักษณะ!I7)</f>
        <v/>
      </c>
      <c r="J7" s="16" t="str">
        <f t="shared" ref="J7:J55" si="10">IF(F7="","",SUM(F7:I7))</f>
        <v/>
      </c>
      <c r="K7" s="620" t="str">
        <f t="shared" ref="K7:K45" si="11">IF(J7="","",ROUND(J7/$J$5*$K$5,0))</f>
        <v/>
      </c>
      <c r="L7" s="131" t="str">
        <f t="shared" si="0"/>
        <v/>
      </c>
      <c r="M7" s="309" t="str">
        <f>IF(คุณลักษณะ!J7="","",คุณลักษณะ!J7)</f>
        <v/>
      </c>
      <c r="N7" s="302" t="str">
        <f>IF(คุณลักษณะ!K7="","",คุณลักษณะ!K7)</f>
        <v/>
      </c>
      <c r="O7" s="23" t="str">
        <f t="shared" ref="O7:O55" si="12">IF(M7="","",SUM(M7:N7))</f>
        <v/>
      </c>
      <c r="P7" s="620" t="str">
        <f t="shared" ref="P7:P45" si="13">IF(O7="","",ROUND(O7/$O$5*$P$5,0))</f>
        <v/>
      </c>
      <c r="Q7" s="131" t="str">
        <f t="shared" si="1"/>
        <v/>
      </c>
      <c r="R7" s="310" t="str">
        <f>IF(คุณลักษณะ!L7="","",คุณลักษณะ!L7)</f>
        <v/>
      </c>
      <c r="S7" s="23" t="str">
        <f t="shared" ref="S7:S55" si="14">IF(R7="","",SUM(R7:R7))</f>
        <v/>
      </c>
      <c r="T7" s="620" t="str">
        <f t="shared" ref="T7:T45" si="15">IF(S7="","",ROUND(S7/$S$5*$T$5,0))</f>
        <v/>
      </c>
      <c r="U7" s="131" t="str">
        <f t="shared" si="2"/>
        <v/>
      </c>
      <c r="V7" s="310" t="str">
        <f>IF(คุณลักษณะ!M7="","",คุณลักษณะ!M7)</f>
        <v/>
      </c>
      <c r="W7" s="311" t="str">
        <f>IF(คุณลักษณะ!N7="","",คุณลักษณะ!N7)</f>
        <v/>
      </c>
      <c r="X7" s="23" t="str">
        <f t="shared" ref="X7:X55" si="16">IF(V7="","",SUM(V7:W7))</f>
        <v/>
      </c>
      <c r="Y7" s="620" t="str">
        <f t="shared" ref="Y7:Y45" si="17">IF(X7="","",ROUND(X7/$X$5*$Y$5,0))</f>
        <v/>
      </c>
      <c r="Z7" s="131" t="str">
        <f t="shared" si="3"/>
        <v/>
      </c>
      <c r="AA7" s="310" t="str">
        <f>IF(คุณลักษณะ!O7="","",คุณลักษณะ!O7)</f>
        <v/>
      </c>
      <c r="AB7" s="311" t="str">
        <f>IF(คุณลักษณะ!P7="","",คุณลักษณะ!P7)</f>
        <v/>
      </c>
      <c r="AC7" s="23" t="str">
        <f t="shared" ref="AC7:AC55" si="18">IF(AA7="","",SUM(AA7:AB7))</f>
        <v/>
      </c>
      <c r="AD7" s="620" t="str">
        <f t="shared" ref="AD7:AD45" si="19">IF(AC7="","",ROUND(AC7/$AC$5*$AD$5,0))</f>
        <v/>
      </c>
      <c r="AE7" s="131" t="str">
        <f t="shared" si="4"/>
        <v/>
      </c>
      <c r="AF7" s="310" t="str">
        <f>IF(คุณลักษณะ!Q7="","",คุณลักษณะ!Q7)</f>
        <v/>
      </c>
      <c r="AG7" s="311" t="str">
        <f>IF(คุณลักษณะ!R7="","",คุณลักษณะ!R7)</f>
        <v/>
      </c>
      <c r="AH7" s="23" t="str">
        <f t="shared" ref="AH7:AH55" si="20">IF(AF7="","",SUM(AF7:AG7))</f>
        <v/>
      </c>
      <c r="AI7" s="627" t="str">
        <f t="shared" ref="AI7:AI45" si="21">IF(AH7="","",ROUND(AH7/$AH$5*$AI$5,0))</f>
        <v/>
      </c>
      <c r="AJ7" s="131" t="str">
        <f t="shared" si="5"/>
        <v/>
      </c>
      <c r="AK7" s="310" t="str">
        <f>IF(คุณลักษณะ!S7="","",คุณลักษณะ!S7)</f>
        <v/>
      </c>
      <c r="AL7" s="311" t="str">
        <f>IF(คุณลักษณะ!T7="","",คุณลักษณะ!T7)</f>
        <v/>
      </c>
      <c r="AM7" s="311" t="str">
        <f>IF(คุณลักษณะ!U7="","",คุณลักษณะ!U7)</f>
        <v/>
      </c>
      <c r="AN7" s="23" t="str">
        <f t="shared" ref="AN7:AN55" si="22">IF(AK7="","",SUM(AK7:AM7))</f>
        <v/>
      </c>
      <c r="AO7" s="627" t="str">
        <f t="shared" ref="AO7:AO45" si="23">IF(AN7="","",ROUND(AN7/$AN$5*$AO$5,0))</f>
        <v/>
      </c>
      <c r="AP7" s="131" t="str">
        <f t="shared" si="6"/>
        <v/>
      </c>
      <c r="AQ7" s="310" t="str">
        <f>IF(คุณลักษณะ!V7="","",คุณลักษณะ!V7)</f>
        <v/>
      </c>
      <c r="AR7" s="311" t="str">
        <f>IF(คุณลักษณะ!W7="","",คุณลักษณะ!W7)</f>
        <v/>
      </c>
      <c r="AS7" s="23" t="str">
        <f t="shared" ref="AS7:AS55" si="24">IF(AQ7="","",SUM(AQ7:AR7))</f>
        <v/>
      </c>
      <c r="AT7" s="620" t="str">
        <f t="shared" ref="AT7:AT55" si="25">IF(AS7="","",ROUND(AS7/$AS$5*$AT$5,0))</f>
        <v/>
      </c>
      <c r="AU7" s="131" t="str">
        <f t="shared" si="7"/>
        <v/>
      </c>
      <c r="AV7" s="310" t="str">
        <f>IF(คุณลักษณะ!X7="","",คุณลักษณะ!X7)</f>
        <v/>
      </c>
      <c r="AW7" s="311" t="str">
        <f>IF(คุณลักษณะ!Y7="","",คุณลักษณะ!Y7)</f>
        <v/>
      </c>
      <c r="AX7" s="23" t="str">
        <f t="shared" ref="AX7:AX55" si="26">IF(AV7="","",SUM(AV7:AW7))</f>
        <v/>
      </c>
      <c r="AY7" s="620" t="str">
        <f t="shared" ref="AY7:AY55" si="27">IF(AX7="","",ROUND(AX7/$AX$5*$AY$5,0))</f>
        <v/>
      </c>
      <c r="AZ7" s="131" t="str">
        <f t="shared" si="8"/>
        <v/>
      </c>
      <c r="BA7" s="310" t="str">
        <f>IF(คุณลักษณะ!Z7="","",คุณลักษณะ!Z7)</f>
        <v/>
      </c>
      <c r="BB7" s="311" t="str">
        <f>IF(คุณลักษณะ!AA7="","",คุณลักษณะ!AA7)</f>
        <v/>
      </c>
      <c r="BC7" s="23" t="str">
        <f t="shared" ref="BC7:BC55" si="28">IF(BA7="","",SUM(BA7:BB7))</f>
        <v/>
      </c>
      <c r="BD7" s="627" t="str">
        <f>IF(BC7="","",ROUND(BC7/$BC$5*$BD$5,0))</f>
        <v/>
      </c>
      <c r="BE7" s="131" t="str">
        <f t="shared" si="9"/>
        <v/>
      </c>
      <c r="BF7" s="618" t="str">
        <f>IF(คุณลักษณะ!AB7="","",คุณลักษณะ!AB7)</f>
        <v/>
      </c>
      <c r="BG7" s="176" t="str">
        <f t="shared" ref="BG7:BG55" si="29">IF(BF7="","",ROUND(BF7/$BF$5*$BG$5,0))</f>
        <v/>
      </c>
      <c r="BH7" s="175" t="str">
        <f>IF(BG7="","",IF(นักเรียน!N7="ออก","---ย้าย---",VLOOKUP(BG7,grade2,5,TRUE)))</f>
        <v/>
      </c>
      <c r="BI7" s="18" t="str">
        <f>IF(BG7="","",IF(นักเรียน!N7="ออก","---ย้าย---",VLOOKUP(BG7,grade2,4,TRUE)))</f>
        <v/>
      </c>
      <c r="BJ7" s="302" t="str">
        <f>IF(คุณลักษณะ!AF7="","",คุณลักษณะ!AF7)</f>
        <v/>
      </c>
      <c r="BK7" s="304"/>
    </row>
    <row r="8" spans="2:63" ht="15.75" customHeight="1" x14ac:dyDescent="0.5">
      <c r="B8" s="627">
        <v>3</v>
      </c>
      <c r="C8" s="111" t="str">
        <f>IF(นักเรียน!C8="","",นักเรียน!C8)</f>
        <v/>
      </c>
      <c r="D8" s="845" t="str">
        <f>IF(นักเรียน!E8="","",นักเรียน!E8)</f>
        <v/>
      </c>
      <c r="E8" s="846"/>
      <c r="F8" s="309" t="str">
        <f>IF(คุณลักษณะ!F8="","",คุณลักษณะ!F8)</f>
        <v/>
      </c>
      <c r="G8" s="302" t="str">
        <f>IF(คุณลักษณะ!G8="","",คุณลักษณะ!G8)</f>
        <v/>
      </c>
      <c r="H8" s="302" t="str">
        <f>IF(คุณลักษณะ!H8="","",คุณลักษณะ!H8)</f>
        <v/>
      </c>
      <c r="I8" s="302" t="str">
        <f>IF(คุณลักษณะ!I8="","",คุณลักษณะ!I8)</f>
        <v/>
      </c>
      <c r="J8" s="16" t="str">
        <f t="shared" si="10"/>
        <v/>
      </c>
      <c r="K8" s="620" t="str">
        <f t="shared" si="11"/>
        <v/>
      </c>
      <c r="L8" s="131" t="str">
        <f t="shared" si="0"/>
        <v/>
      </c>
      <c r="M8" s="309" t="str">
        <f>IF(คุณลักษณะ!J8="","",คุณลักษณะ!J8)</f>
        <v/>
      </c>
      <c r="N8" s="302" t="str">
        <f>IF(คุณลักษณะ!K8="","",คุณลักษณะ!K8)</f>
        <v/>
      </c>
      <c r="O8" s="23" t="str">
        <f t="shared" si="12"/>
        <v/>
      </c>
      <c r="P8" s="620" t="str">
        <f t="shared" si="13"/>
        <v/>
      </c>
      <c r="Q8" s="131" t="str">
        <f t="shared" si="1"/>
        <v/>
      </c>
      <c r="R8" s="310" t="str">
        <f>IF(คุณลักษณะ!L8="","",คุณลักษณะ!L8)</f>
        <v/>
      </c>
      <c r="S8" s="23" t="str">
        <f t="shared" si="14"/>
        <v/>
      </c>
      <c r="T8" s="620" t="str">
        <f t="shared" si="15"/>
        <v/>
      </c>
      <c r="U8" s="131" t="str">
        <f t="shared" si="2"/>
        <v/>
      </c>
      <c r="V8" s="310" t="str">
        <f>IF(คุณลักษณะ!M8="","",คุณลักษณะ!M8)</f>
        <v/>
      </c>
      <c r="W8" s="311" t="str">
        <f>IF(คุณลักษณะ!N8="","",คุณลักษณะ!N8)</f>
        <v/>
      </c>
      <c r="X8" s="23" t="str">
        <f t="shared" si="16"/>
        <v/>
      </c>
      <c r="Y8" s="620" t="str">
        <f t="shared" si="17"/>
        <v/>
      </c>
      <c r="Z8" s="131" t="str">
        <f t="shared" si="3"/>
        <v/>
      </c>
      <c r="AA8" s="310" t="str">
        <f>IF(คุณลักษณะ!O8="","",คุณลักษณะ!O8)</f>
        <v/>
      </c>
      <c r="AB8" s="311" t="str">
        <f>IF(คุณลักษณะ!P8="","",คุณลักษณะ!P8)</f>
        <v/>
      </c>
      <c r="AC8" s="23" t="str">
        <f t="shared" si="18"/>
        <v/>
      </c>
      <c r="AD8" s="620" t="str">
        <f t="shared" si="19"/>
        <v/>
      </c>
      <c r="AE8" s="131" t="str">
        <f t="shared" si="4"/>
        <v/>
      </c>
      <c r="AF8" s="310" t="str">
        <f>IF(คุณลักษณะ!Q8="","",คุณลักษณะ!Q8)</f>
        <v/>
      </c>
      <c r="AG8" s="311" t="str">
        <f>IF(คุณลักษณะ!R8="","",คุณลักษณะ!R8)</f>
        <v/>
      </c>
      <c r="AH8" s="23" t="str">
        <f t="shared" si="20"/>
        <v/>
      </c>
      <c r="AI8" s="627" t="str">
        <f t="shared" si="21"/>
        <v/>
      </c>
      <c r="AJ8" s="131" t="str">
        <f t="shared" si="5"/>
        <v/>
      </c>
      <c r="AK8" s="310" t="str">
        <f>IF(คุณลักษณะ!S8="","",คุณลักษณะ!S8)</f>
        <v/>
      </c>
      <c r="AL8" s="311" t="str">
        <f>IF(คุณลักษณะ!T8="","",คุณลักษณะ!T8)</f>
        <v/>
      </c>
      <c r="AM8" s="311" t="str">
        <f>IF(คุณลักษณะ!U8="","",คุณลักษณะ!U8)</f>
        <v/>
      </c>
      <c r="AN8" s="23" t="str">
        <f t="shared" si="22"/>
        <v/>
      </c>
      <c r="AO8" s="627" t="str">
        <f t="shared" si="23"/>
        <v/>
      </c>
      <c r="AP8" s="131" t="str">
        <f t="shared" si="6"/>
        <v/>
      </c>
      <c r="AQ8" s="310" t="str">
        <f>IF(คุณลักษณะ!V8="","",คุณลักษณะ!V8)</f>
        <v/>
      </c>
      <c r="AR8" s="311" t="str">
        <f>IF(คุณลักษณะ!W8="","",คุณลักษณะ!W8)</f>
        <v/>
      </c>
      <c r="AS8" s="23" t="str">
        <f t="shared" si="24"/>
        <v/>
      </c>
      <c r="AT8" s="620" t="str">
        <f t="shared" si="25"/>
        <v/>
      </c>
      <c r="AU8" s="131" t="str">
        <f t="shared" si="7"/>
        <v/>
      </c>
      <c r="AV8" s="310" t="str">
        <f>IF(คุณลักษณะ!X8="","",คุณลักษณะ!X8)</f>
        <v/>
      </c>
      <c r="AW8" s="311" t="str">
        <f>IF(คุณลักษณะ!Y8="","",คุณลักษณะ!Y8)</f>
        <v/>
      </c>
      <c r="AX8" s="23" t="str">
        <f t="shared" si="26"/>
        <v/>
      </c>
      <c r="AY8" s="620" t="str">
        <f t="shared" si="27"/>
        <v/>
      </c>
      <c r="AZ8" s="131" t="str">
        <f t="shared" si="8"/>
        <v/>
      </c>
      <c r="BA8" s="310" t="str">
        <f>IF(คุณลักษณะ!Z8="","",คุณลักษณะ!Z8)</f>
        <v/>
      </c>
      <c r="BB8" s="311" t="str">
        <f>IF(คุณลักษณะ!AA8="","",คุณลักษณะ!AA8)</f>
        <v/>
      </c>
      <c r="BC8" s="23" t="str">
        <f t="shared" si="28"/>
        <v/>
      </c>
      <c r="BD8" s="627" t="str">
        <f t="shared" ref="BD8:BD45" si="30">IF(BC8="","",ROUND(BC8/$BC$5*$BD$5,0))</f>
        <v/>
      </c>
      <c r="BE8" s="131" t="str">
        <f t="shared" si="9"/>
        <v/>
      </c>
      <c r="BF8" s="618" t="str">
        <f>IF(คุณลักษณะ!AB8="","",คุณลักษณะ!AB8)</f>
        <v/>
      </c>
      <c r="BG8" s="176" t="str">
        <f t="shared" si="29"/>
        <v/>
      </c>
      <c r="BH8" s="175" t="str">
        <f>IF(BG8="","",IF(นักเรียน!N8="ออก","---ย้าย---",VLOOKUP(BG8,grade2,5,TRUE)))</f>
        <v/>
      </c>
      <c r="BI8" s="18" t="str">
        <f>IF(BG8="","",IF(นักเรียน!N8="ออก","---ย้าย---",VLOOKUP(BG8,grade2,4,TRUE)))</f>
        <v/>
      </c>
      <c r="BJ8" s="302" t="str">
        <f>IF(คุณลักษณะ!AF8="","",คุณลักษณะ!AF8)</f>
        <v/>
      </c>
      <c r="BK8" s="304"/>
    </row>
    <row r="9" spans="2:63" ht="15.75" customHeight="1" x14ac:dyDescent="0.5">
      <c r="B9" s="627">
        <v>4</v>
      </c>
      <c r="C9" s="111" t="str">
        <f>IF(นักเรียน!C9="","",นักเรียน!C9)</f>
        <v/>
      </c>
      <c r="D9" s="845" t="str">
        <f>IF(นักเรียน!E9="","",นักเรียน!E9)</f>
        <v/>
      </c>
      <c r="E9" s="846"/>
      <c r="F9" s="309" t="str">
        <f>IF(คุณลักษณะ!F9="","",คุณลักษณะ!F9)</f>
        <v/>
      </c>
      <c r="G9" s="302" t="str">
        <f>IF(คุณลักษณะ!G9="","",คุณลักษณะ!G9)</f>
        <v/>
      </c>
      <c r="H9" s="302" t="str">
        <f>IF(คุณลักษณะ!H9="","",คุณลักษณะ!H9)</f>
        <v/>
      </c>
      <c r="I9" s="302" t="str">
        <f>IF(คุณลักษณะ!I9="","",คุณลักษณะ!I9)</f>
        <v/>
      </c>
      <c r="J9" s="16" t="str">
        <f t="shared" si="10"/>
        <v/>
      </c>
      <c r="K9" s="620" t="str">
        <f t="shared" si="11"/>
        <v/>
      </c>
      <c r="L9" s="131" t="str">
        <f t="shared" si="0"/>
        <v/>
      </c>
      <c r="M9" s="309" t="str">
        <f>IF(คุณลักษณะ!J9="","",คุณลักษณะ!J9)</f>
        <v/>
      </c>
      <c r="N9" s="302" t="str">
        <f>IF(คุณลักษณะ!K9="","",คุณลักษณะ!K9)</f>
        <v/>
      </c>
      <c r="O9" s="23" t="str">
        <f t="shared" si="12"/>
        <v/>
      </c>
      <c r="P9" s="620" t="str">
        <f t="shared" si="13"/>
        <v/>
      </c>
      <c r="Q9" s="131" t="str">
        <f t="shared" si="1"/>
        <v/>
      </c>
      <c r="R9" s="310" t="str">
        <f>IF(คุณลักษณะ!L9="","",คุณลักษณะ!L9)</f>
        <v/>
      </c>
      <c r="S9" s="23" t="str">
        <f t="shared" si="14"/>
        <v/>
      </c>
      <c r="T9" s="620" t="str">
        <f t="shared" si="15"/>
        <v/>
      </c>
      <c r="U9" s="131" t="str">
        <f t="shared" si="2"/>
        <v/>
      </c>
      <c r="V9" s="310" t="str">
        <f>IF(คุณลักษณะ!M9="","",คุณลักษณะ!M9)</f>
        <v/>
      </c>
      <c r="W9" s="311" t="str">
        <f>IF(คุณลักษณะ!N9="","",คุณลักษณะ!N9)</f>
        <v/>
      </c>
      <c r="X9" s="23" t="str">
        <f t="shared" si="16"/>
        <v/>
      </c>
      <c r="Y9" s="620" t="str">
        <f t="shared" si="17"/>
        <v/>
      </c>
      <c r="Z9" s="131" t="str">
        <f t="shared" si="3"/>
        <v/>
      </c>
      <c r="AA9" s="310" t="str">
        <f>IF(คุณลักษณะ!O9="","",คุณลักษณะ!O9)</f>
        <v/>
      </c>
      <c r="AB9" s="311" t="str">
        <f>IF(คุณลักษณะ!P9="","",คุณลักษณะ!P9)</f>
        <v/>
      </c>
      <c r="AC9" s="23" t="str">
        <f t="shared" si="18"/>
        <v/>
      </c>
      <c r="AD9" s="620" t="str">
        <f t="shared" si="19"/>
        <v/>
      </c>
      <c r="AE9" s="131" t="str">
        <f t="shared" si="4"/>
        <v/>
      </c>
      <c r="AF9" s="310" t="str">
        <f>IF(คุณลักษณะ!Q9="","",คุณลักษณะ!Q9)</f>
        <v/>
      </c>
      <c r="AG9" s="311" t="str">
        <f>IF(คุณลักษณะ!R9="","",คุณลักษณะ!R9)</f>
        <v/>
      </c>
      <c r="AH9" s="23" t="str">
        <f t="shared" si="20"/>
        <v/>
      </c>
      <c r="AI9" s="627" t="str">
        <f t="shared" si="21"/>
        <v/>
      </c>
      <c r="AJ9" s="131" t="str">
        <f t="shared" si="5"/>
        <v/>
      </c>
      <c r="AK9" s="310" t="str">
        <f>IF(คุณลักษณะ!S9="","",คุณลักษณะ!S9)</f>
        <v/>
      </c>
      <c r="AL9" s="311" t="str">
        <f>IF(คุณลักษณะ!T9="","",คุณลักษณะ!T9)</f>
        <v/>
      </c>
      <c r="AM9" s="311" t="str">
        <f>IF(คุณลักษณะ!U9="","",คุณลักษณะ!U9)</f>
        <v/>
      </c>
      <c r="AN9" s="23" t="str">
        <f t="shared" si="22"/>
        <v/>
      </c>
      <c r="AO9" s="627" t="str">
        <f t="shared" si="23"/>
        <v/>
      </c>
      <c r="AP9" s="131" t="str">
        <f t="shared" si="6"/>
        <v/>
      </c>
      <c r="AQ9" s="310" t="str">
        <f>IF(คุณลักษณะ!V9="","",คุณลักษณะ!V9)</f>
        <v/>
      </c>
      <c r="AR9" s="311" t="str">
        <f>IF(คุณลักษณะ!W9="","",คุณลักษณะ!W9)</f>
        <v/>
      </c>
      <c r="AS9" s="23" t="str">
        <f t="shared" si="24"/>
        <v/>
      </c>
      <c r="AT9" s="620" t="str">
        <f t="shared" si="25"/>
        <v/>
      </c>
      <c r="AU9" s="131" t="str">
        <f t="shared" si="7"/>
        <v/>
      </c>
      <c r="AV9" s="310" t="str">
        <f>IF(คุณลักษณะ!X9="","",คุณลักษณะ!X9)</f>
        <v/>
      </c>
      <c r="AW9" s="311" t="str">
        <f>IF(คุณลักษณะ!Y9="","",คุณลักษณะ!Y9)</f>
        <v/>
      </c>
      <c r="AX9" s="23" t="str">
        <f t="shared" si="26"/>
        <v/>
      </c>
      <c r="AY9" s="620" t="str">
        <f t="shared" si="27"/>
        <v/>
      </c>
      <c r="AZ9" s="131" t="str">
        <f t="shared" si="8"/>
        <v/>
      </c>
      <c r="BA9" s="310" t="str">
        <f>IF(คุณลักษณะ!Z9="","",คุณลักษณะ!Z9)</f>
        <v/>
      </c>
      <c r="BB9" s="311" t="str">
        <f>IF(คุณลักษณะ!AA9="","",คุณลักษณะ!AA9)</f>
        <v/>
      </c>
      <c r="BC9" s="23" t="str">
        <f t="shared" si="28"/>
        <v/>
      </c>
      <c r="BD9" s="627" t="str">
        <f t="shared" si="30"/>
        <v/>
      </c>
      <c r="BE9" s="131" t="str">
        <f t="shared" si="9"/>
        <v/>
      </c>
      <c r="BF9" s="618" t="str">
        <f>IF(คุณลักษณะ!AB9="","",คุณลักษณะ!AB9)</f>
        <v/>
      </c>
      <c r="BG9" s="176" t="str">
        <f t="shared" si="29"/>
        <v/>
      </c>
      <c r="BH9" s="175" t="str">
        <f>IF(BG9="","",IF(นักเรียน!N9="ออก","---ย้าย---",VLOOKUP(BG9,grade2,5,TRUE)))</f>
        <v/>
      </c>
      <c r="BI9" s="18" t="str">
        <f>IF(BG9="","",IF(นักเรียน!N9="ออก","---ย้าย---",VLOOKUP(BG9,grade2,4,TRUE)))</f>
        <v/>
      </c>
      <c r="BJ9" s="302" t="str">
        <f>IF(คุณลักษณะ!AF9="","",คุณลักษณะ!AF9)</f>
        <v/>
      </c>
      <c r="BK9" s="304"/>
    </row>
    <row r="10" spans="2:63" ht="15.75" customHeight="1" x14ac:dyDescent="0.5">
      <c r="B10" s="620">
        <v>5</v>
      </c>
      <c r="C10" s="111" t="str">
        <f>IF(นักเรียน!C10="","",นักเรียน!C10)</f>
        <v/>
      </c>
      <c r="D10" s="845" t="str">
        <f>IF(นักเรียน!E10="","",นักเรียน!E10)</f>
        <v/>
      </c>
      <c r="E10" s="846"/>
      <c r="F10" s="309" t="str">
        <f>IF(คุณลักษณะ!F10="","",คุณลักษณะ!F10)</f>
        <v/>
      </c>
      <c r="G10" s="302" t="str">
        <f>IF(คุณลักษณะ!G10="","",คุณลักษณะ!G10)</f>
        <v/>
      </c>
      <c r="H10" s="302" t="str">
        <f>IF(คุณลักษณะ!H10="","",คุณลักษณะ!H10)</f>
        <v/>
      </c>
      <c r="I10" s="302" t="str">
        <f>IF(คุณลักษณะ!I10="","",คุณลักษณะ!I10)</f>
        <v/>
      </c>
      <c r="J10" s="16" t="str">
        <f t="shared" si="10"/>
        <v/>
      </c>
      <c r="K10" s="620" t="str">
        <f t="shared" si="11"/>
        <v/>
      </c>
      <c r="L10" s="131" t="str">
        <f t="shared" si="0"/>
        <v/>
      </c>
      <c r="M10" s="309" t="str">
        <f>IF(คุณลักษณะ!J10="","",คุณลักษณะ!J10)</f>
        <v/>
      </c>
      <c r="N10" s="302" t="str">
        <f>IF(คุณลักษณะ!K10="","",คุณลักษณะ!K10)</f>
        <v/>
      </c>
      <c r="O10" s="23" t="str">
        <f t="shared" si="12"/>
        <v/>
      </c>
      <c r="P10" s="620" t="str">
        <f t="shared" si="13"/>
        <v/>
      </c>
      <c r="Q10" s="131" t="str">
        <f t="shared" si="1"/>
        <v/>
      </c>
      <c r="R10" s="310" t="str">
        <f>IF(คุณลักษณะ!L10="","",คุณลักษณะ!L10)</f>
        <v/>
      </c>
      <c r="S10" s="23" t="str">
        <f t="shared" si="14"/>
        <v/>
      </c>
      <c r="T10" s="620" t="str">
        <f t="shared" si="15"/>
        <v/>
      </c>
      <c r="U10" s="131" t="str">
        <f t="shared" si="2"/>
        <v/>
      </c>
      <c r="V10" s="310" t="str">
        <f>IF(คุณลักษณะ!M10="","",คุณลักษณะ!M10)</f>
        <v/>
      </c>
      <c r="W10" s="311" t="str">
        <f>IF(คุณลักษณะ!N10="","",คุณลักษณะ!N10)</f>
        <v/>
      </c>
      <c r="X10" s="23" t="str">
        <f t="shared" si="16"/>
        <v/>
      </c>
      <c r="Y10" s="620" t="str">
        <f t="shared" si="17"/>
        <v/>
      </c>
      <c r="Z10" s="131" t="str">
        <f t="shared" si="3"/>
        <v/>
      </c>
      <c r="AA10" s="310" t="str">
        <f>IF(คุณลักษณะ!O10="","",คุณลักษณะ!O10)</f>
        <v/>
      </c>
      <c r="AB10" s="311" t="str">
        <f>IF(คุณลักษณะ!P10="","",คุณลักษณะ!P10)</f>
        <v/>
      </c>
      <c r="AC10" s="23" t="str">
        <f t="shared" si="18"/>
        <v/>
      </c>
      <c r="AD10" s="620" t="str">
        <f t="shared" si="19"/>
        <v/>
      </c>
      <c r="AE10" s="131" t="str">
        <f t="shared" si="4"/>
        <v/>
      </c>
      <c r="AF10" s="310" t="str">
        <f>IF(คุณลักษณะ!Q10="","",คุณลักษณะ!Q10)</f>
        <v/>
      </c>
      <c r="AG10" s="311" t="str">
        <f>IF(คุณลักษณะ!R10="","",คุณลักษณะ!R10)</f>
        <v/>
      </c>
      <c r="AH10" s="23" t="str">
        <f t="shared" si="20"/>
        <v/>
      </c>
      <c r="AI10" s="627" t="str">
        <f t="shared" si="21"/>
        <v/>
      </c>
      <c r="AJ10" s="131" t="str">
        <f t="shared" si="5"/>
        <v/>
      </c>
      <c r="AK10" s="310" t="str">
        <f>IF(คุณลักษณะ!S10="","",คุณลักษณะ!S10)</f>
        <v/>
      </c>
      <c r="AL10" s="311" t="str">
        <f>IF(คุณลักษณะ!T10="","",คุณลักษณะ!T10)</f>
        <v/>
      </c>
      <c r="AM10" s="311" t="str">
        <f>IF(คุณลักษณะ!U10="","",คุณลักษณะ!U10)</f>
        <v/>
      </c>
      <c r="AN10" s="23" t="str">
        <f t="shared" si="22"/>
        <v/>
      </c>
      <c r="AO10" s="627" t="str">
        <f t="shared" si="23"/>
        <v/>
      </c>
      <c r="AP10" s="131" t="str">
        <f t="shared" si="6"/>
        <v/>
      </c>
      <c r="AQ10" s="310" t="str">
        <f>IF(คุณลักษณะ!V10="","",คุณลักษณะ!V10)</f>
        <v/>
      </c>
      <c r="AR10" s="311" t="str">
        <f>IF(คุณลักษณะ!W10="","",คุณลักษณะ!W10)</f>
        <v/>
      </c>
      <c r="AS10" s="23" t="str">
        <f t="shared" si="24"/>
        <v/>
      </c>
      <c r="AT10" s="620" t="str">
        <f t="shared" si="25"/>
        <v/>
      </c>
      <c r="AU10" s="131" t="str">
        <f t="shared" si="7"/>
        <v/>
      </c>
      <c r="AV10" s="310" t="str">
        <f>IF(คุณลักษณะ!X10="","",คุณลักษณะ!X10)</f>
        <v/>
      </c>
      <c r="AW10" s="311" t="str">
        <f>IF(คุณลักษณะ!Y10="","",คุณลักษณะ!Y10)</f>
        <v/>
      </c>
      <c r="AX10" s="23" t="str">
        <f t="shared" si="26"/>
        <v/>
      </c>
      <c r="AY10" s="620" t="str">
        <f t="shared" si="27"/>
        <v/>
      </c>
      <c r="AZ10" s="131" t="str">
        <f t="shared" si="8"/>
        <v/>
      </c>
      <c r="BA10" s="310" t="str">
        <f>IF(คุณลักษณะ!Z10="","",คุณลักษณะ!Z10)</f>
        <v/>
      </c>
      <c r="BB10" s="311" t="str">
        <f>IF(คุณลักษณะ!AA10="","",คุณลักษณะ!AA10)</f>
        <v/>
      </c>
      <c r="BC10" s="23" t="str">
        <f t="shared" si="28"/>
        <v/>
      </c>
      <c r="BD10" s="627" t="str">
        <f t="shared" si="30"/>
        <v/>
      </c>
      <c r="BE10" s="131" t="str">
        <f t="shared" si="9"/>
        <v/>
      </c>
      <c r="BF10" s="618" t="str">
        <f>IF(คุณลักษณะ!AB10="","",คุณลักษณะ!AB10)</f>
        <v/>
      </c>
      <c r="BG10" s="176" t="str">
        <f t="shared" si="29"/>
        <v/>
      </c>
      <c r="BH10" s="175" t="str">
        <f>IF(BG10="","",IF(นักเรียน!N10="ออก","---ย้าย---",VLOOKUP(BG10,grade2,5,TRUE)))</f>
        <v/>
      </c>
      <c r="BI10" s="18" t="str">
        <f>IF(BG10="","",IF(นักเรียน!N10="ออก","---ย้าย---",VLOOKUP(BG10,grade2,4,TRUE)))</f>
        <v/>
      </c>
      <c r="BJ10" s="302" t="str">
        <f>IF(คุณลักษณะ!AF10="","",คุณลักษณะ!AF10)</f>
        <v/>
      </c>
      <c r="BK10" s="304"/>
    </row>
    <row r="11" spans="2:63" ht="15.75" customHeight="1" x14ac:dyDescent="0.5">
      <c r="B11" s="627">
        <v>6</v>
      </c>
      <c r="C11" s="111" t="str">
        <f>IF(นักเรียน!C11="","",นักเรียน!C11)</f>
        <v/>
      </c>
      <c r="D11" s="845" t="str">
        <f>IF(นักเรียน!E11="","",นักเรียน!E11)</f>
        <v/>
      </c>
      <c r="E11" s="846"/>
      <c r="F11" s="309" t="str">
        <f>IF(คุณลักษณะ!F11="","",คุณลักษณะ!F11)</f>
        <v/>
      </c>
      <c r="G11" s="302" t="str">
        <f>IF(คุณลักษณะ!G11="","",คุณลักษณะ!G11)</f>
        <v/>
      </c>
      <c r="H11" s="302" t="str">
        <f>IF(คุณลักษณะ!H11="","",คุณลักษณะ!H11)</f>
        <v/>
      </c>
      <c r="I11" s="302" t="str">
        <f>IF(คุณลักษณะ!I11="","",คุณลักษณะ!I11)</f>
        <v/>
      </c>
      <c r="J11" s="16" t="str">
        <f t="shared" si="10"/>
        <v/>
      </c>
      <c r="K11" s="620" t="str">
        <f t="shared" si="11"/>
        <v/>
      </c>
      <c r="L11" s="131" t="str">
        <f t="shared" si="0"/>
        <v/>
      </c>
      <c r="M11" s="309" t="str">
        <f>IF(คุณลักษณะ!J11="","",คุณลักษณะ!J11)</f>
        <v/>
      </c>
      <c r="N11" s="302" t="str">
        <f>IF(คุณลักษณะ!K11="","",คุณลักษณะ!K11)</f>
        <v/>
      </c>
      <c r="O11" s="23" t="str">
        <f t="shared" si="12"/>
        <v/>
      </c>
      <c r="P11" s="620" t="str">
        <f t="shared" si="13"/>
        <v/>
      </c>
      <c r="Q11" s="131" t="str">
        <f t="shared" si="1"/>
        <v/>
      </c>
      <c r="R11" s="310" t="str">
        <f>IF(คุณลักษณะ!L11="","",คุณลักษณะ!L11)</f>
        <v/>
      </c>
      <c r="S11" s="23" t="str">
        <f t="shared" si="14"/>
        <v/>
      </c>
      <c r="T11" s="620" t="str">
        <f t="shared" si="15"/>
        <v/>
      </c>
      <c r="U11" s="131" t="str">
        <f t="shared" si="2"/>
        <v/>
      </c>
      <c r="V11" s="310" t="str">
        <f>IF(คุณลักษณะ!M11="","",คุณลักษณะ!M11)</f>
        <v/>
      </c>
      <c r="W11" s="311" t="str">
        <f>IF(คุณลักษณะ!N11="","",คุณลักษณะ!N11)</f>
        <v/>
      </c>
      <c r="X11" s="23" t="str">
        <f t="shared" si="16"/>
        <v/>
      </c>
      <c r="Y11" s="620" t="str">
        <f t="shared" si="17"/>
        <v/>
      </c>
      <c r="Z11" s="131" t="str">
        <f t="shared" si="3"/>
        <v/>
      </c>
      <c r="AA11" s="310" t="str">
        <f>IF(คุณลักษณะ!O11="","",คุณลักษณะ!O11)</f>
        <v/>
      </c>
      <c r="AB11" s="311" t="str">
        <f>IF(คุณลักษณะ!P11="","",คุณลักษณะ!P11)</f>
        <v/>
      </c>
      <c r="AC11" s="23" t="str">
        <f t="shared" si="18"/>
        <v/>
      </c>
      <c r="AD11" s="620" t="str">
        <f t="shared" si="19"/>
        <v/>
      </c>
      <c r="AE11" s="131" t="str">
        <f t="shared" si="4"/>
        <v/>
      </c>
      <c r="AF11" s="310" t="str">
        <f>IF(คุณลักษณะ!Q11="","",คุณลักษณะ!Q11)</f>
        <v/>
      </c>
      <c r="AG11" s="311" t="str">
        <f>IF(คุณลักษณะ!R11="","",คุณลักษณะ!R11)</f>
        <v/>
      </c>
      <c r="AH11" s="23" t="str">
        <f t="shared" si="20"/>
        <v/>
      </c>
      <c r="AI11" s="627" t="str">
        <f t="shared" si="21"/>
        <v/>
      </c>
      <c r="AJ11" s="131" t="str">
        <f t="shared" si="5"/>
        <v/>
      </c>
      <c r="AK11" s="310" t="str">
        <f>IF(คุณลักษณะ!S11="","",คุณลักษณะ!S11)</f>
        <v/>
      </c>
      <c r="AL11" s="311" t="str">
        <f>IF(คุณลักษณะ!T11="","",คุณลักษณะ!T11)</f>
        <v/>
      </c>
      <c r="AM11" s="311" t="str">
        <f>IF(คุณลักษณะ!U11="","",คุณลักษณะ!U11)</f>
        <v/>
      </c>
      <c r="AN11" s="23" t="str">
        <f t="shared" si="22"/>
        <v/>
      </c>
      <c r="AO11" s="627" t="str">
        <f t="shared" si="23"/>
        <v/>
      </c>
      <c r="AP11" s="131" t="str">
        <f t="shared" si="6"/>
        <v/>
      </c>
      <c r="AQ11" s="310" t="str">
        <f>IF(คุณลักษณะ!V11="","",คุณลักษณะ!V11)</f>
        <v/>
      </c>
      <c r="AR11" s="311" t="str">
        <f>IF(คุณลักษณะ!W11="","",คุณลักษณะ!W11)</f>
        <v/>
      </c>
      <c r="AS11" s="23" t="str">
        <f t="shared" si="24"/>
        <v/>
      </c>
      <c r="AT11" s="620" t="str">
        <f t="shared" si="25"/>
        <v/>
      </c>
      <c r="AU11" s="131" t="str">
        <f t="shared" si="7"/>
        <v/>
      </c>
      <c r="AV11" s="310" t="str">
        <f>IF(คุณลักษณะ!X11="","",คุณลักษณะ!X11)</f>
        <v/>
      </c>
      <c r="AW11" s="311" t="str">
        <f>IF(คุณลักษณะ!Y11="","",คุณลักษณะ!Y11)</f>
        <v/>
      </c>
      <c r="AX11" s="23" t="str">
        <f t="shared" si="26"/>
        <v/>
      </c>
      <c r="AY11" s="620" t="str">
        <f t="shared" si="27"/>
        <v/>
      </c>
      <c r="AZ11" s="131" t="str">
        <f t="shared" si="8"/>
        <v/>
      </c>
      <c r="BA11" s="310" t="str">
        <f>IF(คุณลักษณะ!Z11="","",คุณลักษณะ!Z11)</f>
        <v/>
      </c>
      <c r="BB11" s="311" t="str">
        <f>IF(คุณลักษณะ!AA11="","",คุณลักษณะ!AA11)</f>
        <v/>
      </c>
      <c r="BC11" s="23" t="str">
        <f t="shared" si="28"/>
        <v/>
      </c>
      <c r="BD11" s="627" t="str">
        <f t="shared" si="30"/>
        <v/>
      </c>
      <c r="BE11" s="131" t="str">
        <f t="shared" si="9"/>
        <v/>
      </c>
      <c r="BF11" s="618" t="str">
        <f>IF(คุณลักษณะ!AB11="","",คุณลักษณะ!AB11)</f>
        <v/>
      </c>
      <c r="BG11" s="176" t="str">
        <f t="shared" si="29"/>
        <v/>
      </c>
      <c r="BH11" s="175" t="str">
        <f>IF(BG11="","",IF(นักเรียน!N11="ออก","---ย้าย---",VLOOKUP(BG11,grade2,5,TRUE)))</f>
        <v/>
      </c>
      <c r="BI11" s="18" t="str">
        <f>IF(BG11="","",IF(นักเรียน!N11="ออก","---ย้าย---",VLOOKUP(BG11,grade2,4,TRUE)))</f>
        <v/>
      </c>
      <c r="BJ11" s="302" t="str">
        <f>IF(คุณลักษณะ!AF11="","",คุณลักษณะ!AF11)</f>
        <v/>
      </c>
      <c r="BK11" s="304"/>
    </row>
    <row r="12" spans="2:63" ht="15.75" customHeight="1" x14ac:dyDescent="0.5">
      <c r="B12" s="627">
        <v>7</v>
      </c>
      <c r="C12" s="111" t="str">
        <f>IF(นักเรียน!C12="","",นักเรียน!C12)</f>
        <v/>
      </c>
      <c r="D12" s="845" t="str">
        <f>IF(นักเรียน!E12="","",นักเรียน!E12)</f>
        <v/>
      </c>
      <c r="E12" s="846"/>
      <c r="F12" s="309" t="str">
        <f>IF(คุณลักษณะ!F12="","",คุณลักษณะ!F12)</f>
        <v/>
      </c>
      <c r="G12" s="302" t="str">
        <f>IF(คุณลักษณะ!G12="","",คุณลักษณะ!G12)</f>
        <v/>
      </c>
      <c r="H12" s="302" t="str">
        <f>IF(คุณลักษณะ!H12="","",คุณลักษณะ!H12)</f>
        <v/>
      </c>
      <c r="I12" s="302" t="str">
        <f>IF(คุณลักษณะ!I12="","",คุณลักษณะ!I12)</f>
        <v/>
      </c>
      <c r="J12" s="16" t="str">
        <f t="shared" si="10"/>
        <v/>
      </c>
      <c r="K12" s="620" t="str">
        <f t="shared" si="11"/>
        <v/>
      </c>
      <c r="L12" s="131" t="str">
        <f t="shared" si="0"/>
        <v/>
      </c>
      <c r="M12" s="309" t="str">
        <f>IF(คุณลักษณะ!J12="","",คุณลักษณะ!J12)</f>
        <v/>
      </c>
      <c r="N12" s="302" t="str">
        <f>IF(คุณลักษณะ!K12="","",คุณลักษณะ!K12)</f>
        <v/>
      </c>
      <c r="O12" s="23" t="str">
        <f t="shared" si="12"/>
        <v/>
      </c>
      <c r="P12" s="620" t="str">
        <f t="shared" si="13"/>
        <v/>
      </c>
      <c r="Q12" s="131" t="str">
        <f t="shared" si="1"/>
        <v/>
      </c>
      <c r="R12" s="310" t="str">
        <f>IF(คุณลักษณะ!L12="","",คุณลักษณะ!L12)</f>
        <v/>
      </c>
      <c r="S12" s="23" t="str">
        <f t="shared" si="14"/>
        <v/>
      </c>
      <c r="T12" s="620" t="str">
        <f t="shared" si="15"/>
        <v/>
      </c>
      <c r="U12" s="131" t="str">
        <f t="shared" si="2"/>
        <v/>
      </c>
      <c r="V12" s="310" t="str">
        <f>IF(คุณลักษณะ!M12="","",คุณลักษณะ!M12)</f>
        <v/>
      </c>
      <c r="W12" s="311" t="str">
        <f>IF(คุณลักษณะ!N12="","",คุณลักษณะ!N12)</f>
        <v/>
      </c>
      <c r="X12" s="23" t="str">
        <f t="shared" si="16"/>
        <v/>
      </c>
      <c r="Y12" s="620" t="str">
        <f t="shared" si="17"/>
        <v/>
      </c>
      <c r="Z12" s="131" t="str">
        <f t="shared" si="3"/>
        <v/>
      </c>
      <c r="AA12" s="310" t="str">
        <f>IF(คุณลักษณะ!O12="","",คุณลักษณะ!O12)</f>
        <v/>
      </c>
      <c r="AB12" s="311" t="str">
        <f>IF(คุณลักษณะ!P12="","",คุณลักษณะ!P12)</f>
        <v/>
      </c>
      <c r="AC12" s="23" t="str">
        <f t="shared" si="18"/>
        <v/>
      </c>
      <c r="AD12" s="620" t="str">
        <f t="shared" si="19"/>
        <v/>
      </c>
      <c r="AE12" s="131" t="str">
        <f t="shared" si="4"/>
        <v/>
      </c>
      <c r="AF12" s="310" t="str">
        <f>IF(คุณลักษณะ!Q12="","",คุณลักษณะ!Q12)</f>
        <v/>
      </c>
      <c r="AG12" s="311" t="str">
        <f>IF(คุณลักษณะ!R12="","",คุณลักษณะ!R12)</f>
        <v/>
      </c>
      <c r="AH12" s="23" t="str">
        <f t="shared" si="20"/>
        <v/>
      </c>
      <c r="AI12" s="627" t="str">
        <f t="shared" si="21"/>
        <v/>
      </c>
      <c r="AJ12" s="131" t="str">
        <f t="shared" si="5"/>
        <v/>
      </c>
      <c r="AK12" s="310" t="str">
        <f>IF(คุณลักษณะ!S12="","",คุณลักษณะ!S12)</f>
        <v/>
      </c>
      <c r="AL12" s="311" t="str">
        <f>IF(คุณลักษณะ!T12="","",คุณลักษณะ!T12)</f>
        <v/>
      </c>
      <c r="AM12" s="311" t="str">
        <f>IF(คุณลักษณะ!U12="","",คุณลักษณะ!U12)</f>
        <v/>
      </c>
      <c r="AN12" s="23" t="str">
        <f t="shared" si="22"/>
        <v/>
      </c>
      <c r="AO12" s="627" t="str">
        <f t="shared" si="23"/>
        <v/>
      </c>
      <c r="AP12" s="131" t="str">
        <f t="shared" si="6"/>
        <v/>
      </c>
      <c r="AQ12" s="310" t="str">
        <f>IF(คุณลักษณะ!V12="","",คุณลักษณะ!V12)</f>
        <v/>
      </c>
      <c r="AR12" s="311" t="str">
        <f>IF(คุณลักษณะ!W12="","",คุณลักษณะ!W12)</f>
        <v/>
      </c>
      <c r="AS12" s="23" t="str">
        <f t="shared" si="24"/>
        <v/>
      </c>
      <c r="AT12" s="620" t="str">
        <f t="shared" si="25"/>
        <v/>
      </c>
      <c r="AU12" s="131" t="str">
        <f t="shared" si="7"/>
        <v/>
      </c>
      <c r="AV12" s="310" t="str">
        <f>IF(คุณลักษณะ!X12="","",คุณลักษณะ!X12)</f>
        <v/>
      </c>
      <c r="AW12" s="311" t="str">
        <f>IF(คุณลักษณะ!Y12="","",คุณลักษณะ!Y12)</f>
        <v/>
      </c>
      <c r="AX12" s="23" t="str">
        <f t="shared" si="26"/>
        <v/>
      </c>
      <c r="AY12" s="620" t="str">
        <f t="shared" si="27"/>
        <v/>
      </c>
      <c r="AZ12" s="131" t="str">
        <f t="shared" si="8"/>
        <v/>
      </c>
      <c r="BA12" s="310" t="str">
        <f>IF(คุณลักษณะ!Z12="","",คุณลักษณะ!Z12)</f>
        <v/>
      </c>
      <c r="BB12" s="311" t="str">
        <f>IF(คุณลักษณะ!AA12="","",คุณลักษณะ!AA12)</f>
        <v/>
      </c>
      <c r="BC12" s="23" t="str">
        <f t="shared" si="28"/>
        <v/>
      </c>
      <c r="BD12" s="627" t="str">
        <f t="shared" si="30"/>
        <v/>
      </c>
      <c r="BE12" s="131" t="str">
        <f t="shared" si="9"/>
        <v/>
      </c>
      <c r="BF12" s="618" t="str">
        <f>IF(คุณลักษณะ!AB12="","",คุณลักษณะ!AB12)</f>
        <v/>
      </c>
      <c r="BG12" s="176" t="str">
        <f t="shared" si="29"/>
        <v/>
      </c>
      <c r="BH12" s="175" t="str">
        <f>IF(BG12="","",IF(นักเรียน!N12="ออก","---ย้าย---",VLOOKUP(BG12,grade2,5,TRUE)))</f>
        <v/>
      </c>
      <c r="BI12" s="18" t="str">
        <f>IF(BG12="","",IF(นักเรียน!N12="ออก","---ย้าย---",VLOOKUP(BG12,grade2,4,TRUE)))</f>
        <v/>
      </c>
      <c r="BJ12" s="302" t="str">
        <f>IF(คุณลักษณะ!AF12="","",คุณลักษณะ!AF12)</f>
        <v/>
      </c>
      <c r="BK12" s="304"/>
    </row>
    <row r="13" spans="2:63" ht="15.75" customHeight="1" x14ac:dyDescent="0.5">
      <c r="B13" s="627">
        <v>8</v>
      </c>
      <c r="C13" s="111" t="str">
        <f>IF(นักเรียน!C13="","",นักเรียน!C13)</f>
        <v/>
      </c>
      <c r="D13" s="845" t="str">
        <f>IF(นักเรียน!E13="","",นักเรียน!E13)</f>
        <v/>
      </c>
      <c r="E13" s="846"/>
      <c r="F13" s="309" t="str">
        <f>IF(คุณลักษณะ!F13="","",คุณลักษณะ!F13)</f>
        <v/>
      </c>
      <c r="G13" s="302" t="str">
        <f>IF(คุณลักษณะ!G13="","",คุณลักษณะ!G13)</f>
        <v/>
      </c>
      <c r="H13" s="302" t="str">
        <f>IF(คุณลักษณะ!H13="","",คุณลักษณะ!H13)</f>
        <v/>
      </c>
      <c r="I13" s="302" t="str">
        <f>IF(คุณลักษณะ!I13="","",คุณลักษณะ!I13)</f>
        <v/>
      </c>
      <c r="J13" s="16" t="str">
        <f t="shared" si="10"/>
        <v/>
      </c>
      <c r="K13" s="620" t="str">
        <f t="shared" si="11"/>
        <v/>
      </c>
      <c r="L13" s="131" t="str">
        <f t="shared" si="0"/>
        <v/>
      </c>
      <c r="M13" s="309" t="str">
        <f>IF(คุณลักษณะ!J13="","",คุณลักษณะ!J13)</f>
        <v/>
      </c>
      <c r="N13" s="302" t="str">
        <f>IF(คุณลักษณะ!K13="","",คุณลักษณะ!K13)</f>
        <v/>
      </c>
      <c r="O13" s="23" t="str">
        <f t="shared" si="12"/>
        <v/>
      </c>
      <c r="P13" s="620" t="str">
        <f t="shared" si="13"/>
        <v/>
      </c>
      <c r="Q13" s="131" t="str">
        <f t="shared" si="1"/>
        <v/>
      </c>
      <c r="R13" s="310" t="str">
        <f>IF(คุณลักษณะ!L13="","",คุณลักษณะ!L13)</f>
        <v/>
      </c>
      <c r="S13" s="23" t="str">
        <f t="shared" si="14"/>
        <v/>
      </c>
      <c r="T13" s="620" t="str">
        <f t="shared" si="15"/>
        <v/>
      </c>
      <c r="U13" s="131" t="str">
        <f t="shared" si="2"/>
        <v/>
      </c>
      <c r="V13" s="310" t="str">
        <f>IF(คุณลักษณะ!M13="","",คุณลักษณะ!M13)</f>
        <v/>
      </c>
      <c r="W13" s="311" t="str">
        <f>IF(คุณลักษณะ!N13="","",คุณลักษณะ!N13)</f>
        <v/>
      </c>
      <c r="X13" s="23" t="str">
        <f t="shared" si="16"/>
        <v/>
      </c>
      <c r="Y13" s="620" t="str">
        <f t="shared" si="17"/>
        <v/>
      </c>
      <c r="Z13" s="131" t="str">
        <f t="shared" si="3"/>
        <v/>
      </c>
      <c r="AA13" s="310" t="str">
        <f>IF(คุณลักษณะ!O13="","",คุณลักษณะ!O13)</f>
        <v/>
      </c>
      <c r="AB13" s="311" t="str">
        <f>IF(คุณลักษณะ!P13="","",คุณลักษณะ!P13)</f>
        <v/>
      </c>
      <c r="AC13" s="23" t="str">
        <f t="shared" si="18"/>
        <v/>
      </c>
      <c r="AD13" s="620" t="str">
        <f t="shared" si="19"/>
        <v/>
      </c>
      <c r="AE13" s="131" t="str">
        <f t="shared" si="4"/>
        <v/>
      </c>
      <c r="AF13" s="310" t="str">
        <f>IF(คุณลักษณะ!Q13="","",คุณลักษณะ!Q13)</f>
        <v/>
      </c>
      <c r="AG13" s="311" t="str">
        <f>IF(คุณลักษณะ!R13="","",คุณลักษณะ!R13)</f>
        <v/>
      </c>
      <c r="AH13" s="23" t="str">
        <f t="shared" si="20"/>
        <v/>
      </c>
      <c r="AI13" s="627" t="str">
        <f t="shared" si="21"/>
        <v/>
      </c>
      <c r="AJ13" s="131" t="str">
        <f t="shared" si="5"/>
        <v/>
      </c>
      <c r="AK13" s="310" t="str">
        <f>IF(คุณลักษณะ!S13="","",คุณลักษณะ!S13)</f>
        <v/>
      </c>
      <c r="AL13" s="311" t="str">
        <f>IF(คุณลักษณะ!T13="","",คุณลักษณะ!T13)</f>
        <v/>
      </c>
      <c r="AM13" s="311" t="str">
        <f>IF(คุณลักษณะ!U13="","",คุณลักษณะ!U13)</f>
        <v/>
      </c>
      <c r="AN13" s="23" t="str">
        <f t="shared" si="22"/>
        <v/>
      </c>
      <c r="AO13" s="627" t="str">
        <f t="shared" si="23"/>
        <v/>
      </c>
      <c r="AP13" s="131" t="str">
        <f t="shared" si="6"/>
        <v/>
      </c>
      <c r="AQ13" s="310" t="str">
        <f>IF(คุณลักษณะ!V13="","",คุณลักษณะ!V13)</f>
        <v/>
      </c>
      <c r="AR13" s="311" t="str">
        <f>IF(คุณลักษณะ!W13="","",คุณลักษณะ!W13)</f>
        <v/>
      </c>
      <c r="AS13" s="23" t="str">
        <f t="shared" si="24"/>
        <v/>
      </c>
      <c r="AT13" s="620" t="str">
        <f t="shared" si="25"/>
        <v/>
      </c>
      <c r="AU13" s="131" t="str">
        <f t="shared" si="7"/>
        <v/>
      </c>
      <c r="AV13" s="310" t="str">
        <f>IF(คุณลักษณะ!X13="","",คุณลักษณะ!X13)</f>
        <v/>
      </c>
      <c r="AW13" s="311" t="str">
        <f>IF(คุณลักษณะ!Y13="","",คุณลักษณะ!Y13)</f>
        <v/>
      </c>
      <c r="AX13" s="23" t="str">
        <f t="shared" si="26"/>
        <v/>
      </c>
      <c r="AY13" s="620" t="str">
        <f t="shared" si="27"/>
        <v/>
      </c>
      <c r="AZ13" s="131" t="str">
        <f t="shared" si="8"/>
        <v/>
      </c>
      <c r="BA13" s="310" t="str">
        <f>IF(คุณลักษณะ!Z13="","",คุณลักษณะ!Z13)</f>
        <v/>
      </c>
      <c r="BB13" s="311" t="str">
        <f>IF(คุณลักษณะ!AA13="","",คุณลักษณะ!AA13)</f>
        <v/>
      </c>
      <c r="BC13" s="23" t="str">
        <f t="shared" si="28"/>
        <v/>
      </c>
      <c r="BD13" s="627" t="str">
        <f t="shared" si="30"/>
        <v/>
      </c>
      <c r="BE13" s="131" t="str">
        <f t="shared" si="9"/>
        <v/>
      </c>
      <c r="BF13" s="618" t="str">
        <f>IF(คุณลักษณะ!AB13="","",คุณลักษณะ!AB13)</f>
        <v/>
      </c>
      <c r="BG13" s="176" t="str">
        <f t="shared" si="29"/>
        <v/>
      </c>
      <c r="BH13" s="175" t="str">
        <f>IF(BG13="","",IF(นักเรียน!N13="ออก","---ย้าย---",VLOOKUP(BG13,grade2,5,TRUE)))</f>
        <v/>
      </c>
      <c r="BI13" s="18" t="str">
        <f>IF(BG13="","",IF(นักเรียน!N13="ออก","---ย้าย---",VLOOKUP(BG13,grade2,4,TRUE)))</f>
        <v/>
      </c>
      <c r="BJ13" s="302" t="str">
        <f>IF(คุณลักษณะ!AF13="","",คุณลักษณะ!AF13)</f>
        <v/>
      </c>
      <c r="BK13" s="304"/>
    </row>
    <row r="14" spans="2:63" ht="15.75" customHeight="1" x14ac:dyDescent="0.5">
      <c r="B14" s="620">
        <v>9</v>
      </c>
      <c r="C14" s="111" t="str">
        <f>IF(นักเรียน!C14="","",นักเรียน!C14)</f>
        <v/>
      </c>
      <c r="D14" s="845" t="str">
        <f>IF(นักเรียน!E14="","",นักเรียน!E14)</f>
        <v/>
      </c>
      <c r="E14" s="846"/>
      <c r="F14" s="309" t="str">
        <f>IF(คุณลักษณะ!F14="","",คุณลักษณะ!F14)</f>
        <v/>
      </c>
      <c r="G14" s="302" t="str">
        <f>IF(คุณลักษณะ!G14="","",คุณลักษณะ!G14)</f>
        <v/>
      </c>
      <c r="H14" s="302" t="str">
        <f>IF(คุณลักษณะ!H14="","",คุณลักษณะ!H14)</f>
        <v/>
      </c>
      <c r="I14" s="302" t="str">
        <f>IF(คุณลักษณะ!I14="","",คุณลักษณะ!I14)</f>
        <v/>
      </c>
      <c r="J14" s="16" t="str">
        <f t="shared" si="10"/>
        <v/>
      </c>
      <c r="K14" s="620" t="str">
        <f t="shared" si="11"/>
        <v/>
      </c>
      <c r="L14" s="131" t="str">
        <f t="shared" si="0"/>
        <v/>
      </c>
      <c r="M14" s="309" t="str">
        <f>IF(คุณลักษณะ!J14="","",คุณลักษณะ!J14)</f>
        <v/>
      </c>
      <c r="N14" s="302" t="str">
        <f>IF(คุณลักษณะ!K14="","",คุณลักษณะ!K14)</f>
        <v/>
      </c>
      <c r="O14" s="23" t="str">
        <f t="shared" si="12"/>
        <v/>
      </c>
      <c r="P14" s="620" t="str">
        <f t="shared" si="13"/>
        <v/>
      </c>
      <c r="Q14" s="131" t="str">
        <f t="shared" si="1"/>
        <v/>
      </c>
      <c r="R14" s="310" t="str">
        <f>IF(คุณลักษณะ!L14="","",คุณลักษณะ!L14)</f>
        <v/>
      </c>
      <c r="S14" s="23" t="str">
        <f t="shared" si="14"/>
        <v/>
      </c>
      <c r="T14" s="620" t="str">
        <f t="shared" si="15"/>
        <v/>
      </c>
      <c r="U14" s="131" t="str">
        <f t="shared" si="2"/>
        <v/>
      </c>
      <c r="V14" s="310" t="str">
        <f>IF(คุณลักษณะ!M14="","",คุณลักษณะ!M14)</f>
        <v/>
      </c>
      <c r="W14" s="311" t="str">
        <f>IF(คุณลักษณะ!N14="","",คุณลักษณะ!N14)</f>
        <v/>
      </c>
      <c r="X14" s="23" t="str">
        <f t="shared" si="16"/>
        <v/>
      </c>
      <c r="Y14" s="620" t="str">
        <f t="shared" si="17"/>
        <v/>
      </c>
      <c r="Z14" s="131" t="str">
        <f t="shared" si="3"/>
        <v/>
      </c>
      <c r="AA14" s="310" t="str">
        <f>IF(คุณลักษณะ!O14="","",คุณลักษณะ!O14)</f>
        <v/>
      </c>
      <c r="AB14" s="311" t="str">
        <f>IF(คุณลักษณะ!P14="","",คุณลักษณะ!P14)</f>
        <v/>
      </c>
      <c r="AC14" s="23" t="str">
        <f t="shared" si="18"/>
        <v/>
      </c>
      <c r="AD14" s="620" t="str">
        <f t="shared" si="19"/>
        <v/>
      </c>
      <c r="AE14" s="131" t="str">
        <f t="shared" si="4"/>
        <v/>
      </c>
      <c r="AF14" s="310" t="str">
        <f>IF(คุณลักษณะ!Q14="","",คุณลักษณะ!Q14)</f>
        <v/>
      </c>
      <c r="AG14" s="311" t="str">
        <f>IF(คุณลักษณะ!R14="","",คุณลักษณะ!R14)</f>
        <v/>
      </c>
      <c r="AH14" s="23" t="str">
        <f t="shared" si="20"/>
        <v/>
      </c>
      <c r="AI14" s="627" t="str">
        <f t="shared" si="21"/>
        <v/>
      </c>
      <c r="AJ14" s="131" t="str">
        <f t="shared" si="5"/>
        <v/>
      </c>
      <c r="AK14" s="310" t="str">
        <f>IF(คุณลักษณะ!S14="","",คุณลักษณะ!S14)</f>
        <v/>
      </c>
      <c r="AL14" s="311" t="str">
        <f>IF(คุณลักษณะ!T14="","",คุณลักษณะ!T14)</f>
        <v/>
      </c>
      <c r="AM14" s="311" t="str">
        <f>IF(คุณลักษณะ!U14="","",คุณลักษณะ!U14)</f>
        <v/>
      </c>
      <c r="AN14" s="23" t="str">
        <f t="shared" si="22"/>
        <v/>
      </c>
      <c r="AO14" s="627" t="str">
        <f t="shared" si="23"/>
        <v/>
      </c>
      <c r="AP14" s="131" t="str">
        <f t="shared" si="6"/>
        <v/>
      </c>
      <c r="AQ14" s="310" t="str">
        <f>IF(คุณลักษณะ!V14="","",คุณลักษณะ!V14)</f>
        <v/>
      </c>
      <c r="AR14" s="311" t="str">
        <f>IF(คุณลักษณะ!W14="","",คุณลักษณะ!W14)</f>
        <v/>
      </c>
      <c r="AS14" s="23" t="str">
        <f t="shared" si="24"/>
        <v/>
      </c>
      <c r="AT14" s="620" t="str">
        <f t="shared" si="25"/>
        <v/>
      </c>
      <c r="AU14" s="131" t="str">
        <f t="shared" si="7"/>
        <v/>
      </c>
      <c r="AV14" s="310" t="str">
        <f>IF(คุณลักษณะ!X14="","",คุณลักษณะ!X14)</f>
        <v/>
      </c>
      <c r="AW14" s="311" t="str">
        <f>IF(คุณลักษณะ!Y14="","",คุณลักษณะ!Y14)</f>
        <v/>
      </c>
      <c r="AX14" s="23" t="str">
        <f t="shared" si="26"/>
        <v/>
      </c>
      <c r="AY14" s="620" t="str">
        <f t="shared" si="27"/>
        <v/>
      </c>
      <c r="AZ14" s="131" t="str">
        <f t="shared" si="8"/>
        <v/>
      </c>
      <c r="BA14" s="310" t="str">
        <f>IF(คุณลักษณะ!Z14="","",คุณลักษณะ!Z14)</f>
        <v/>
      </c>
      <c r="BB14" s="311" t="str">
        <f>IF(คุณลักษณะ!AA14="","",คุณลักษณะ!AA14)</f>
        <v/>
      </c>
      <c r="BC14" s="23" t="str">
        <f t="shared" si="28"/>
        <v/>
      </c>
      <c r="BD14" s="627" t="str">
        <f t="shared" si="30"/>
        <v/>
      </c>
      <c r="BE14" s="131" t="str">
        <f t="shared" si="9"/>
        <v/>
      </c>
      <c r="BF14" s="618" t="str">
        <f>IF(คุณลักษณะ!AB14="","",คุณลักษณะ!AB14)</f>
        <v/>
      </c>
      <c r="BG14" s="176" t="str">
        <f t="shared" si="29"/>
        <v/>
      </c>
      <c r="BH14" s="175" t="str">
        <f>IF(BG14="","",IF(นักเรียน!N14="ออก","---ย้าย---",VLOOKUP(BG14,grade2,5,TRUE)))</f>
        <v/>
      </c>
      <c r="BI14" s="18" t="str">
        <f>IF(BG14="","",IF(นักเรียน!N14="ออก","---ย้าย---",VLOOKUP(BG14,grade2,4,TRUE)))</f>
        <v/>
      </c>
      <c r="BJ14" s="302" t="str">
        <f>IF(คุณลักษณะ!AF14="","",คุณลักษณะ!AF14)</f>
        <v/>
      </c>
      <c r="BK14" s="304"/>
    </row>
    <row r="15" spans="2:63" ht="15.75" customHeight="1" x14ac:dyDescent="0.5">
      <c r="B15" s="627">
        <v>10</v>
      </c>
      <c r="C15" s="111" t="str">
        <f>IF(นักเรียน!C15="","",นักเรียน!C15)</f>
        <v/>
      </c>
      <c r="D15" s="845" t="str">
        <f>IF(นักเรียน!E15="","",นักเรียน!E15)</f>
        <v/>
      </c>
      <c r="E15" s="846"/>
      <c r="F15" s="309" t="str">
        <f>IF(คุณลักษณะ!F15="","",คุณลักษณะ!F15)</f>
        <v/>
      </c>
      <c r="G15" s="302" t="str">
        <f>IF(คุณลักษณะ!G15="","",คุณลักษณะ!G15)</f>
        <v/>
      </c>
      <c r="H15" s="302" t="str">
        <f>IF(คุณลักษณะ!H15="","",คุณลักษณะ!H15)</f>
        <v/>
      </c>
      <c r="I15" s="302" t="str">
        <f>IF(คุณลักษณะ!I15="","",คุณลักษณะ!I15)</f>
        <v/>
      </c>
      <c r="J15" s="16" t="str">
        <f t="shared" si="10"/>
        <v/>
      </c>
      <c r="K15" s="620" t="str">
        <f t="shared" si="11"/>
        <v/>
      </c>
      <c r="L15" s="131" t="str">
        <f t="shared" si="0"/>
        <v/>
      </c>
      <c r="M15" s="309" t="str">
        <f>IF(คุณลักษณะ!J15="","",คุณลักษณะ!J15)</f>
        <v/>
      </c>
      <c r="N15" s="302" t="str">
        <f>IF(คุณลักษณะ!K15="","",คุณลักษณะ!K15)</f>
        <v/>
      </c>
      <c r="O15" s="23" t="str">
        <f t="shared" si="12"/>
        <v/>
      </c>
      <c r="P15" s="620" t="str">
        <f t="shared" si="13"/>
        <v/>
      </c>
      <c r="Q15" s="131" t="str">
        <f t="shared" si="1"/>
        <v/>
      </c>
      <c r="R15" s="310" t="str">
        <f>IF(คุณลักษณะ!L15="","",คุณลักษณะ!L15)</f>
        <v/>
      </c>
      <c r="S15" s="23" t="str">
        <f t="shared" si="14"/>
        <v/>
      </c>
      <c r="T15" s="620" t="str">
        <f t="shared" si="15"/>
        <v/>
      </c>
      <c r="U15" s="131" t="str">
        <f t="shared" si="2"/>
        <v/>
      </c>
      <c r="V15" s="310" t="str">
        <f>IF(คุณลักษณะ!M15="","",คุณลักษณะ!M15)</f>
        <v/>
      </c>
      <c r="W15" s="311" t="str">
        <f>IF(คุณลักษณะ!N15="","",คุณลักษณะ!N15)</f>
        <v/>
      </c>
      <c r="X15" s="23" t="str">
        <f t="shared" si="16"/>
        <v/>
      </c>
      <c r="Y15" s="620" t="str">
        <f t="shared" si="17"/>
        <v/>
      </c>
      <c r="Z15" s="131" t="str">
        <f t="shared" si="3"/>
        <v/>
      </c>
      <c r="AA15" s="310" t="str">
        <f>IF(คุณลักษณะ!O15="","",คุณลักษณะ!O15)</f>
        <v/>
      </c>
      <c r="AB15" s="311" t="str">
        <f>IF(คุณลักษณะ!P15="","",คุณลักษณะ!P15)</f>
        <v/>
      </c>
      <c r="AC15" s="23" t="str">
        <f t="shared" si="18"/>
        <v/>
      </c>
      <c r="AD15" s="620" t="str">
        <f t="shared" si="19"/>
        <v/>
      </c>
      <c r="AE15" s="131" t="str">
        <f t="shared" si="4"/>
        <v/>
      </c>
      <c r="AF15" s="310" t="str">
        <f>IF(คุณลักษณะ!Q15="","",คุณลักษณะ!Q15)</f>
        <v/>
      </c>
      <c r="AG15" s="311" t="str">
        <f>IF(คุณลักษณะ!R15="","",คุณลักษณะ!R15)</f>
        <v/>
      </c>
      <c r="AH15" s="23" t="str">
        <f t="shared" si="20"/>
        <v/>
      </c>
      <c r="AI15" s="627" t="str">
        <f t="shared" si="21"/>
        <v/>
      </c>
      <c r="AJ15" s="131" t="str">
        <f t="shared" si="5"/>
        <v/>
      </c>
      <c r="AK15" s="310" t="str">
        <f>IF(คุณลักษณะ!S15="","",คุณลักษณะ!S15)</f>
        <v/>
      </c>
      <c r="AL15" s="311" t="str">
        <f>IF(คุณลักษณะ!T15="","",คุณลักษณะ!T15)</f>
        <v/>
      </c>
      <c r="AM15" s="311" t="str">
        <f>IF(คุณลักษณะ!U15="","",คุณลักษณะ!U15)</f>
        <v/>
      </c>
      <c r="AN15" s="23" t="str">
        <f t="shared" si="22"/>
        <v/>
      </c>
      <c r="AO15" s="627" t="str">
        <f t="shared" si="23"/>
        <v/>
      </c>
      <c r="AP15" s="131" t="str">
        <f t="shared" si="6"/>
        <v/>
      </c>
      <c r="AQ15" s="310" t="str">
        <f>IF(คุณลักษณะ!V15="","",คุณลักษณะ!V15)</f>
        <v/>
      </c>
      <c r="AR15" s="311" t="str">
        <f>IF(คุณลักษณะ!W15="","",คุณลักษณะ!W15)</f>
        <v/>
      </c>
      <c r="AS15" s="23" t="str">
        <f t="shared" si="24"/>
        <v/>
      </c>
      <c r="AT15" s="620" t="str">
        <f t="shared" si="25"/>
        <v/>
      </c>
      <c r="AU15" s="131" t="str">
        <f t="shared" si="7"/>
        <v/>
      </c>
      <c r="AV15" s="310" t="str">
        <f>IF(คุณลักษณะ!X15="","",คุณลักษณะ!X15)</f>
        <v/>
      </c>
      <c r="AW15" s="311" t="str">
        <f>IF(คุณลักษณะ!Y15="","",คุณลักษณะ!Y15)</f>
        <v/>
      </c>
      <c r="AX15" s="23" t="str">
        <f t="shared" si="26"/>
        <v/>
      </c>
      <c r="AY15" s="620" t="str">
        <f t="shared" si="27"/>
        <v/>
      </c>
      <c r="AZ15" s="131" t="str">
        <f t="shared" si="8"/>
        <v/>
      </c>
      <c r="BA15" s="310" t="str">
        <f>IF(คุณลักษณะ!Z15="","",คุณลักษณะ!Z15)</f>
        <v/>
      </c>
      <c r="BB15" s="311" t="str">
        <f>IF(คุณลักษณะ!AA15="","",คุณลักษณะ!AA15)</f>
        <v/>
      </c>
      <c r="BC15" s="23" t="str">
        <f t="shared" si="28"/>
        <v/>
      </c>
      <c r="BD15" s="627" t="str">
        <f t="shared" si="30"/>
        <v/>
      </c>
      <c r="BE15" s="131" t="str">
        <f t="shared" si="9"/>
        <v/>
      </c>
      <c r="BF15" s="618" t="str">
        <f>IF(คุณลักษณะ!AB15="","",คุณลักษณะ!AB15)</f>
        <v/>
      </c>
      <c r="BG15" s="176" t="str">
        <f t="shared" si="29"/>
        <v/>
      </c>
      <c r="BH15" s="175" t="str">
        <f>IF(BG15="","",IF(นักเรียน!N15="ออก","---ย้าย---",VLOOKUP(BG15,grade2,5,TRUE)))</f>
        <v/>
      </c>
      <c r="BI15" s="18" t="str">
        <f>IF(BG15="","",IF(นักเรียน!N15="ออก","---ย้าย---",VLOOKUP(BG15,grade2,4,TRUE)))</f>
        <v/>
      </c>
      <c r="BJ15" s="302" t="str">
        <f>IF(คุณลักษณะ!AF15="","",คุณลักษณะ!AF15)</f>
        <v/>
      </c>
      <c r="BK15" s="304"/>
    </row>
    <row r="16" spans="2:63" ht="15.75" customHeight="1" x14ac:dyDescent="0.5">
      <c r="B16" s="627">
        <v>11</v>
      </c>
      <c r="C16" s="111" t="str">
        <f>IF(นักเรียน!C16="","",นักเรียน!C16)</f>
        <v/>
      </c>
      <c r="D16" s="845" t="str">
        <f>IF(นักเรียน!E16="","",นักเรียน!E16)</f>
        <v/>
      </c>
      <c r="E16" s="846"/>
      <c r="F16" s="309" t="str">
        <f>IF(คุณลักษณะ!F16="","",คุณลักษณะ!F16)</f>
        <v/>
      </c>
      <c r="G16" s="302" t="str">
        <f>IF(คุณลักษณะ!G16="","",คุณลักษณะ!G16)</f>
        <v/>
      </c>
      <c r="H16" s="302" t="str">
        <f>IF(คุณลักษณะ!H16="","",คุณลักษณะ!H16)</f>
        <v/>
      </c>
      <c r="I16" s="302" t="str">
        <f>IF(คุณลักษณะ!I16="","",คุณลักษณะ!I16)</f>
        <v/>
      </c>
      <c r="J16" s="16" t="str">
        <f t="shared" si="10"/>
        <v/>
      </c>
      <c r="K16" s="620" t="str">
        <f t="shared" si="11"/>
        <v/>
      </c>
      <c r="L16" s="131" t="str">
        <f t="shared" si="0"/>
        <v/>
      </c>
      <c r="M16" s="309" t="str">
        <f>IF(คุณลักษณะ!J16="","",คุณลักษณะ!J16)</f>
        <v/>
      </c>
      <c r="N16" s="302" t="str">
        <f>IF(คุณลักษณะ!K16="","",คุณลักษณะ!K16)</f>
        <v/>
      </c>
      <c r="O16" s="23" t="str">
        <f t="shared" si="12"/>
        <v/>
      </c>
      <c r="P16" s="620" t="str">
        <f t="shared" si="13"/>
        <v/>
      </c>
      <c r="Q16" s="131" t="str">
        <f t="shared" si="1"/>
        <v/>
      </c>
      <c r="R16" s="310" t="str">
        <f>IF(คุณลักษณะ!L16="","",คุณลักษณะ!L16)</f>
        <v/>
      </c>
      <c r="S16" s="23" t="str">
        <f t="shared" si="14"/>
        <v/>
      </c>
      <c r="T16" s="620" t="str">
        <f t="shared" si="15"/>
        <v/>
      </c>
      <c r="U16" s="131" t="str">
        <f t="shared" si="2"/>
        <v/>
      </c>
      <c r="V16" s="310" t="str">
        <f>IF(คุณลักษณะ!M16="","",คุณลักษณะ!M16)</f>
        <v/>
      </c>
      <c r="W16" s="311" t="str">
        <f>IF(คุณลักษณะ!N16="","",คุณลักษณะ!N16)</f>
        <v/>
      </c>
      <c r="X16" s="23" t="str">
        <f t="shared" si="16"/>
        <v/>
      </c>
      <c r="Y16" s="620" t="str">
        <f t="shared" si="17"/>
        <v/>
      </c>
      <c r="Z16" s="131" t="str">
        <f t="shared" si="3"/>
        <v/>
      </c>
      <c r="AA16" s="310" t="str">
        <f>IF(คุณลักษณะ!O16="","",คุณลักษณะ!O16)</f>
        <v/>
      </c>
      <c r="AB16" s="311" t="str">
        <f>IF(คุณลักษณะ!P16="","",คุณลักษณะ!P16)</f>
        <v/>
      </c>
      <c r="AC16" s="23" t="str">
        <f t="shared" si="18"/>
        <v/>
      </c>
      <c r="AD16" s="620" t="str">
        <f t="shared" si="19"/>
        <v/>
      </c>
      <c r="AE16" s="131" t="str">
        <f t="shared" si="4"/>
        <v/>
      </c>
      <c r="AF16" s="310" t="str">
        <f>IF(คุณลักษณะ!Q16="","",คุณลักษณะ!Q16)</f>
        <v/>
      </c>
      <c r="AG16" s="311" t="str">
        <f>IF(คุณลักษณะ!R16="","",คุณลักษณะ!R16)</f>
        <v/>
      </c>
      <c r="AH16" s="23" t="str">
        <f t="shared" si="20"/>
        <v/>
      </c>
      <c r="AI16" s="627" t="str">
        <f t="shared" si="21"/>
        <v/>
      </c>
      <c r="AJ16" s="131" t="str">
        <f t="shared" si="5"/>
        <v/>
      </c>
      <c r="AK16" s="310" t="str">
        <f>IF(คุณลักษณะ!S16="","",คุณลักษณะ!S16)</f>
        <v/>
      </c>
      <c r="AL16" s="311" t="str">
        <f>IF(คุณลักษณะ!T16="","",คุณลักษณะ!T16)</f>
        <v/>
      </c>
      <c r="AM16" s="311" t="str">
        <f>IF(คุณลักษณะ!U16="","",คุณลักษณะ!U16)</f>
        <v/>
      </c>
      <c r="AN16" s="23" t="str">
        <f t="shared" si="22"/>
        <v/>
      </c>
      <c r="AO16" s="627" t="str">
        <f t="shared" si="23"/>
        <v/>
      </c>
      <c r="AP16" s="131" t="str">
        <f t="shared" si="6"/>
        <v/>
      </c>
      <c r="AQ16" s="310" t="str">
        <f>IF(คุณลักษณะ!V16="","",คุณลักษณะ!V16)</f>
        <v/>
      </c>
      <c r="AR16" s="311" t="str">
        <f>IF(คุณลักษณะ!W16="","",คุณลักษณะ!W16)</f>
        <v/>
      </c>
      <c r="AS16" s="23" t="str">
        <f t="shared" si="24"/>
        <v/>
      </c>
      <c r="AT16" s="620" t="str">
        <f t="shared" si="25"/>
        <v/>
      </c>
      <c r="AU16" s="131" t="str">
        <f t="shared" si="7"/>
        <v/>
      </c>
      <c r="AV16" s="310" t="str">
        <f>IF(คุณลักษณะ!X16="","",คุณลักษณะ!X16)</f>
        <v/>
      </c>
      <c r="AW16" s="311" t="str">
        <f>IF(คุณลักษณะ!Y16="","",คุณลักษณะ!Y16)</f>
        <v/>
      </c>
      <c r="AX16" s="23" t="str">
        <f t="shared" si="26"/>
        <v/>
      </c>
      <c r="AY16" s="620" t="str">
        <f t="shared" si="27"/>
        <v/>
      </c>
      <c r="AZ16" s="131" t="str">
        <f t="shared" si="8"/>
        <v/>
      </c>
      <c r="BA16" s="310" t="str">
        <f>IF(คุณลักษณะ!Z16="","",คุณลักษณะ!Z16)</f>
        <v/>
      </c>
      <c r="BB16" s="311" t="str">
        <f>IF(คุณลักษณะ!AA16="","",คุณลักษณะ!AA16)</f>
        <v/>
      </c>
      <c r="BC16" s="23" t="str">
        <f t="shared" si="28"/>
        <v/>
      </c>
      <c r="BD16" s="627" t="str">
        <f t="shared" si="30"/>
        <v/>
      </c>
      <c r="BE16" s="131" t="str">
        <f t="shared" si="9"/>
        <v/>
      </c>
      <c r="BF16" s="618" t="str">
        <f>IF(คุณลักษณะ!AB16="","",คุณลักษณะ!AB16)</f>
        <v/>
      </c>
      <c r="BG16" s="176" t="str">
        <f t="shared" si="29"/>
        <v/>
      </c>
      <c r="BH16" s="175" t="str">
        <f>IF(BG16="","",IF(นักเรียน!N16="ออก","---ย้าย---",VLOOKUP(BG16,grade2,5,TRUE)))</f>
        <v/>
      </c>
      <c r="BI16" s="18" t="str">
        <f>IF(BG16="","",IF(นักเรียน!N16="ออก","---ย้าย---",VLOOKUP(BG16,grade2,4,TRUE)))</f>
        <v/>
      </c>
      <c r="BJ16" s="302" t="str">
        <f>IF(คุณลักษณะ!AF16="","",คุณลักษณะ!AF16)</f>
        <v/>
      </c>
      <c r="BK16" s="304"/>
    </row>
    <row r="17" spans="2:63" ht="15.75" customHeight="1" x14ac:dyDescent="0.5">
      <c r="B17" s="627">
        <v>12</v>
      </c>
      <c r="C17" s="111" t="str">
        <f>IF(นักเรียน!C17="","",นักเรียน!C17)</f>
        <v/>
      </c>
      <c r="D17" s="845" t="str">
        <f>IF(นักเรียน!E17="","",นักเรียน!E17)</f>
        <v/>
      </c>
      <c r="E17" s="846"/>
      <c r="F17" s="309" t="str">
        <f>IF(คุณลักษณะ!F17="","",คุณลักษณะ!F17)</f>
        <v/>
      </c>
      <c r="G17" s="302" t="str">
        <f>IF(คุณลักษณะ!G17="","",คุณลักษณะ!G17)</f>
        <v/>
      </c>
      <c r="H17" s="302" t="str">
        <f>IF(คุณลักษณะ!H17="","",คุณลักษณะ!H17)</f>
        <v/>
      </c>
      <c r="I17" s="302" t="str">
        <f>IF(คุณลักษณะ!I17="","",คุณลักษณะ!I17)</f>
        <v/>
      </c>
      <c r="J17" s="16" t="str">
        <f t="shared" si="10"/>
        <v/>
      </c>
      <c r="K17" s="620" t="str">
        <f t="shared" si="11"/>
        <v/>
      </c>
      <c r="L17" s="131" t="str">
        <f t="shared" si="0"/>
        <v/>
      </c>
      <c r="M17" s="309" t="str">
        <f>IF(คุณลักษณะ!J17="","",คุณลักษณะ!J17)</f>
        <v/>
      </c>
      <c r="N17" s="302" t="str">
        <f>IF(คุณลักษณะ!K17="","",คุณลักษณะ!K17)</f>
        <v/>
      </c>
      <c r="O17" s="23" t="str">
        <f t="shared" si="12"/>
        <v/>
      </c>
      <c r="P17" s="620" t="str">
        <f t="shared" si="13"/>
        <v/>
      </c>
      <c r="Q17" s="131" t="str">
        <f t="shared" si="1"/>
        <v/>
      </c>
      <c r="R17" s="310" t="str">
        <f>IF(คุณลักษณะ!L17="","",คุณลักษณะ!L17)</f>
        <v/>
      </c>
      <c r="S17" s="23" t="str">
        <f t="shared" si="14"/>
        <v/>
      </c>
      <c r="T17" s="620" t="str">
        <f t="shared" si="15"/>
        <v/>
      </c>
      <c r="U17" s="131" t="str">
        <f t="shared" si="2"/>
        <v/>
      </c>
      <c r="V17" s="310" t="str">
        <f>IF(คุณลักษณะ!M17="","",คุณลักษณะ!M17)</f>
        <v/>
      </c>
      <c r="W17" s="311" t="str">
        <f>IF(คุณลักษณะ!N17="","",คุณลักษณะ!N17)</f>
        <v/>
      </c>
      <c r="X17" s="23" t="str">
        <f t="shared" si="16"/>
        <v/>
      </c>
      <c r="Y17" s="620" t="str">
        <f t="shared" si="17"/>
        <v/>
      </c>
      <c r="Z17" s="131" t="str">
        <f t="shared" si="3"/>
        <v/>
      </c>
      <c r="AA17" s="310" t="str">
        <f>IF(คุณลักษณะ!O17="","",คุณลักษณะ!O17)</f>
        <v/>
      </c>
      <c r="AB17" s="311" t="str">
        <f>IF(คุณลักษณะ!P17="","",คุณลักษณะ!P17)</f>
        <v/>
      </c>
      <c r="AC17" s="23" t="str">
        <f t="shared" si="18"/>
        <v/>
      </c>
      <c r="AD17" s="620" t="str">
        <f t="shared" si="19"/>
        <v/>
      </c>
      <c r="AE17" s="131" t="str">
        <f t="shared" si="4"/>
        <v/>
      </c>
      <c r="AF17" s="310" t="str">
        <f>IF(คุณลักษณะ!Q17="","",คุณลักษณะ!Q17)</f>
        <v/>
      </c>
      <c r="AG17" s="311" t="str">
        <f>IF(คุณลักษณะ!R17="","",คุณลักษณะ!R17)</f>
        <v/>
      </c>
      <c r="AH17" s="23" t="str">
        <f t="shared" si="20"/>
        <v/>
      </c>
      <c r="AI17" s="627" t="str">
        <f t="shared" si="21"/>
        <v/>
      </c>
      <c r="AJ17" s="131" t="str">
        <f t="shared" si="5"/>
        <v/>
      </c>
      <c r="AK17" s="310" t="str">
        <f>IF(คุณลักษณะ!S17="","",คุณลักษณะ!S17)</f>
        <v/>
      </c>
      <c r="AL17" s="311" t="str">
        <f>IF(คุณลักษณะ!T17="","",คุณลักษณะ!T17)</f>
        <v/>
      </c>
      <c r="AM17" s="311" t="str">
        <f>IF(คุณลักษณะ!U17="","",คุณลักษณะ!U17)</f>
        <v/>
      </c>
      <c r="AN17" s="23" t="str">
        <f t="shared" si="22"/>
        <v/>
      </c>
      <c r="AO17" s="627" t="str">
        <f t="shared" si="23"/>
        <v/>
      </c>
      <c r="AP17" s="131" t="str">
        <f t="shared" si="6"/>
        <v/>
      </c>
      <c r="AQ17" s="310" t="str">
        <f>IF(คุณลักษณะ!V17="","",คุณลักษณะ!V17)</f>
        <v/>
      </c>
      <c r="AR17" s="311" t="str">
        <f>IF(คุณลักษณะ!W17="","",คุณลักษณะ!W17)</f>
        <v/>
      </c>
      <c r="AS17" s="23" t="str">
        <f t="shared" si="24"/>
        <v/>
      </c>
      <c r="AT17" s="620" t="str">
        <f t="shared" si="25"/>
        <v/>
      </c>
      <c r="AU17" s="131" t="str">
        <f t="shared" si="7"/>
        <v/>
      </c>
      <c r="AV17" s="310" t="str">
        <f>IF(คุณลักษณะ!X17="","",คุณลักษณะ!X17)</f>
        <v/>
      </c>
      <c r="AW17" s="311" t="str">
        <f>IF(คุณลักษณะ!Y17="","",คุณลักษณะ!Y17)</f>
        <v/>
      </c>
      <c r="AX17" s="23" t="str">
        <f t="shared" si="26"/>
        <v/>
      </c>
      <c r="AY17" s="620" t="str">
        <f t="shared" si="27"/>
        <v/>
      </c>
      <c r="AZ17" s="131" t="str">
        <f t="shared" si="8"/>
        <v/>
      </c>
      <c r="BA17" s="310" t="str">
        <f>IF(คุณลักษณะ!Z17="","",คุณลักษณะ!Z17)</f>
        <v/>
      </c>
      <c r="BB17" s="311" t="str">
        <f>IF(คุณลักษณะ!AA17="","",คุณลักษณะ!AA17)</f>
        <v/>
      </c>
      <c r="BC17" s="23" t="str">
        <f t="shared" si="28"/>
        <v/>
      </c>
      <c r="BD17" s="627" t="str">
        <f t="shared" si="30"/>
        <v/>
      </c>
      <c r="BE17" s="131" t="str">
        <f t="shared" si="9"/>
        <v/>
      </c>
      <c r="BF17" s="618" t="str">
        <f>IF(คุณลักษณะ!AB17="","",คุณลักษณะ!AB17)</f>
        <v/>
      </c>
      <c r="BG17" s="176" t="str">
        <f t="shared" si="29"/>
        <v/>
      </c>
      <c r="BH17" s="175" t="str">
        <f>IF(BG17="","",IF(นักเรียน!N17="ออก","---ย้าย---",VLOOKUP(BG17,grade2,5,TRUE)))</f>
        <v/>
      </c>
      <c r="BI17" s="18" t="str">
        <f>IF(BG17="","",IF(นักเรียน!N17="ออก","---ย้าย---",VLOOKUP(BG17,grade2,4,TRUE)))</f>
        <v/>
      </c>
      <c r="BJ17" s="302" t="str">
        <f>IF(คุณลักษณะ!AF17="","",คุณลักษณะ!AF17)</f>
        <v/>
      </c>
      <c r="BK17" s="304"/>
    </row>
    <row r="18" spans="2:63" ht="15.75" customHeight="1" x14ac:dyDescent="0.5">
      <c r="B18" s="620">
        <v>13</v>
      </c>
      <c r="C18" s="111" t="str">
        <f>IF(นักเรียน!C18="","",นักเรียน!C18)</f>
        <v/>
      </c>
      <c r="D18" s="845" t="str">
        <f>IF(นักเรียน!E18="","",นักเรียน!E18)</f>
        <v/>
      </c>
      <c r="E18" s="846"/>
      <c r="F18" s="309" t="str">
        <f>IF(คุณลักษณะ!F18="","",คุณลักษณะ!F18)</f>
        <v/>
      </c>
      <c r="G18" s="302" t="str">
        <f>IF(คุณลักษณะ!G18="","",คุณลักษณะ!G18)</f>
        <v/>
      </c>
      <c r="H18" s="302" t="str">
        <f>IF(คุณลักษณะ!H18="","",คุณลักษณะ!H18)</f>
        <v/>
      </c>
      <c r="I18" s="302" t="str">
        <f>IF(คุณลักษณะ!I18="","",คุณลักษณะ!I18)</f>
        <v/>
      </c>
      <c r="J18" s="16" t="str">
        <f t="shared" si="10"/>
        <v/>
      </c>
      <c r="K18" s="620" t="str">
        <f t="shared" si="11"/>
        <v/>
      </c>
      <c r="L18" s="131" t="str">
        <f t="shared" si="0"/>
        <v/>
      </c>
      <c r="M18" s="309" t="str">
        <f>IF(คุณลักษณะ!J18="","",คุณลักษณะ!J18)</f>
        <v/>
      </c>
      <c r="N18" s="302" t="str">
        <f>IF(คุณลักษณะ!K18="","",คุณลักษณะ!K18)</f>
        <v/>
      </c>
      <c r="O18" s="23" t="str">
        <f t="shared" si="12"/>
        <v/>
      </c>
      <c r="P18" s="620" t="str">
        <f t="shared" si="13"/>
        <v/>
      </c>
      <c r="Q18" s="131" t="str">
        <f t="shared" si="1"/>
        <v/>
      </c>
      <c r="R18" s="310" t="str">
        <f>IF(คุณลักษณะ!L18="","",คุณลักษณะ!L18)</f>
        <v/>
      </c>
      <c r="S18" s="23" t="str">
        <f t="shared" si="14"/>
        <v/>
      </c>
      <c r="T18" s="620" t="str">
        <f t="shared" si="15"/>
        <v/>
      </c>
      <c r="U18" s="131" t="str">
        <f t="shared" si="2"/>
        <v/>
      </c>
      <c r="V18" s="310" t="str">
        <f>IF(คุณลักษณะ!M18="","",คุณลักษณะ!M18)</f>
        <v/>
      </c>
      <c r="W18" s="311" t="str">
        <f>IF(คุณลักษณะ!N18="","",คุณลักษณะ!N18)</f>
        <v/>
      </c>
      <c r="X18" s="23" t="str">
        <f t="shared" si="16"/>
        <v/>
      </c>
      <c r="Y18" s="620" t="str">
        <f t="shared" si="17"/>
        <v/>
      </c>
      <c r="Z18" s="131" t="str">
        <f t="shared" si="3"/>
        <v/>
      </c>
      <c r="AA18" s="310" t="str">
        <f>IF(คุณลักษณะ!O18="","",คุณลักษณะ!O18)</f>
        <v/>
      </c>
      <c r="AB18" s="311" t="str">
        <f>IF(คุณลักษณะ!P18="","",คุณลักษณะ!P18)</f>
        <v/>
      </c>
      <c r="AC18" s="23" t="str">
        <f t="shared" si="18"/>
        <v/>
      </c>
      <c r="AD18" s="620" t="str">
        <f t="shared" si="19"/>
        <v/>
      </c>
      <c r="AE18" s="131" t="str">
        <f t="shared" si="4"/>
        <v/>
      </c>
      <c r="AF18" s="310" t="str">
        <f>IF(คุณลักษณะ!Q18="","",คุณลักษณะ!Q18)</f>
        <v/>
      </c>
      <c r="AG18" s="311" t="str">
        <f>IF(คุณลักษณะ!R18="","",คุณลักษณะ!R18)</f>
        <v/>
      </c>
      <c r="AH18" s="23" t="str">
        <f t="shared" si="20"/>
        <v/>
      </c>
      <c r="AI18" s="627" t="str">
        <f t="shared" si="21"/>
        <v/>
      </c>
      <c r="AJ18" s="131" t="str">
        <f t="shared" si="5"/>
        <v/>
      </c>
      <c r="AK18" s="310" t="str">
        <f>IF(คุณลักษณะ!S18="","",คุณลักษณะ!S18)</f>
        <v/>
      </c>
      <c r="AL18" s="311" t="str">
        <f>IF(คุณลักษณะ!T18="","",คุณลักษณะ!T18)</f>
        <v/>
      </c>
      <c r="AM18" s="311" t="str">
        <f>IF(คุณลักษณะ!U18="","",คุณลักษณะ!U18)</f>
        <v/>
      </c>
      <c r="AN18" s="23" t="str">
        <f t="shared" si="22"/>
        <v/>
      </c>
      <c r="AO18" s="627" t="str">
        <f t="shared" si="23"/>
        <v/>
      </c>
      <c r="AP18" s="131" t="str">
        <f t="shared" si="6"/>
        <v/>
      </c>
      <c r="AQ18" s="310" t="str">
        <f>IF(คุณลักษณะ!V18="","",คุณลักษณะ!V18)</f>
        <v/>
      </c>
      <c r="AR18" s="311" t="str">
        <f>IF(คุณลักษณะ!W18="","",คุณลักษณะ!W18)</f>
        <v/>
      </c>
      <c r="AS18" s="23" t="str">
        <f t="shared" si="24"/>
        <v/>
      </c>
      <c r="AT18" s="620" t="str">
        <f t="shared" si="25"/>
        <v/>
      </c>
      <c r="AU18" s="131" t="str">
        <f t="shared" si="7"/>
        <v/>
      </c>
      <c r="AV18" s="310" t="str">
        <f>IF(คุณลักษณะ!X18="","",คุณลักษณะ!X18)</f>
        <v/>
      </c>
      <c r="AW18" s="311" t="str">
        <f>IF(คุณลักษณะ!Y18="","",คุณลักษณะ!Y18)</f>
        <v/>
      </c>
      <c r="AX18" s="23" t="str">
        <f t="shared" si="26"/>
        <v/>
      </c>
      <c r="AY18" s="620" t="str">
        <f t="shared" si="27"/>
        <v/>
      </c>
      <c r="AZ18" s="131" t="str">
        <f t="shared" si="8"/>
        <v/>
      </c>
      <c r="BA18" s="310" t="str">
        <f>IF(คุณลักษณะ!Z18="","",คุณลักษณะ!Z18)</f>
        <v/>
      </c>
      <c r="BB18" s="311" t="str">
        <f>IF(คุณลักษณะ!AA18="","",คุณลักษณะ!AA18)</f>
        <v/>
      </c>
      <c r="BC18" s="23" t="str">
        <f t="shared" si="28"/>
        <v/>
      </c>
      <c r="BD18" s="627" t="str">
        <f t="shared" si="30"/>
        <v/>
      </c>
      <c r="BE18" s="131" t="str">
        <f t="shared" si="9"/>
        <v/>
      </c>
      <c r="BF18" s="618" t="str">
        <f>IF(คุณลักษณะ!AB18="","",คุณลักษณะ!AB18)</f>
        <v/>
      </c>
      <c r="BG18" s="176" t="str">
        <f t="shared" si="29"/>
        <v/>
      </c>
      <c r="BH18" s="175" t="str">
        <f>IF(BG18="","",IF(นักเรียน!N18="ออก","---ย้าย---",VLOOKUP(BG18,grade2,5,TRUE)))</f>
        <v/>
      </c>
      <c r="BI18" s="18" t="str">
        <f>IF(BG18="","",IF(นักเรียน!N18="ออก","---ย้าย---",VLOOKUP(BG18,grade2,4,TRUE)))</f>
        <v/>
      </c>
      <c r="BJ18" s="302" t="str">
        <f>IF(คุณลักษณะ!AF18="","",คุณลักษณะ!AF18)</f>
        <v/>
      </c>
      <c r="BK18" s="304"/>
    </row>
    <row r="19" spans="2:63" ht="15.75" customHeight="1" x14ac:dyDescent="0.5">
      <c r="B19" s="627">
        <v>14</v>
      </c>
      <c r="C19" s="111" t="str">
        <f>IF(นักเรียน!C19="","",นักเรียน!C19)</f>
        <v/>
      </c>
      <c r="D19" s="845" t="str">
        <f>IF(นักเรียน!E19="","",นักเรียน!E19)</f>
        <v/>
      </c>
      <c r="E19" s="846"/>
      <c r="F19" s="309" t="str">
        <f>IF(คุณลักษณะ!F19="","",คุณลักษณะ!F19)</f>
        <v/>
      </c>
      <c r="G19" s="302" t="str">
        <f>IF(คุณลักษณะ!G19="","",คุณลักษณะ!G19)</f>
        <v/>
      </c>
      <c r="H19" s="302" t="str">
        <f>IF(คุณลักษณะ!H19="","",คุณลักษณะ!H19)</f>
        <v/>
      </c>
      <c r="I19" s="302" t="str">
        <f>IF(คุณลักษณะ!I19="","",คุณลักษณะ!I19)</f>
        <v/>
      </c>
      <c r="J19" s="16" t="str">
        <f t="shared" si="10"/>
        <v/>
      </c>
      <c r="K19" s="620" t="str">
        <f t="shared" si="11"/>
        <v/>
      </c>
      <c r="L19" s="131" t="str">
        <f t="shared" si="0"/>
        <v/>
      </c>
      <c r="M19" s="309" t="str">
        <f>IF(คุณลักษณะ!J19="","",คุณลักษณะ!J19)</f>
        <v/>
      </c>
      <c r="N19" s="302" t="str">
        <f>IF(คุณลักษณะ!K19="","",คุณลักษณะ!K19)</f>
        <v/>
      </c>
      <c r="O19" s="23" t="str">
        <f t="shared" si="12"/>
        <v/>
      </c>
      <c r="P19" s="620" t="str">
        <f t="shared" si="13"/>
        <v/>
      </c>
      <c r="Q19" s="131" t="str">
        <f t="shared" si="1"/>
        <v/>
      </c>
      <c r="R19" s="310" t="str">
        <f>IF(คุณลักษณะ!L19="","",คุณลักษณะ!L19)</f>
        <v/>
      </c>
      <c r="S19" s="23" t="str">
        <f t="shared" si="14"/>
        <v/>
      </c>
      <c r="T19" s="620" t="str">
        <f t="shared" si="15"/>
        <v/>
      </c>
      <c r="U19" s="131" t="str">
        <f t="shared" si="2"/>
        <v/>
      </c>
      <c r="V19" s="310" t="str">
        <f>IF(คุณลักษณะ!M19="","",คุณลักษณะ!M19)</f>
        <v/>
      </c>
      <c r="W19" s="311" t="str">
        <f>IF(คุณลักษณะ!N19="","",คุณลักษณะ!N19)</f>
        <v/>
      </c>
      <c r="X19" s="23" t="str">
        <f t="shared" si="16"/>
        <v/>
      </c>
      <c r="Y19" s="620" t="str">
        <f t="shared" si="17"/>
        <v/>
      </c>
      <c r="Z19" s="131" t="str">
        <f t="shared" si="3"/>
        <v/>
      </c>
      <c r="AA19" s="310" t="str">
        <f>IF(คุณลักษณะ!O19="","",คุณลักษณะ!O19)</f>
        <v/>
      </c>
      <c r="AB19" s="311" t="str">
        <f>IF(คุณลักษณะ!P19="","",คุณลักษณะ!P19)</f>
        <v/>
      </c>
      <c r="AC19" s="23" t="str">
        <f t="shared" si="18"/>
        <v/>
      </c>
      <c r="AD19" s="620" t="str">
        <f t="shared" si="19"/>
        <v/>
      </c>
      <c r="AE19" s="131" t="str">
        <f t="shared" si="4"/>
        <v/>
      </c>
      <c r="AF19" s="310" t="str">
        <f>IF(คุณลักษณะ!Q19="","",คุณลักษณะ!Q19)</f>
        <v/>
      </c>
      <c r="AG19" s="311" t="str">
        <f>IF(คุณลักษณะ!R19="","",คุณลักษณะ!R19)</f>
        <v/>
      </c>
      <c r="AH19" s="23" t="str">
        <f t="shared" si="20"/>
        <v/>
      </c>
      <c r="AI19" s="627" t="str">
        <f t="shared" si="21"/>
        <v/>
      </c>
      <c r="AJ19" s="131" t="str">
        <f t="shared" si="5"/>
        <v/>
      </c>
      <c r="AK19" s="310" t="str">
        <f>IF(คุณลักษณะ!S19="","",คุณลักษณะ!S19)</f>
        <v/>
      </c>
      <c r="AL19" s="311" t="str">
        <f>IF(คุณลักษณะ!T19="","",คุณลักษณะ!T19)</f>
        <v/>
      </c>
      <c r="AM19" s="311" t="str">
        <f>IF(คุณลักษณะ!U19="","",คุณลักษณะ!U19)</f>
        <v/>
      </c>
      <c r="AN19" s="23" t="str">
        <f t="shared" si="22"/>
        <v/>
      </c>
      <c r="AO19" s="627" t="str">
        <f t="shared" si="23"/>
        <v/>
      </c>
      <c r="AP19" s="131" t="str">
        <f t="shared" si="6"/>
        <v/>
      </c>
      <c r="AQ19" s="310" t="str">
        <f>IF(คุณลักษณะ!V19="","",คุณลักษณะ!V19)</f>
        <v/>
      </c>
      <c r="AR19" s="311" t="str">
        <f>IF(คุณลักษณะ!W19="","",คุณลักษณะ!W19)</f>
        <v/>
      </c>
      <c r="AS19" s="23" t="str">
        <f t="shared" si="24"/>
        <v/>
      </c>
      <c r="AT19" s="620" t="str">
        <f t="shared" si="25"/>
        <v/>
      </c>
      <c r="AU19" s="131" t="str">
        <f t="shared" si="7"/>
        <v/>
      </c>
      <c r="AV19" s="310" t="str">
        <f>IF(คุณลักษณะ!X19="","",คุณลักษณะ!X19)</f>
        <v/>
      </c>
      <c r="AW19" s="311" t="str">
        <f>IF(คุณลักษณะ!Y19="","",คุณลักษณะ!Y19)</f>
        <v/>
      </c>
      <c r="AX19" s="23" t="str">
        <f t="shared" si="26"/>
        <v/>
      </c>
      <c r="AY19" s="620" t="str">
        <f t="shared" si="27"/>
        <v/>
      </c>
      <c r="AZ19" s="131" t="str">
        <f t="shared" si="8"/>
        <v/>
      </c>
      <c r="BA19" s="310" t="str">
        <f>IF(คุณลักษณะ!Z19="","",คุณลักษณะ!Z19)</f>
        <v/>
      </c>
      <c r="BB19" s="311" t="str">
        <f>IF(คุณลักษณะ!AA19="","",คุณลักษณะ!AA19)</f>
        <v/>
      </c>
      <c r="BC19" s="23" t="str">
        <f t="shared" si="28"/>
        <v/>
      </c>
      <c r="BD19" s="627" t="str">
        <f t="shared" si="30"/>
        <v/>
      </c>
      <c r="BE19" s="131" t="str">
        <f t="shared" si="9"/>
        <v/>
      </c>
      <c r="BF19" s="618" t="str">
        <f>IF(คุณลักษณะ!AB19="","",คุณลักษณะ!AB19)</f>
        <v/>
      </c>
      <c r="BG19" s="176" t="str">
        <f t="shared" si="29"/>
        <v/>
      </c>
      <c r="BH19" s="175" t="str">
        <f>IF(BG19="","",IF(นักเรียน!N19="ออก","---ย้าย---",VLOOKUP(BG19,grade2,5,TRUE)))</f>
        <v/>
      </c>
      <c r="BI19" s="18" t="str">
        <f>IF(BG19="","",IF(นักเรียน!N19="ออก","---ย้าย---",VLOOKUP(BG19,grade2,4,TRUE)))</f>
        <v/>
      </c>
      <c r="BJ19" s="302" t="str">
        <f>IF(คุณลักษณะ!AF19="","",คุณลักษณะ!AF19)</f>
        <v/>
      </c>
      <c r="BK19" s="304"/>
    </row>
    <row r="20" spans="2:63" ht="15.75" customHeight="1" x14ac:dyDescent="0.5">
      <c r="B20" s="627">
        <v>15</v>
      </c>
      <c r="C20" s="111" t="str">
        <f>IF(นักเรียน!C20="","",นักเรียน!C20)</f>
        <v/>
      </c>
      <c r="D20" s="845" t="str">
        <f>IF(นักเรียน!E20="","",นักเรียน!E20)</f>
        <v/>
      </c>
      <c r="E20" s="846"/>
      <c r="F20" s="309" t="str">
        <f>IF(คุณลักษณะ!F20="","",คุณลักษณะ!F20)</f>
        <v/>
      </c>
      <c r="G20" s="302" t="str">
        <f>IF(คุณลักษณะ!G20="","",คุณลักษณะ!G20)</f>
        <v/>
      </c>
      <c r="H20" s="302" t="str">
        <f>IF(คุณลักษณะ!H20="","",คุณลักษณะ!H20)</f>
        <v/>
      </c>
      <c r="I20" s="302" t="str">
        <f>IF(คุณลักษณะ!I20="","",คุณลักษณะ!I20)</f>
        <v/>
      </c>
      <c r="J20" s="16" t="str">
        <f t="shared" si="10"/>
        <v/>
      </c>
      <c r="K20" s="620" t="str">
        <f t="shared" si="11"/>
        <v/>
      </c>
      <c r="L20" s="131" t="str">
        <f t="shared" si="0"/>
        <v/>
      </c>
      <c r="M20" s="309" t="str">
        <f>IF(คุณลักษณะ!J20="","",คุณลักษณะ!J20)</f>
        <v/>
      </c>
      <c r="N20" s="302" t="str">
        <f>IF(คุณลักษณะ!K20="","",คุณลักษณะ!K20)</f>
        <v/>
      </c>
      <c r="O20" s="23" t="str">
        <f t="shared" si="12"/>
        <v/>
      </c>
      <c r="P20" s="620" t="str">
        <f t="shared" si="13"/>
        <v/>
      </c>
      <c r="Q20" s="131" t="str">
        <f t="shared" si="1"/>
        <v/>
      </c>
      <c r="R20" s="310" t="str">
        <f>IF(คุณลักษณะ!L20="","",คุณลักษณะ!L20)</f>
        <v/>
      </c>
      <c r="S20" s="23" t="str">
        <f t="shared" si="14"/>
        <v/>
      </c>
      <c r="T20" s="620" t="str">
        <f t="shared" si="15"/>
        <v/>
      </c>
      <c r="U20" s="131" t="str">
        <f t="shared" si="2"/>
        <v/>
      </c>
      <c r="V20" s="310" t="str">
        <f>IF(คุณลักษณะ!M20="","",คุณลักษณะ!M20)</f>
        <v/>
      </c>
      <c r="W20" s="311" t="str">
        <f>IF(คุณลักษณะ!N20="","",คุณลักษณะ!N20)</f>
        <v/>
      </c>
      <c r="X20" s="23" t="str">
        <f t="shared" si="16"/>
        <v/>
      </c>
      <c r="Y20" s="620" t="str">
        <f t="shared" si="17"/>
        <v/>
      </c>
      <c r="Z20" s="131" t="str">
        <f t="shared" si="3"/>
        <v/>
      </c>
      <c r="AA20" s="310" t="str">
        <f>IF(คุณลักษณะ!O20="","",คุณลักษณะ!O20)</f>
        <v/>
      </c>
      <c r="AB20" s="311" t="str">
        <f>IF(คุณลักษณะ!P20="","",คุณลักษณะ!P20)</f>
        <v/>
      </c>
      <c r="AC20" s="23" t="str">
        <f t="shared" si="18"/>
        <v/>
      </c>
      <c r="AD20" s="620" t="str">
        <f t="shared" si="19"/>
        <v/>
      </c>
      <c r="AE20" s="131" t="str">
        <f t="shared" si="4"/>
        <v/>
      </c>
      <c r="AF20" s="310" t="str">
        <f>IF(คุณลักษณะ!Q20="","",คุณลักษณะ!Q20)</f>
        <v/>
      </c>
      <c r="AG20" s="311" t="str">
        <f>IF(คุณลักษณะ!R20="","",คุณลักษณะ!R20)</f>
        <v/>
      </c>
      <c r="AH20" s="23" t="str">
        <f t="shared" si="20"/>
        <v/>
      </c>
      <c r="AI20" s="627" t="str">
        <f t="shared" si="21"/>
        <v/>
      </c>
      <c r="AJ20" s="131" t="str">
        <f t="shared" si="5"/>
        <v/>
      </c>
      <c r="AK20" s="310" t="str">
        <f>IF(คุณลักษณะ!S20="","",คุณลักษณะ!S20)</f>
        <v/>
      </c>
      <c r="AL20" s="311" t="str">
        <f>IF(คุณลักษณะ!T20="","",คุณลักษณะ!T20)</f>
        <v/>
      </c>
      <c r="AM20" s="311" t="str">
        <f>IF(คุณลักษณะ!U20="","",คุณลักษณะ!U20)</f>
        <v/>
      </c>
      <c r="AN20" s="23" t="str">
        <f t="shared" si="22"/>
        <v/>
      </c>
      <c r="AO20" s="627" t="str">
        <f t="shared" si="23"/>
        <v/>
      </c>
      <c r="AP20" s="131" t="str">
        <f t="shared" si="6"/>
        <v/>
      </c>
      <c r="AQ20" s="310" t="str">
        <f>IF(คุณลักษณะ!V20="","",คุณลักษณะ!V20)</f>
        <v/>
      </c>
      <c r="AR20" s="311" t="str">
        <f>IF(คุณลักษณะ!W20="","",คุณลักษณะ!W20)</f>
        <v/>
      </c>
      <c r="AS20" s="23" t="str">
        <f t="shared" si="24"/>
        <v/>
      </c>
      <c r="AT20" s="620" t="str">
        <f t="shared" si="25"/>
        <v/>
      </c>
      <c r="AU20" s="131" t="str">
        <f t="shared" si="7"/>
        <v/>
      </c>
      <c r="AV20" s="310" t="str">
        <f>IF(คุณลักษณะ!X20="","",คุณลักษณะ!X20)</f>
        <v/>
      </c>
      <c r="AW20" s="311" t="str">
        <f>IF(คุณลักษณะ!Y20="","",คุณลักษณะ!Y20)</f>
        <v/>
      </c>
      <c r="AX20" s="23" t="str">
        <f t="shared" si="26"/>
        <v/>
      </c>
      <c r="AY20" s="620" t="str">
        <f t="shared" si="27"/>
        <v/>
      </c>
      <c r="AZ20" s="131" t="str">
        <f t="shared" si="8"/>
        <v/>
      </c>
      <c r="BA20" s="310" t="str">
        <f>IF(คุณลักษณะ!Z20="","",คุณลักษณะ!Z20)</f>
        <v/>
      </c>
      <c r="BB20" s="311" t="str">
        <f>IF(คุณลักษณะ!AA20="","",คุณลักษณะ!AA20)</f>
        <v/>
      </c>
      <c r="BC20" s="23" t="str">
        <f t="shared" si="28"/>
        <v/>
      </c>
      <c r="BD20" s="627" t="str">
        <f t="shared" si="30"/>
        <v/>
      </c>
      <c r="BE20" s="131" t="str">
        <f t="shared" si="9"/>
        <v/>
      </c>
      <c r="BF20" s="618" t="str">
        <f>IF(คุณลักษณะ!AB20="","",คุณลักษณะ!AB20)</f>
        <v/>
      </c>
      <c r="BG20" s="176" t="str">
        <f t="shared" si="29"/>
        <v/>
      </c>
      <c r="BH20" s="175" t="str">
        <f>IF(BG20="","",IF(นักเรียน!N20="ออก","---ย้าย---",VLOOKUP(BG20,grade2,5,TRUE)))</f>
        <v/>
      </c>
      <c r="BI20" s="18" t="str">
        <f>IF(BG20="","",IF(นักเรียน!N20="ออก","---ย้าย---",VLOOKUP(BG20,grade2,4,TRUE)))</f>
        <v/>
      </c>
      <c r="BJ20" s="302" t="str">
        <f>IF(คุณลักษณะ!AF20="","",คุณลักษณะ!AF20)</f>
        <v/>
      </c>
      <c r="BK20" s="304"/>
    </row>
    <row r="21" spans="2:63" ht="15.75" customHeight="1" x14ac:dyDescent="0.5">
      <c r="B21" s="627">
        <v>16</v>
      </c>
      <c r="C21" s="111" t="str">
        <f>IF(นักเรียน!C21="","",นักเรียน!C21)</f>
        <v/>
      </c>
      <c r="D21" s="845" t="str">
        <f>IF(นักเรียน!E21="","",นักเรียน!E21)</f>
        <v/>
      </c>
      <c r="E21" s="846"/>
      <c r="F21" s="309" t="str">
        <f>IF(คุณลักษณะ!F21="","",คุณลักษณะ!F21)</f>
        <v/>
      </c>
      <c r="G21" s="302" t="str">
        <f>IF(คุณลักษณะ!G21="","",คุณลักษณะ!G21)</f>
        <v/>
      </c>
      <c r="H21" s="302" t="str">
        <f>IF(คุณลักษณะ!H21="","",คุณลักษณะ!H21)</f>
        <v/>
      </c>
      <c r="I21" s="302" t="str">
        <f>IF(คุณลักษณะ!I21="","",คุณลักษณะ!I21)</f>
        <v/>
      </c>
      <c r="J21" s="16" t="str">
        <f t="shared" si="10"/>
        <v/>
      </c>
      <c r="K21" s="620" t="str">
        <f t="shared" si="11"/>
        <v/>
      </c>
      <c r="L21" s="131" t="str">
        <f t="shared" si="0"/>
        <v/>
      </c>
      <c r="M21" s="309" t="str">
        <f>IF(คุณลักษณะ!J21="","",คุณลักษณะ!J21)</f>
        <v/>
      </c>
      <c r="N21" s="302" t="str">
        <f>IF(คุณลักษณะ!K21="","",คุณลักษณะ!K21)</f>
        <v/>
      </c>
      <c r="O21" s="23" t="str">
        <f t="shared" si="12"/>
        <v/>
      </c>
      <c r="P21" s="620" t="str">
        <f t="shared" si="13"/>
        <v/>
      </c>
      <c r="Q21" s="131" t="str">
        <f t="shared" si="1"/>
        <v/>
      </c>
      <c r="R21" s="310" t="str">
        <f>IF(คุณลักษณะ!L21="","",คุณลักษณะ!L21)</f>
        <v/>
      </c>
      <c r="S21" s="23" t="str">
        <f t="shared" si="14"/>
        <v/>
      </c>
      <c r="T21" s="620" t="str">
        <f t="shared" si="15"/>
        <v/>
      </c>
      <c r="U21" s="131" t="str">
        <f t="shared" si="2"/>
        <v/>
      </c>
      <c r="V21" s="310" t="str">
        <f>IF(คุณลักษณะ!M21="","",คุณลักษณะ!M21)</f>
        <v/>
      </c>
      <c r="W21" s="311" t="str">
        <f>IF(คุณลักษณะ!N21="","",คุณลักษณะ!N21)</f>
        <v/>
      </c>
      <c r="X21" s="23" t="str">
        <f t="shared" si="16"/>
        <v/>
      </c>
      <c r="Y21" s="620" t="str">
        <f t="shared" si="17"/>
        <v/>
      </c>
      <c r="Z21" s="131" t="str">
        <f t="shared" si="3"/>
        <v/>
      </c>
      <c r="AA21" s="310" t="str">
        <f>IF(คุณลักษณะ!O21="","",คุณลักษณะ!O21)</f>
        <v/>
      </c>
      <c r="AB21" s="311" t="str">
        <f>IF(คุณลักษณะ!P21="","",คุณลักษณะ!P21)</f>
        <v/>
      </c>
      <c r="AC21" s="23" t="str">
        <f t="shared" si="18"/>
        <v/>
      </c>
      <c r="AD21" s="620" t="str">
        <f t="shared" si="19"/>
        <v/>
      </c>
      <c r="AE21" s="131" t="str">
        <f t="shared" si="4"/>
        <v/>
      </c>
      <c r="AF21" s="310" t="str">
        <f>IF(คุณลักษณะ!Q21="","",คุณลักษณะ!Q21)</f>
        <v/>
      </c>
      <c r="AG21" s="311" t="str">
        <f>IF(คุณลักษณะ!R21="","",คุณลักษณะ!R21)</f>
        <v/>
      </c>
      <c r="AH21" s="23" t="str">
        <f t="shared" si="20"/>
        <v/>
      </c>
      <c r="AI21" s="627" t="str">
        <f t="shared" si="21"/>
        <v/>
      </c>
      <c r="AJ21" s="131" t="str">
        <f t="shared" si="5"/>
        <v/>
      </c>
      <c r="AK21" s="310" t="str">
        <f>IF(คุณลักษณะ!S21="","",คุณลักษณะ!S21)</f>
        <v/>
      </c>
      <c r="AL21" s="311" t="str">
        <f>IF(คุณลักษณะ!T21="","",คุณลักษณะ!T21)</f>
        <v/>
      </c>
      <c r="AM21" s="311" t="str">
        <f>IF(คุณลักษณะ!U21="","",คุณลักษณะ!U21)</f>
        <v/>
      </c>
      <c r="AN21" s="23" t="str">
        <f t="shared" si="22"/>
        <v/>
      </c>
      <c r="AO21" s="627" t="str">
        <f t="shared" si="23"/>
        <v/>
      </c>
      <c r="AP21" s="131" t="str">
        <f t="shared" si="6"/>
        <v/>
      </c>
      <c r="AQ21" s="310" t="str">
        <f>IF(คุณลักษณะ!V21="","",คุณลักษณะ!V21)</f>
        <v/>
      </c>
      <c r="AR21" s="311" t="str">
        <f>IF(คุณลักษณะ!W21="","",คุณลักษณะ!W21)</f>
        <v/>
      </c>
      <c r="AS21" s="23" t="str">
        <f t="shared" si="24"/>
        <v/>
      </c>
      <c r="AT21" s="620" t="str">
        <f t="shared" si="25"/>
        <v/>
      </c>
      <c r="AU21" s="131" t="str">
        <f t="shared" si="7"/>
        <v/>
      </c>
      <c r="AV21" s="310" t="str">
        <f>IF(คุณลักษณะ!X21="","",คุณลักษณะ!X21)</f>
        <v/>
      </c>
      <c r="AW21" s="311" t="str">
        <f>IF(คุณลักษณะ!Y21="","",คุณลักษณะ!Y21)</f>
        <v/>
      </c>
      <c r="AX21" s="23" t="str">
        <f t="shared" si="26"/>
        <v/>
      </c>
      <c r="AY21" s="620" t="str">
        <f t="shared" si="27"/>
        <v/>
      </c>
      <c r="AZ21" s="131" t="str">
        <f t="shared" si="8"/>
        <v/>
      </c>
      <c r="BA21" s="310" t="str">
        <f>IF(คุณลักษณะ!Z21="","",คุณลักษณะ!Z21)</f>
        <v/>
      </c>
      <c r="BB21" s="311" t="str">
        <f>IF(คุณลักษณะ!AA21="","",คุณลักษณะ!AA21)</f>
        <v/>
      </c>
      <c r="BC21" s="23" t="str">
        <f t="shared" si="28"/>
        <v/>
      </c>
      <c r="BD21" s="627" t="str">
        <f t="shared" si="30"/>
        <v/>
      </c>
      <c r="BE21" s="131" t="str">
        <f t="shared" si="9"/>
        <v/>
      </c>
      <c r="BF21" s="618" t="str">
        <f>IF(คุณลักษณะ!AB21="","",คุณลักษณะ!AB21)</f>
        <v/>
      </c>
      <c r="BG21" s="176" t="str">
        <f t="shared" si="29"/>
        <v/>
      </c>
      <c r="BH21" s="175" t="str">
        <f>IF(BG21="","",IF(นักเรียน!N21="ออก","---ย้าย---",VLOOKUP(BG21,grade2,5,TRUE)))</f>
        <v/>
      </c>
      <c r="BI21" s="18" t="str">
        <f>IF(BG21="","",IF(นักเรียน!N21="ออก","---ย้าย---",VLOOKUP(BG21,grade2,4,TRUE)))</f>
        <v/>
      </c>
      <c r="BJ21" s="302" t="str">
        <f>IF(คุณลักษณะ!AF21="","",คุณลักษณะ!AF21)</f>
        <v/>
      </c>
      <c r="BK21" s="304"/>
    </row>
    <row r="22" spans="2:63" ht="15.75" customHeight="1" x14ac:dyDescent="0.5">
      <c r="B22" s="620">
        <v>17</v>
      </c>
      <c r="C22" s="111" t="str">
        <f>IF(นักเรียน!C22="","",นักเรียน!C22)</f>
        <v/>
      </c>
      <c r="D22" s="845" t="str">
        <f>IF(นักเรียน!E22="","",นักเรียน!E22)</f>
        <v/>
      </c>
      <c r="E22" s="846"/>
      <c r="F22" s="309" t="str">
        <f>IF(คุณลักษณะ!F22="","",คุณลักษณะ!F22)</f>
        <v/>
      </c>
      <c r="G22" s="302" t="str">
        <f>IF(คุณลักษณะ!G22="","",คุณลักษณะ!G22)</f>
        <v/>
      </c>
      <c r="H22" s="302" t="str">
        <f>IF(คุณลักษณะ!H22="","",คุณลักษณะ!H22)</f>
        <v/>
      </c>
      <c r="I22" s="302" t="str">
        <f>IF(คุณลักษณะ!I22="","",คุณลักษณะ!I22)</f>
        <v/>
      </c>
      <c r="J22" s="16" t="str">
        <f t="shared" si="10"/>
        <v/>
      </c>
      <c r="K22" s="620" t="str">
        <f t="shared" si="11"/>
        <v/>
      </c>
      <c r="L22" s="131" t="str">
        <f t="shared" si="0"/>
        <v/>
      </c>
      <c r="M22" s="309" t="str">
        <f>IF(คุณลักษณะ!J22="","",คุณลักษณะ!J22)</f>
        <v/>
      </c>
      <c r="N22" s="302" t="str">
        <f>IF(คุณลักษณะ!K22="","",คุณลักษณะ!K22)</f>
        <v/>
      </c>
      <c r="O22" s="23" t="str">
        <f t="shared" si="12"/>
        <v/>
      </c>
      <c r="P22" s="620" t="str">
        <f t="shared" si="13"/>
        <v/>
      </c>
      <c r="Q22" s="131" t="str">
        <f t="shared" si="1"/>
        <v/>
      </c>
      <c r="R22" s="310" t="str">
        <f>IF(คุณลักษณะ!L22="","",คุณลักษณะ!L22)</f>
        <v/>
      </c>
      <c r="S22" s="23" t="str">
        <f t="shared" si="14"/>
        <v/>
      </c>
      <c r="T22" s="620" t="str">
        <f t="shared" si="15"/>
        <v/>
      </c>
      <c r="U22" s="131" t="str">
        <f t="shared" si="2"/>
        <v/>
      </c>
      <c r="V22" s="310" t="str">
        <f>IF(คุณลักษณะ!M22="","",คุณลักษณะ!M22)</f>
        <v/>
      </c>
      <c r="W22" s="311" t="str">
        <f>IF(คุณลักษณะ!N22="","",คุณลักษณะ!N22)</f>
        <v/>
      </c>
      <c r="X22" s="23" t="str">
        <f t="shared" si="16"/>
        <v/>
      </c>
      <c r="Y22" s="620" t="str">
        <f t="shared" si="17"/>
        <v/>
      </c>
      <c r="Z22" s="131" t="str">
        <f t="shared" si="3"/>
        <v/>
      </c>
      <c r="AA22" s="310" t="str">
        <f>IF(คุณลักษณะ!O22="","",คุณลักษณะ!O22)</f>
        <v/>
      </c>
      <c r="AB22" s="311" t="str">
        <f>IF(คุณลักษณะ!P22="","",คุณลักษณะ!P22)</f>
        <v/>
      </c>
      <c r="AC22" s="23" t="str">
        <f t="shared" si="18"/>
        <v/>
      </c>
      <c r="AD22" s="620" t="str">
        <f t="shared" si="19"/>
        <v/>
      </c>
      <c r="AE22" s="131" t="str">
        <f t="shared" si="4"/>
        <v/>
      </c>
      <c r="AF22" s="310" t="str">
        <f>IF(คุณลักษณะ!Q22="","",คุณลักษณะ!Q22)</f>
        <v/>
      </c>
      <c r="AG22" s="311" t="str">
        <f>IF(คุณลักษณะ!R22="","",คุณลักษณะ!R22)</f>
        <v/>
      </c>
      <c r="AH22" s="23" t="str">
        <f t="shared" si="20"/>
        <v/>
      </c>
      <c r="AI22" s="627" t="str">
        <f t="shared" si="21"/>
        <v/>
      </c>
      <c r="AJ22" s="131" t="str">
        <f t="shared" si="5"/>
        <v/>
      </c>
      <c r="AK22" s="310" t="str">
        <f>IF(คุณลักษณะ!S22="","",คุณลักษณะ!S22)</f>
        <v/>
      </c>
      <c r="AL22" s="311" t="str">
        <f>IF(คุณลักษณะ!T22="","",คุณลักษณะ!T22)</f>
        <v/>
      </c>
      <c r="AM22" s="311" t="str">
        <f>IF(คุณลักษณะ!U22="","",คุณลักษณะ!U22)</f>
        <v/>
      </c>
      <c r="AN22" s="23" t="str">
        <f t="shared" si="22"/>
        <v/>
      </c>
      <c r="AO22" s="627" t="str">
        <f t="shared" si="23"/>
        <v/>
      </c>
      <c r="AP22" s="131" t="str">
        <f t="shared" si="6"/>
        <v/>
      </c>
      <c r="AQ22" s="310" t="str">
        <f>IF(คุณลักษณะ!V22="","",คุณลักษณะ!V22)</f>
        <v/>
      </c>
      <c r="AR22" s="311" t="str">
        <f>IF(คุณลักษณะ!W22="","",คุณลักษณะ!W22)</f>
        <v/>
      </c>
      <c r="AS22" s="23" t="str">
        <f t="shared" si="24"/>
        <v/>
      </c>
      <c r="AT22" s="620" t="str">
        <f t="shared" si="25"/>
        <v/>
      </c>
      <c r="AU22" s="131" t="str">
        <f t="shared" si="7"/>
        <v/>
      </c>
      <c r="AV22" s="310" t="str">
        <f>IF(คุณลักษณะ!X22="","",คุณลักษณะ!X22)</f>
        <v/>
      </c>
      <c r="AW22" s="311" t="str">
        <f>IF(คุณลักษณะ!Y22="","",คุณลักษณะ!Y22)</f>
        <v/>
      </c>
      <c r="AX22" s="23" t="str">
        <f t="shared" si="26"/>
        <v/>
      </c>
      <c r="AY22" s="620" t="str">
        <f t="shared" si="27"/>
        <v/>
      </c>
      <c r="AZ22" s="131" t="str">
        <f t="shared" si="8"/>
        <v/>
      </c>
      <c r="BA22" s="310" t="str">
        <f>IF(คุณลักษณะ!Z22="","",คุณลักษณะ!Z22)</f>
        <v/>
      </c>
      <c r="BB22" s="311" t="str">
        <f>IF(คุณลักษณะ!AA22="","",คุณลักษณะ!AA22)</f>
        <v/>
      </c>
      <c r="BC22" s="23" t="str">
        <f t="shared" si="28"/>
        <v/>
      </c>
      <c r="BD22" s="627" t="str">
        <f t="shared" si="30"/>
        <v/>
      </c>
      <c r="BE22" s="131" t="str">
        <f t="shared" si="9"/>
        <v/>
      </c>
      <c r="BF22" s="618" t="str">
        <f>IF(คุณลักษณะ!AB22="","",คุณลักษณะ!AB22)</f>
        <v/>
      </c>
      <c r="BG22" s="176" t="str">
        <f t="shared" si="29"/>
        <v/>
      </c>
      <c r="BH22" s="175" t="str">
        <f>IF(BG22="","",IF(นักเรียน!N22="ออก","---ย้าย---",VLOOKUP(BG22,grade2,5,TRUE)))</f>
        <v/>
      </c>
      <c r="BI22" s="18" t="str">
        <f>IF(BG22="","",IF(นักเรียน!N22="ออก","---ย้าย---",VLOOKUP(BG22,grade2,4,TRUE)))</f>
        <v/>
      </c>
      <c r="BJ22" s="302" t="str">
        <f>IF(คุณลักษณะ!AF22="","",คุณลักษณะ!AF22)</f>
        <v/>
      </c>
      <c r="BK22" s="304"/>
    </row>
    <row r="23" spans="2:63" ht="15.75" customHeight="1" x14ac:dyDescent="0.5">
      <c r="B23" s="627">
        <v>18</v>
      </c>
      <c r="C23" s="111" t="str">
        <f>IF(นักเรียน!C23="","",นักเรียน!C23)</f>
        <v/>
      </c>
      <c r="D23" s="845" t="str">
        <f>IF(นักเรียน!E23="","",นักเรียน!E23)</f>
        <v/>
      </c>
      <c r="E23" s="846"/>
      <c r="F23" s="309" t="str">
        <f>IF(คุณลักษณะ!F23="","",คุณลักษณะ!F23)</f>
        <v/>
      </c>
      <c r="G23" s="302" t="str">
        <f>IF(คุณลักษณะ!G23="","",คุณลักษณะ!G23)</f>
        <v/>
      </c>
      <c r="H23" s="302" t="str">
        <f>IF(คุณลักษณะ!H23="","",คุณลักษณะ!H23)</f>
        <v/>
      </c>
      <c r="I23" s="302" t="str">
        <f>IF(คุณลักษณะ!I23="","",คุณลักษณะ!I23)</f>
        <v/>
      </c>
      <c r="J23" s="16" t="str">
        <f t="shared" si="10"/>
        <v/>
      </c>
      <c r="K23" s="620" t="str">
        <f t="shared" si="11"/>
        <v/>
      </c>
      <c r="L23" s="131" t="str">
        <f t="shared" si="0"/>
        <v/>
      </c>
      <c r="M23" s="309" t="str">
        <f>IF(คุณลักษณะ!J23="","",คุณลักษณะ!J23)</f>
        <v/>
      </c>
      <c r="N23" s="302" t="str">
        <f>IF(คุณลักษณะ!K23="","",คุณลักษณะ!K23)</f>
        <v/>
      </c>
      <c r="O23" s="23" t="str">
        <f t="shared" si="12"/>
        <v/>
      </c>
      <c r="P23" s="620" t="str">
        <f t="shared" si="13"/>
        <v/>
      </c>
      <c r="Q23" s="131" t="str">
        <f t="shared" si="1"/>
        <v/>
      </c>
      <c r="R23" s="310" t="str">
        <f>IF(คุณลักษณะ!L23="","",คุณลักษณะ!L23)</f>
        <v/>
      </c>
      <c r="S23" s="23" t="str">
        <f t="shared" si="14"/>
        <v/>
      </c>
      <c r="T23" s="620" t="str">
        <f t="shared" si="15"/>
        <v/>
      </c>
      <c r="U23" s="131" t="str">
        <f t="shared" si="2"/>
        <v/>
      </c>
      <c r="V23" s="310" t="str">
        <f>IF(คุณลักษณะ!M23="","",คุณลักษณะ!M23)</f>
        <v/>
      </c>
      <c r="W23" s="311" t="str">
        <f>IF(คุณลักษณะ!N23="","",คุณลักษณะ!N23)</f>
        <v/>
      </c>
      <c r="X23" s="23" t="str">
        <f t="shared" si="16"/>
        <v/>
      </c>
      <c r="Y23" s="620" t="str">
        <f t="shared" si="17"/>
        <v/>
      </c>
      <c r="Z23" s="131" t="str">
        <f t="shared" si="3"/>
        <v/>
      </c>
      <c r="AA23" s="310" t="str">
        <f>IF(คุณลักษณะ!O23="","",คุณลักษณะ!O23)</f>
        <v/>
      </c>
      <c r="AB23" s="311" t="str">
        <f>IF(คุณลักษณะ!P23="","",คุณลักษณะ!P23)</f>
        <v/>
      </c>
      <c r="AC23" s="23" t="str">
        <f t="shared" si="18"/>
        <v/>
      </c>
      <c r="AD23" s="620" t="str">
        <f t="shared" si="19"/>
        <v/>
      </c>
      <c r="AE23" s="131" t="str">
        <f t="shared" si="4"/>
        <v/>
      </c>
      <c r="AF23" s="310" t="str">
        <f>IF(คุณลักษณะ!Q23="","",คุณลักษณะ!Q23)</f>
        <v/>
      </c>
      <c r="AG23" s="311" t="str">
        <f>IF(คุณลักษณะ!R23="","",คุณลักษณะ!R23)</f>
        <v/>
      </c>
      <c r="AH23" s="23" t="str">
        <f t="shared" si="20"/>
        <v/>
      </c>
      <c r="AI23" s="627" t="str">
        <f t="shared" si="21"/>
        <v/>
      </c>
      <c r="AJ23" s="131" t="str">
        <f t="shared" si="5"/>
        <v/>
      </c>
      <c r="AK23" s="310" t="str">
        <f>IF(คุณลักษณะ!S23="","",คุณลักษณะ!S23)</f>
        <v/>
      </c>
      <c r="AL23" s="311" t="str">
        <f>IF(คุณลักษณะ!T23="","",คุณลักษณะ!T23)</f>
        <v/>
      </c>
      <c r="AM23" s="311" t="str">
        <f>IF(คุณลักษณะ!U23="","",คุณลักษณะ!U23)</f>
        <v/>
      </c>
      <c r="AN23" s="23" t="str">
        <f t="shared" si="22"/>
        <v/>
      </c>
      <c r="AO23" s="627" t="str">
        <f t="shared" si="23"/>
        <v/>
      </c>
      <c r="AP23" s="131" t="str">
        <f t="shared" si="6"/>
        <v/>
      </c>
      <c r="AQ23" s="310" t="str">
        <f>IF(คุณลักษณะ!V23="","",คุณลักษณะ!V23)</f>
        <v/>
      </c>
      <c r="AR23" s="311" t="str">
        <f>IF(คุณลักษณะ!W23="","",คุณลักษณะ!W23)</f>
        <v/>
      </c>
      <c r="AS23" s="23" t="str">
        <f t="shared" si="24"/>
        <v/>
      </c>
      <c r="AT23" s="620" t="str">
        <f t="shared" si="25"/>
        <v/>
      </c>
      <c r="AU23" s="131" t="str">
        <f t="shared" si="7"/>
        <v/>
      </c>
      <c r="AV23" s="310" t="str">
        <f>IF(คุณลักษณะ!X23="","",คุณลักษณะ!X23)</f>
        <v/>
      </c>
      <c r="AW23" s="311" t="str">
        <f>IF(คุณลักษณะ!Y23="","",คุณลักษณะ!Y23)</f>
        <v/>
      </c>
      <c r="AX23" s="23" t="str">
        <f t="shared" si="26"/>
        <v/>
      </c>
      <c r="AY23" s="620" t="str">
        <f t="shared" si="27"/>
        <v/>
      </c>
      <c r="AZ23" s="131" t="str">
        <f t="shared" si="8"/>
        <v/>
      </c>
      <c r="BA23" s="310" t="str">
        <f>IF(คุณลักษณะ!Z23="","",คุณลักษณะ!Z23)</f>
        <v/>
      </c>
      <c r="BB23" s="311" t="str">
        <f>IF(คุณลักษณะ!AA23="","",คุณลักษณะ!AA23)</f>
        <v/>
      </c>
      <c r="BC23" s="23" t="str">
        <f t="shared" si="28"/>
        <v/>
      </c>
      <c r="BD23" s="627" t="str">
        <f t="shared" si="30"/>
        <v/>
      </c>
      <c r="BE23" s="131" t="str">
        <f t="shared" si="9"/>
        <v/>
      </c>
      <c r="BF23" s="618" t="str">
        <f>IF(คุณลักษณะ!AB23="","",คุณลักษณะ!AB23)</f>
        <v/>
      </c>
      <c r="BG23" s="176" t="str">
        <f t="shared" si="29"/>
        <v/>
      </c>
      <c r="BH23" s="175" t="str">
        <f>IF(BG23="","",IF(นักเรียน!N23="ออก","---ย้าย---",VLOOKUP(BG23,grade2,5,TRUE)))</f>
        <v/>
      </c>
      <c r="BI23" s="18" t="str">
        <f>IF(BG23="","",IF(นักเรียน!N23="ออก","---ย้าย---",VLOOKUP(BG23,grade2,4,TRUE)))</f>
        <v/>
      </c>
      <c r="BJ23" s="302" t="str">
        <f>IF(คุณลักษณะ!AF23="","",คุณลักษณะ!AF23)</f>
        <v/>
      </c>
      <c r="BK23" s="304"/>
    </row>
    <row r="24" spans="2:63" ht="15.75" customHeight="1" x14ac:dyDescent="0.5">
      <c r="B24" s="627">
        <v>19</v>
      </c>
      <c r="C24" s="111" t="str">
        <f>IF(นักเรียน!C24="","",นักเรียน!C24)</f>
        <v/>
      </c>
      <c r="D24" s="845" t="str">
        <f>IF(นักเรียน!E24="","",นักเรียน!E24)</f>
        <v/>
      </c>
      <c r="E24" s="846"/>
      <c r="F24" s="309" t="str">
        <f>IF(คุณลักษณะ!F24="","",คุณลักษณะ!F24)</f>
        <v/>
      </c>
      <c r="G24" s="302" t="str">
        <f>IF(คุณลักษณะ!G24="","",คุณลักษณะ!G24)</f>
        <v/>
      </c>
      <c r="H24" s="302" t="str">
        <f>IF(คุณลักษณะ!H24="","",คุณลักษณะ!H24)</f>
        <v/>
      </c>
      <c r="I24" s="302" t="str">
        <f>IF(คุณลักษณะ!I24="","",คุณลักษณะ!I24)</f>
        <v/>
      </c>
      <c r="J24" s="16" t="str">
        <f t="shared" si="10"/>
        <v/>
      </c>
      <c r="K24" s="620" t="str">
        <f t="shared" si="11"/>
        <v/>
      </c>
      <c r="L24" s="131" t="str">
        <f t="shared" si="0"/>
        <v/>
      </c>
      <c r="M24" s="309" t="str">
        <f>IF(คุณลักษณะ!J24="","",คุณลักษณะ!J24)</f>
        <v/>
      </c>
      <c r="N24" s="302" t="str">
        <f>IF(คุณลักษณะ!K24="","",คุณลักษณะ!K24)</f>
        <v/>
      </c>
      <c r="O24" s="23" t="str">
        <f t="shared" si="12"/>
        <v/>
      </c>
      <c r="P24" s="620" t="str">
        <f t="shared" si="13"/>
        <v/>
      </c>
      <c r="Q24" s="131" t="str">
        <f t="shared" si="1"/>
        <v/>
      </c>
      <c r="R24" s="310" t="str">
        <f>IF(คุณลักษณะ!L24="","",คุณลักษณะ!L24)</f>
        <v/>
      </c>
      <c r="S24" s="23" t="str">
        <f t="shared" si="14"/>
        <v/>
      </c>
      <c r="T24" s="620" t="str">
        <f t="shared" si="15"/>
        <v/>
      </c>
      <c r="U24" s="131" t="str">
        <f t="shared" si="2"/>
        <v/>
      </c>
      <c r="V24" s="310" t="str">
        <f>IF(คุณลักษณะ!M24="","",คุณลักษณะ!M24)</f>
        <v/>
      </c>
      <c r="W24" s="311" t="str">
        <f>IF(คุณลักษณะ!N24="","",คุณลักษณะ!N24)</f>
        <v/>
      </c>
      <c r="X24" s="23" t="str">
        <f t="shared" si="16"/>
        <v/>
      </c>
      <c r="Y24" s="620" t="str">
        <f t="shared" si="17"/>
        <v/>
      </c>
      <c r="Z24" s="131" t="str">
        <f t="shared" si="3"/>
        <v/>
      </c>
      <c r="AA24" s="310" t="str">
        <f>IF(คุณลักษณะ!O24="","",คุณลักษณะ!O24)</f>
        <v/>
      </c>
      <c r="AB24" s="311" t="str">
        <f>IF(คุณลักษณะ!P24="","",คุณลักษณะ!P24)</f>
        <v/>
      </c>
      <c r="AC24" s="23" t="str">
        <f t="shared" si="18"/>
        <v/>
      </c>
      <c r="AD24" s="620" t="str">
        <f t="shared" si="19"/>
        <v/>
      </c>
      <c r="AE24" s="131" t="str">
        <f t="shared" si="4"/>
        <v/>
      </c>
      <c r="AF24" s="310" t="str">
        <f>IF(คุณลักษณะ!Q24="","",คุณลักษณะ!Q24)</f>
        <v/>
      </c>
      <c r="AG24" s="311" t="str">
        <f>IF(คุณลักษณะ!R24="","",คุณลักษณะ!R24)</f>
        <v/>
      </c>
      <c r="AH24" s="23" t="str">
        <f t="shared" si="20"/>
        <v/>
      </c>
      <c r="AI24" s="627" t="str">
        <f t="shared" si="21"/>
        <v/>
      </c>
      <c r="AJ24" s="131" t="str">
        <f t="shared" si="5"/>
        <v/>
      </c>
      <c r="AK24" s="310" t="str">
        <f>IF(คุณลักษณะ!S24="","",คุณลักษณะ!S24)</f>
        <v/>
      </c>
      <c r="AL24" s="311" t="str">
        <f>IF(คุณลักษณะ!T24="","",คุณลักษณะ!T24)</f>
        <v/>
      </c>
      <c r="AM24" s="311" t="str">
        <f>IF(คุณลักษณะ!U24="","",คุณลักษณะ!U24)</f>
        <v/>
      </c>
      <c r="AN24" s="23" t="str">
        <f t="shared" si="22"/>
        <v/>
      </c>
      <c r="AO24" s="627" t="str">
        <f t="shared" si="23"/>
        <v/>
      </c>
      <c r="AP24" s="131" t="str">
        <f t="shared" si="6"/>
        <v/>
      </c>
      <c r="AQ24" s="310" t="str">
        <f>IF(คุณลักษณะ!V24="","",คุณลักษณะ!V24)</f>
        <v/>
      </c>
      <c r="AR24" s="311" t="str">
        <f>IF(คุณลักษณะ!W24="","",คุณลักษณะ!W24)</f>
        <v/>
      </c>
      <c r="AS24" s="23" t="str">
        <f t="shared" si="24"/>
        <v/>
      </c>
      <c r="AT24" s="620" t="str">
        <f t="shared" si="25"/>
        <v/>
      </c>
      <c r="AU24" s="131" t="str">
        <f t="shared" si="7"/>
        <v/>
      </c>
      <c r="AV24" s="310" t="str">
        <f>IF(คุณลักษณะ!X24="","",คุณลักษณะ!X24)</f>
        <v/>
      </c>
      <c r="AW24" s="311" t="str">
        <f>IF(คุณลักษณะ!Y24="","",คุณลักษณะ!Y24)</f>
        <v/>
      </c>
      <c r="AX24" s="23" t="str">
        <f t="shared" si="26"/>
        <v/>
      </c>
      <c r="AY24" s="620" t="str">
        <f t="shared" si="27"/>
        <v/>
      </c>
      <c r="AZ24" s="131" t="str">
        <f t="shared" si="8"/>
        <v/>
      </c>
      <c r="BA24" s="310" t="str">
        <f>IF(คุณลักษณะ!Z24="","",คุณลักษณะ!Z24)</f>
        <v/>
      </c>
      <c r="BB24" s="311" t="str">
        <f>IF(คุณลักษณะ!AA24="","",คุณลักษณะ!AA24)</f>
        <v/>
      </c>
      <c r="BC24" s="23" t="str">
        <f t="shared" si="28"/>
        <v/>
      </c>
      <c r="BD24" s="627" t="str">
        <f t="shared" si="30"/>
        <v/>
      </c>
      <c r="BE24" s="131" t="str">
        <f t="shared" si="9"/>
        <v/>
      </c>
      <c r="BF24" s="618" t="str">
        <f>IF(คุณลักษณะ!AB24="","",คุณลักษณะ!AB24)</f>
        <v/>
      </c>
      <c r="BG24" s="176" t="str">
        <f t="shared" si="29"/>
        <v/>
      </c>
      <c r="BH24" s="175" t="str">
        <f>IF(BG24="","",IF(นักเรียน!N24="ออก","---ย้าย---",VLOOKUP(BG24,grade2,5,TRUE)))</f>
        <v/>
      </c>
      <c r="BI24" s="18" t="str">
        <f>IF(BG24="","",IF(นักเรียน!N24="ออก","---ย้าย---",VLOOKUP(BG24,grade2,4,TRUE)))</f>
        <v/>
      </c>
      <c r="BJ24" s="302" t="str">
        <f>IF(คุณลักษณะ!AF24="","",คุณลักษณะ!AF24)</f>
        <v/>
      </c>
      <c r="BK24" s="304"/>
    </row>
    <row r="25" spans="2:63" ht="15.75" customHeight="1" x14ac:dyDescent="0.5">
      <c r="B25" s="627">
        <v>20</v>
      </c>
      <c r="C25" s="111" t="str">
        <f>IF(นักเรียน!C25="","",นักเรียน!C25)</f>
        <v/>
      </c>
      <c r="D25" s="845" t="str">
        <f>IF(นักเรียน!E25="","",นักเรียน!E25)</f>
        <v/>
      </c>
      <c r="E25" s="846"/>
      <c r="F25" s="309" t="str">
        <f>IF(คุณลักษณะ!F25="","",คุณลักษณะ!F25)</f>
        <v/>
      </c>
      <c r="G25" s="302" t="str">
        <f>IF(คุณลักษณะ!G25="","",คุณลักษณะ!G25)</f>
        <v/>
      </c>
      <c r="H25" s="302" t="str">
        <f>IF(คุณลักษณะ!H25="","",คุณลักษณะ!H25)</f>
        <v/>
      </c>
      <c r="I25" s="302" t="str">
        <f>IF(คุณลักษณะ!I25="","",คุณลักษณะ!I25)</f>
        <v/>
      </c>
      <c r="J25" s="16" t="str">
        <f t="shared" si="10"/>
        <v/>
      </c>
      <c r="K25" s="620" t="str">
        <f t="shared" si="11"/>
        <v/>
      </c>
      <c r="L25" s="131" t="str">
        <f t="shared" si="0"/>
        <v/>
      </c>
      <c r="M25" s="309" t="str">
        <f>IF(คุณลักษณะ!J25="","",คุณลักษณะ!J25)</f>
        <v/>
      </c>
      <c r="N25" s="302" t="str">
        <f>IF(คุณลักษณะ!K25="","",คุณลักษณะ!K25)</f>
        <v/>
      </c>
      <c r="O25" s="23" t="str">
        <f t="shared" si="12"/>
        <v/>
      </c>
      <c r="P25" s="620" t="str">
        <f t="shared" si="13"/>
        <v/>
      </c>
      <c r="Q25" s="131" t="str">
        <f t="shared" si="1"/>
        <v/>
      </c>
      <c r="R25" s="310" t="str">
        <f>IF(คุณลักษณะ!L25="","",คุณลักษณะ!L25)</f>
        <v/>
      </c>
      <c r="S25" s="23" t="str">
        <f t="shared" si="14"/>
        <v/>
      </c>
      <c r="T25" s="620" t="str">
        <f t="shared" si="15"/>
        <v/>
      </c>
      <c r="U25" s="131" t="str">
        <f t="shared" si="2"/>
        <v/>
      </c>
      <c r="V25" s="310" t="str">
        <f>IF(คุณลักษณะ!M25="","",คุณลักษณะ!M25)</f>
        <v/>
      </c>
      <c r="W25" s="311" t="str">
        <f>IF(คุณลักษณะ!N25="","",คุณลักษณะ!N25)</f>
        <v/>
      </c>
      <c r="X25" s="23" t="str">
        <f t="shared" si="16"/>
        <v/>
      </c>
      <c r="Y25" s="620" t="str">
        <f t="shared" si="17"/>
        <v/>
      </c>
      <c r="Z25" s="131" t="str">
        <f t="shared" si="3"/>
        <v/>
      </c>
      <c r="AA25" s="310" t="str">
        <f>IF(คุณลักษณะ!O25="","",คุณลักษณะ!O25)</f>
        <v/>
      </c>
      <c r="AB25" s="311" t="str">
        <f>IF(คุณลักษณะ!P25="","",คุณลักษณะ!P25)</f>
        <v/>
      </c>
      <c r="AC25" s="23" t="str">
        <f t="shared" si="18"/>
        <v/>
      </c>
      <c r="AD25" s="620" t="str">
        <f t="shared" si="19"/>
        <v/>
      </c>
      <c r="AE25" s="131" t="str">
        <f t="shared" si="4"/>
        <v/>
      </c>
      <c r="AF25" s="310" t="str">
        <f>IF(คุณลักษณะ!Q25="","",คุณลักษณะ!Q25)</f>
        <v/>
      </c>
      <c r="AG25" s="311" t="str">
        <f>IF(คุณลักษณะ!R25="","",คุณลักษณะ!R25)</f>
        <v/>
      </c>
      <c r="AH25" s="23" t="str">
        <f t="shared" si="20"/>
        <v/>
      </c>
      <c r="AI25" s="627" t="str">
        <f t="shared" si="21"/>
        <v/>
      </c>
      <c r="AJ25" s="131" t="str">
        <f t="shared" si="5"/>
        <v/>
      </c>
      <c r="AK25" s="310" t="str">
        <f>IF(คุณลักษณะ!S25="","",คุณลักษณะ!S25)</f>
        <v/>
      </c>
      <c r="AL25" s="311" t="str">
        <f>IF(คุณลักษณะ!T25="","",คุณลักษณะ!T25)</f>
        <v/>
      </c>
      <c r="AM25" s="311" t="str">
        <f>IF(คุณลักษณะ!U25="","",คุณลักษณะ!U25)</f>
        <v/>
      </c>
      <c r="AN25" s="23" t="str">
        <f t="shared" si="22"/>
        <v/>
      </c>
      <c r="AO25" s="627" t="str">
        <f t="shared" si="23"/>
        <v/>
      </c>
      <c r="AP25" s="131" t="str">
        <f t="shared" si="6"/>
        <v/>
      </c>
      <c r="AQ25" s="310" t="str">
        <f>IF(คุณลักษณะ!V25="","",คุณลักษณะ!V25)</f>
        <v/>
      </c>
      <c r="AR25" s="311" t="str">
        <f>IF(คุณลักษณะ!W25="","",คุณลักษณะ!W25)</f>
        <v/>
      </c>
      <c r="AS25" s="23" t="str">
        <f t="shared" si="24"/>
        <v/>
      </c>
      <c r="AT25" s="620" t="str">
        <f t="shared" si="25"/>
        <v/>
      </c>
      <c r="AU25" s="131" t="str">
        <f t="shared" si="7"/>
        <v/>
      </c>
      <c r="AV25" s="310" t="str">
        <f>IF(คุณลักษณะ!X25="","",คุณลักษณะ!X25)</f>
        <v/>
      </c>
      <c r="AW25" s="311" t="str">
        <f>IF(คุณลักษณะ!Y25="","",คุณลักษณะ!Y25)</f>
        <v/>
      </c>
      <c r="AX25" s="23" t="str">
        <f t="shared" si="26"/>
        <v/>
      </c>
      <c r="AY25" s="620" t="str">
        <f t="shared" si="27"/>
        <v/>
      </c>
      <c r="AZ25" s="131" t="str">
        <f t="shared" si="8"/>
        <v/>
      </c>
      <c r="BA25" s="310" t="str">
        <f>IF(คุณลักษณะ!Z25="","",คุณลักษณะ!Z25)</f>
        <v/>
      </c>
      <c r="BB25" s="311" t="str">
        <f>IF(คุณลักษณะ!AA25="","",คุณลักษณะ!AA25)</f>
        <v/>
      </c>
      <c r="BC25" s="23" t="str">
        <f t="shared" si="28"/>
        <v/>
      </c>
      <c r="BD25" s="627" t="str">
        <f t="shared" si="30"/>
        <v/>
      </c>
      <c r="BE25" s="131" t="str">
        <f t="shared" si="9"/>
        <v/>
      </c>
      <c r="BF25" s="618" t="str">
        <f>IF(คุณลักษณะ!AB25="","",คุณลักษณะ!AB25)</f>
        <v/>
      </c>
      <c r="BG25" s="176" t="str">
        <f t="shared" si="29"/>
        <v/>
      </c>
      <c r="BH25" s="175" t="str">
        <f>IF(BG25="","",IF(นักเรียน!N25="ออก","---ย้าย---",VLOOKUP(BG25,grade2,5,TRUE)))</f>
        <v/>
      </c>
      <c r="BI25" s="18" t="str">
        <f>IF(BG25="","",IF(นักเรียน!N25="ออก","---ย้าย---",VLOOKUP(BG25,grade2,4,TRUE)))</f>
        <v/>
      </c>
      <c r="BJ25" s="302" t="str">
        <f>IF(คุณลักษณะ!AF25="","",คุณลักษณะ!AF25)</f>
        <v/>
      </c>
      <c r="BK25" s="304"/>
    </row>
    <row r="26" spans="2:63" ht="15.75" customHeight="1" x14ac:dyDescent="0.5">
      <c r="B26" s="620">
        <v>21</v>
      </c>
      <c r="C26" s="111" t="str">
        <f>IF(นักเรียน!C26="","",นักเรียน!C26)</f>
        <v/>
      </c>
      <c r="D26" s="845" t="str">
        <f>IF(นักเรียน!E26="","",นักเรียน!E26)</f>
        <v/>
      </c>
      <c r="E26" s="846"/>
      <c r="F26" s="309" t="str">
        <f>IF(คุณลักษณะ!F26="","",คุณลักษณะ!F26)</f>
        <v/>
      </c>
      <c r="G26" s="302" t="str">
        <f>IF(คุณลักษณะ!G26="","",คุณลักษณะ!G26)</f>
        <v/>
      </c>
      <c r="H26" s="302" t="str">
        <f>IF(คุณลักษณะ!H26="","",คุณลักษณะ!H26)</f>
        <v/>
      </c>
      <c r="I26" s="302" t="str">
        <f>IF(คุณลักษณะ!I26="","",คุณลักษณะ!I26)</f>
        <v/>
      </c>
      <c r="J26" s="16" t="str">
        <f t="shared" si="10"/>
        <v/>
      </c>
      <c r="K26" s="620" t="str">
        <f t="shared" si="11"/>
        <v/>
      </c>
      <c r="L26" s="131" t="str">
        <f t="shared" si="0"/>
        <v/>
      </c>
      <c r="M26" s="309" t="str">
        <f>IF(คุณลักษณะ!J26="","",คุณลักษณะ!J26)</f>
        <v/>
      </c>
      <c r="N26" s="302" t="str">
        <f>IF(คุณลักษณะ!K26="","",คุณลักษณะ!K26)</f>
        <v/>
      </c>
      <c r="O26" s="23" t="str">
        <f t="shared" si="12"/>
        <v/>
      </c>
      <c r="P26" s="620" t="str">
        <f t="shared" si="13"/>
        <v/>
      </c>
      <c r="Q26" s="131" t="str">
        <f t="shared" si="1"/>
        <v/>
      </c>
      <c r="R26" s="310" t="str">
        <f>IF(คุณลักษณะ!L26="","",คุณลักษณะ!L26)</f>
        <v/>
      </c>
      <c r="S26" s="23" t="str">
        <f t="shared" si="14"/>
        <v/>
      </c>
      <c r="T26" s="620" t="str">
        <f t="shared" si="15"/>
        <v/>
      </c>
      <c r="U26" s="131" t="str">
        <f t="shared" si="2"/>
        <v/>
      </c>
      <c r="V26" s="310" t="str">
        <f>IF(คุณลักษณะ!M26="","",คุณลักษณะ!M26)</f>
        <v/>
      </c>
      <c r="W26" s="311" t="str">
        <f>IF(คุณลักษณะ!N26="","",คุณลักษณะ!N26)</f>
        <v/>
      </c>
      <c r="X26" s="23" t="str">
        <f t="shared" si="16"/>
        <v/>
      </c>
      <c r="Y26" s="620" t="str">
        <f t="shared" si="17"/>
        <v/>
      </c>
      <c r="Z26" s="131" t="str">
        <f t="shared" si="3"/>
        <v/>
      </c>
      <c r="AA26" s="310" t="str">
        <f>IF(คุณลักษณะ!O26="","",คุณลักษณะ!O26)</f>
        <v/>
      </c>
      <c r="AB26" s="311" t="str">
        <f>IF(คุณลักษณะ!P26="","",คุณลักษณะ!P26)</f>
        <v/>
      </c>
      <c r="AC26" s="23" t="str">
        <f t="shared" si="18"/>
        <v/>
      </c>
      <c r="AD26" s="620" t="str">
        <f t="shared" si="19"/>
        <v/>
      </c>
      <c r="AE26" s="131" t="str">
        <f t="shared" si="4"/>
        <v/>
      </c>
      <c r="AF26" s="310" t="str">
        <f>IF(คุณลักษณะ!Q26="","",คุณลักษณะ!Q26)</f>
        <v/>
      </c>
      <c r="AG26" s="311" t="str">
        <f>IF(คุณลักษณะ!R26="","",คุณลักษณะ!R26)</f>
        <v/>
      </c>
      <c r="AH26" s="23" t="str">
        <f t="shared" si="20"/>
        <v/>
      </c>
      <c r="AI26" s="627" t="str">
        <f t="shared" si="21"/>
        <v/>
      </c>
      <c r="AJ26" s="131" t="str">
        <f t="shared" si="5"/>
        <v/>
      </c>
      <c r="AK26" s="310" t="str">
        <f>IF(คุณลักษณะ!S26="","",คุณลักษณะ!S26)</f>
        <v/>
      </c>
      <c r="AL26" s="311" t="str">
        <f>IF(คุณลักษณะ!T26="","",คุณลักษณะ!T26)</f>
        <v/>
      </c>
      <c r="AM26" s="311" t="str">
        <f>IF(คุณลักษณะ!U26="","",คุณลักษณะ!U26)</f>
        <v/>
      </c>
      <c r="AN26" s="23" t="str">
        <f t="shared" si="22"/>
        <v/>
      </c>
      <c r="AO26" s="627" t="str">
        <f t="shared" si="23"/>
        <v/>
      </c>
      <c r="AP26" s="131" t="str">
        <f t="shared" si="6"/>
        <v/>
      </c>
      <c r="AQ26" s="310" t="str">
        <f>IF(คุณลักษณะ!V26="","",คุณลักษณะ!V26)</f>
        <v/>
      </c>
      <c r="AR26" s="311" t="str">
        <f>IF(คุณลักษณะ!W26="","",คุณลักษณะ!W26)</f>
        <v/>
      </c>
      <c r="AS26" s="23" t="str">
        <f t="shared" si="24"/>
        <v/>
      </c>
      <c r="AT26" s="620" t="str">
        <f t="shared" si="25"/>
        <v/>
      </c>
      <c r="AU26" s="131" t="str">
        <f t="shared" si="7"/>
        <v/>
      </c>
      <c r="AV26" s="310" t="str">
        <f>IF(คุณลักษณะ!X26="","",คุณลักษณะ!X26)</f>
        <v/>
      </c>
      <c r="AW26" s="311" t="str">
        <f>IF(คุณลักษณะ!Y26="","",คุณลักษณะ!Y26)</f>
        <v/>
      </c>
      <c r="AX26" s="23" t="str">
        <f t="shared" si="26"/>
        <v/>
      </c>
      <c r="AY26" s="620" t="str">
        <f t="shared" si="27"/>
        <v/>
      </c>
      <c r="AZ26" s="131" t="str">
        <f t="shared" si="8"/>
        <v/>
      </c>
      <c r="BA26" s="310" t="str">
        <f>IF(คุณลักษณะ!Z26="","",คุณลักษณะ!Z26)</f>
        <v/>
      </c>
      <c r="BB26" s="311" t="str">
        <f>IF(คุณลักษณะ!AA26="","",คุณลักษณะ!AA26)</f>
        <v/>
      </c>
      <c r="BC26" s="23" t="str">
        <f t="shared" si="28"/>
        <v/>
      </c>
      <c r="BD26" s="627" t="str">
        <f t="shared" si="30"/>
        <v/>
      </c>
      <c r="BE26" s="131" t="str">
        <f t="shared" si="9"/>
        <v/>
      </c>
      <c r="BF26" s="618" t="str">
        <f>IF(คุณลักษณะ!AB26="","",คุณลักษณะ!AB26)</f>
        <v/>
      </c>
      <c r="BG26" s="176" t="str">
        <f t="shared" si="29"/>
        <v/>
      </c>
      <c r="BH26" s="175" t="str">
        <f>IF(BG26="","",IF(นักเรียน!N26="ออก","---ย้าย---",VLOOKUP(BG26,grade2,5,TRUE)))</f>
        <v/>
      </c>
      <c r="BI26" s="18" t="str">
        <f>IF(BG26="","",IF(นักเรียน!N26="ออก","---ย้าย---",VLOOKUP(BG26,grade2,4,TRUE)))</f>
        <v/>
      </c>
      <c r="BJ26" s="302" t="str">
        <f>IF(คุณลักษณะ!AF26="","",คุณลักษณะ!AF26)</f>
        <v/>
      </c>
      <c r="BK26" s="304"/>
    </row>
    <row r="27" spans="2:63" ht="15.75" customHeight="1" x14ac:dyDescent="0.5">
      <c r="B27" s="627">
        <v>22</v>
      </c>
      <c r="C27" s="111" t="str">
        <f>IF(นักเรียน!C27="","",นักเรียน!C27)</f>
        <v/>
      </c>
      <c r="D27" s="845" t="str">
        <f>IF(นักเรียน!E27="","",นักเรียน!E27)</f>
        <v/>
      </c>
      <c r="E27" s="846"/>
      <c r="F27" s="309" t="str">
        <f>IF(คุณลักษณะ!F27="","",คุณลักษณะ!F27)</f>
        <v/>
      </c>
      <c r="G27" s="302" t="str">
        <f>IF(คุณลักษณะ!G27="","",คุณลักษณะ!G27)</f>
        <v/>
      </c>
      <c r="H27" s="302" t="str">
        <f>IF(คุณลักษณะ!H27="","",คุณลักษณะ!H27)</f>
        <v/>
      </c>
      <c r="I27" s="302" t="str">
        <f>IF(คุณลักษณะ!I27="","",คุณลักษณะ!I27)</f>
        <v/>
      </c>
      <c r="J27" s="16" t="str">
        <f t="shared" si="10"/>
        <v/>
      </c>
      <c r="K27" s="620" t="str">
        <f t="shared" si="11"/>
        <v/>
      </c>
      <c r="L27" s="131" t="str">
        <f t="shared" si="0"/>
        <v/>
      </c>
      <c r="M27" s="309" t="str">
        <f>IF(คุณลักษณะ!J27="","",คุณลักษณะ!J27)</f>
        <v/>
      </c>
      <c r="N27" s="302" t="str">
        <f>IF(คุณลักษณะ!K27="","",คุณลักษณะ!K27)</f>
        <v/>
      </c>
      <c r="O27" s="23" t="str">
        <f t="shared" si="12"/>
        <v/>
      </c>
      <c r="P27" s="620" t="str">
        <f t="shared" si="13"/>
        <v/>
      </c>
      <c r="Q27" s="131" t="str">
        <f t="shared" si="1"/>
        <v/>
      </c>
      <c r="R27" s="310" t="str">
        <f>IF(คุณลักษณะ!L27="","",คุณลักษณะ!L27)</f>
        <v/>
      </c>
      <c r="S27" s="23" t="str">
        <f t="shared" si="14"/>
        <v/>
      </c>
      <c r="T27" s="620" t="str">
        <f t="shared" si="15"/>
        <v/>
      </c>
      <c r="U27" s="131" t="str">
        <f t="shared" si="2"/>
        <v/>
      </c>
      <c r="V27" s="310" t="str">
        <f>IF(คุณลักษณะ!M27="","",คุณลักษณะ!M27)</f>
        <v/>
      </c>
      <c r="W27" s="311" t="str">
        <f>IF(คุณลักษณะ!N27="","",คุณลักษณะ!N27)</f>
        <v/>
      </c>
      <c r="X27" s="23" t="str">
        <f t="shared" si="16"/>
        <v/>
      </c>
      <c r="Y27" s="620" t="str">
        <f t="shared" si="17"/>
        <v/>
      </c>
      <c r="Z27" s="131" t="str">
        <f t="shared" si="3"/>
        <v/>
      </c>
      <c r="AA27" s="310" t="str">
        <f>IF(คุณลักษณะ!O27="","",คุณลักษณะ!O27)</f>
        <v/>
      </c>
      <c r="AB27" s="311" t="str">
        <f>IF(คุณลักษณะ!P27="","",คุณลักษณะ!P27)</f>
        <v/>
      </c>
      <c r="AC27" s="23" t="str">
        <f t="shared" si="18"/>
        <v/>
      </c>
      <c r="AD27" s="620" t="str">
        <f t="shared" si="19"/>
        <v/>
      </c>
      <c r="AE27" s="131" t="str">
        <f t="shared" si="4"/>
        <v/>
      </c>
      <c r="AF27" s="310" t="str">
        <f>IF(คุณลักษณะ!Q27="","",คุณลักษณะ!Q27)</f>
        <v/>
      </c>
      <c r="AG27" s="311" t="str">
        <f>IF(คุณลักษณะ!R27="","",คุณลักษณะ!R27)</f>
        <v/>
      </c>
      <c r="AH27" s="23" t="str">
        <f t="shared" si="20"/>
        <v/>
      </c>
      <c r="AI27" s="627" t="str">
        <f t="shared" si="21"/>
        <v/>
      </c>
      <c r="AJ27" s="131" t="str">
        <f t="shared" si="5"/>
        <v/>
      </c>
      <c r="AK27" s="310" t="str">
        <f>IF(คุณลักษณะ!S27="","",คุณลักษณะ!S27)</f>
        <v/>
      </c>
      <c r="AL27" s="311" t="str">
        <f>IF(คุณลักษณะ!T27="","",คุณลักษณะ!T27)</f>
        <v/>
      </c>
      <c r="AM27" s="311" t="str">
        <f>IF(คุณลักษณะ!U27="","",คุณลักษณะ!U27)</f>
        <v/>
      </c>
      <c r="AN27" s="23" t="str">
        <f t="shared" si="22"/>
        <v/>
      </c>
      <c r="AO27" s="627" t="str">
        <f t="shared" si="23"/>
        <v/>
      </c>
      <c r="AP27" s="131" t="str">
        <f t="shared" si="6"/>
        <v/>
      </c>
      <c r="AQ27" s="310" t="str">
        <f>IF(คุณลักษณะ!V27="","",คุณลักษณะ!V27)</f>
        <v/>
      </c>
      <c r="AR27" s="311" t="str">
        <f>IF(คุณลักษณะ!W27="","",คุณลักษณะ!W27)</f>
        <v/>
      </c>
      <c r="AS27" s="23" t="str">
        <f t="shared" si="24"/>
        <v/>
      </c>
      <c r="AT27" s="620" t="str">
        <f t="shared" si="25"/>
        <v/>
      </c>
      <c r="AU27" s="131" t="str">
        <f t="shared" si="7"/>
        <v/>
      </c>
      <c r="AV27" s="310" t="str">
        <f>IF(คุณลักษณะ!X27="","",คุณลักษณะ!X27)</f>
        <v/>
      </c>
      <c r="AW27" s="311" t="str">
        <f>IF(คุณลักษณะ!Y27="","",คุณลักษณะ!Y27)</f>
        <v/>
      </c>
      <c r="AX27" s="23" t="str">
        <f t="shared" si="26"/>
        <v/>
      </c>
      <c r="AY27" s="620" t="str">
        <f t="shared" si="27"/>
        <v/>
      </c>
      <c r="AZ27" s="131" t="str">
        <f t="shared" si="8"/>
        <v/>
      </c>
      <c r="BA27" s="310" t="str">
        <f>IF(คุณลักษณะ!Z27="","",คุณลักษณะ!Z27)</f>
        <v/>
      </c>
      <c r="BB27" s="311" t="str">
        <f>IF(คุณลักษณะ!AA27="","",คุณลักษณะ!AA27)</f>
        <v/>
      </c>
      <c r="BC27" s="23" t="str">
        <f t="shared" si="28"/>
        <v/>
      </c>
      <c r="BD27" s="627" t="str">
        <f t="shared" si="30"/>
        <v/>
      </c>
      <c r="BE27" s="131" t="str">
        <f t="shared" si="9"/>
        <v/>
      </c>
      <c r="BF27" s="618" t="str">
        <f>IF(คุณลักษณะ!AB27="","",คุณลักษณะ!AB27)</f>
        <v/>
      </c>
      <c r="BG27" s="176" t="str">
        <f t="shared" si="29"/>
        <v/>
      </c>
      <c r="BH27" s="175" t="str">
        <f>IF(BG27="","",IF(นักเรียน!N27="ออก","---ย้าย---",VLOOKUP(BG27,grade2,5,TRUE)))</f>
        <v/>
      </c>
      <c r="BI27" s="18" t="str">
        <f>IF(BG27="","",IF(นักเรียน!N27="ออก","---ย้าย---",VLOOKUP(BG27,grade2,4,TRUE)))</f>
        <v/>
      </c>
      <c r="BJ27" s="302" t="str">
        <f>IF(คุณลักษณะ!AF27="","",คุณลักษณะ!AF27)</f>
        <v/>
      </c>
      <c r="BK27" s="304"/>
    </row>
    <row r="28" spans="2:63" ht="15.75" customHeight="1" x14ac:dyDescent="0.5">
      <c r="B28" s="627">
        <v>23</v>
      </c>
      <c r="C28" s="111" t="str">
        <f>IF(นักเรียน!C28="","",นักเรียน!C28)</f>
        <v/>
      </c>
      <c r="D28" s="845" t="str">
        <f>IF(นักเรียน!E28="","",นักเรียน!E28)</f>
        <v/>
      </c>
      <c r="E28" s="846"/>
      <c r="F28" s="309" t="str">
        <f>IF(คุณลักษณะ!F28="","",คุณลักษณะ!F28)</f>
        <v/>
      </c>
      <c r="G28" s="302" t="str">
        <f>IF(คุณลักษณะ!G28="","",คุณลักษณะ!G28)</f>
        <v/>
      </c>
      <c r="H28" s="302" t="str">
        <f>IF(คุณลักษณะ!H28="","",คุณลักษณะ!H28)</f>
        <v/>
      </c>
      <c r="I28" s="302" t="str">
        <f>IF(คุณลักษณะ!I28="","",คุณลักษณะ!I28)</f>
        <v/>
      </c>
      <c r="J28" s="16" t="str">
        <f t="shared" si="10"/>
        <v/>
      </c>
      <c r="K28" s="620" t="str">
        <f t="shared" si="11"/>
        <v/>
      </c>
      <c r="L28" s="131" t="str">
        <f t="shared" si="0"/>
        <v/>
      </c>
      <c r="M28" s="309" t="str">
        <f>IF(คุณลักษณะ!J28="","",คุณลักษณะ!J28)</f>
        <v/>
      </c>
      <c r="N28" s="302" t="str">
        <f>IF(คุณลักษณะ!K28="","",คุณลักษณะ!K28)</f>
        <v/>
      </c>
      <c r="O28" s="23" t="str">
        <f t="shared" si="12"/>
        <v/>
      </c>
      <c r="P28" s="620" t="str">
        <f t="shared" si="13"/>
        <v/>
      </c>
      <c r="Q28" s="131" t="str">
        <f t="shared" si="1"/>
        <v/>
      </c>
      <c r="R28" s="310" t="str">
        <f>IF(คุณลักษณะ!L28="","",คุณลักษณะ!L28)</f>
        <v/>
      </c>
      <c r="S28" s="23" t="str">
        <f t="shared" si="14"/>
        <v/>
      </c>
      <c r="T28" s="620" t="str">
        <f t="shared" si="15"/>
        <v/>
      </c>
      <c r="U28" s="131" t="str">
        <f t="shared" si="2"/>
        <v/>
      </c>
      <c r="V28" s="310" t="str">
        <f>IF(คุณลักษณะ!M28="","",คุณลักษณะ!M28)</f>
        <v/>
      </c>
      <c r="W28" s="311" t="str">
        <f>IF(คุณลักษณะ!N28="","",คุณลักษณะ!N28)</f>
        <v/>
      </c>
      <c r="X28" s="23" t="str">
        <f t="shared" si="16"/>
        <v/>
      </c>
      <c r="Y28" s="620" t="str">
        <f t="shared" si="17"/>
        <v/>
      </c>
      <c r="Z28" s="131" t="str">
        <f t="shared" si="3"/>
        <v/>
      </c>
      <c r="AA28" s="310" t="str">
        <f>IF(คุณลักษณะ!O28="","",คุณลักษณะ!O28)</f>
        <v/>
      </c>
      <c r="AB28" s="311" t="str">
        <f>IF(คุณลักษณะ!P28="","",คุณลักษณะ!P28)</f>
        <v/>
      </c>
      <c r="AC28" s="23" t="str">
        <f t="shared" si="18"/>
        <v/>
      </c>
      <c r="AD28" s="620" t="str">
        <f t="shared" si="19"/>
        <v/>
      </c>
      <c r="AE28" s="131" t="str">
        <f t="shared" si="4"/>
        <v/>
      </c>
      <c r="AF28" s="310" t="str">
        <f>IF(คุณลักษณะ!Q28="","",คุณลักษณะ!Q28)</f>
        <v/>
      </c>
      <c r="AG28" s="311" t="str">
        <f>IF(คุณลักษณะ!R28="","",คุณลักษณะ!R28)</f>
        <v/>
      </c>
      <c r="AH28" s="23" t="str">
        <f t="shared" si="20"/>
        <v/>
      </c>
      <c r="AI28" s="627" t="str">
        <f t="shared" si="21"/>
        <v/>
      </c>
      <c r="AJ28" s="131" t="str">
        <f t="shared" si="5"/>
        <v/>
      </c>
      <c r="AK28" s="310" t="str">
        <f>IF(คุณลักษณะ!S28="","",คุณลักษณะ!S28)</f>
        <v/>
      </c>
      <c r="AL28" s="311" t="str">
        <f>IF(คุณลักษณะ!T28="","",คุณลักษณะ!T28)</f>
        <v/>
      </c>
      <c r="AM28" s="311" t="str">
        <f>IF(คุณลักษณะ!U28="","",คุณลักษณะ!U28)</f>
        <v/>
      </c>
      <c r="AN28" s="23" t="str">
        <f t="shared" si="22"/>
        <v/>
      </c>
      <c r="AO28" s="627" t="str">
        <f t="shared" si="23"/>
        <v/>
      </c>
      <c r="AP28" s="131" t="str">
        <f t="shared" si="6"/>
        <v/>
      </c>
      <c r="AQ28" s="310" t="str">
        <f>IF(คุณลักษณะ!V28="","",คุณลักษณะ!V28)</f>
        <v/>
      </c>
      <c r="AR28" s="311" t="str">
        <f>IF(คุณลักษณะ!W28="","",คุณลักษณะ!W28)</f>
        <v/>
      </c>
      <c r="AS28" s="23" t="str">
        <f t="shared" si="24"/>
        <v/>
      </c>
      <c r="AT28" s="620" t="str">
        <f t="shared" si="25"/>
        <v/>
      </c>
      <c r="AU28" s="131" t="str">
        <f t="shared" si="7"/>
        <v/>
      </c>
      <c r="AV28" s="310" t="str">
        <f>IF(คุณลักษณะ!X28="","",คุณลักษณะ!X28)</f>
        <v/>
      </c>
      <c r="AW28" s="311" t="str">
        <f>IF(คุณลักษณะ!Y28="","",คุณลักษณะ!Y28)</f>
        <v/>
      </c>
      <c r="AX28" s="23" t="str">
        <f t="shared" si="26"/>
        <v/>
      </c>
      <c r="AY28" s="620" t="str">
        <f t="shared" si="27"/>
        <v/>
      </c>
      <c r="AZ28" s="131" t="str">
        <f t="shared" si="8"/>
        <v/>
      </c>
      <c r="BA28" s="310" t="str">
        <f>IF(คุณลักษณะ!Z28="","",คุณลักษณะ!Z28)</f>
        <v/>
      </c>
      <c r="BB28" s="311" t="str">
        <f>IF(คุณลักษณะ!AA28="","",คุณลักษณะ!AA28)</f>
        <v/>
      </c>
      <c r="BC28" s="23" t="str">
        <f t="shared" si="28"/>
        <v/>
      </c>
      <c r="BD28" s="627" t="str">
        <f t="shared" si="30"/>
        <v/>
      </c>
      <c r="BE28" s="131" t="str">
        <f t="shared" si="9"/>
        <v/>
      </c>
      <c r="BF28" s="618" t="str">
        <f>IF(คุณลักษณะ!AB28="","",คุณลักษณะ!AB28)</f>
        <v/>
      </c>
      <c r="BG28" s="176" t="str">
        <f t="shared" si="29"/>
        <v/>
      </c>
      <c r="BH28" s="175" t="str">
        <f>IF(BG28="","",IF(นักเรียน!N28="ออก","---ย้าย---",VLOOKUP(BG28,grade2,5,TRUE)))</f>
        <v/>
      </c>
      <c r="BI28" s="18" t="str">
        <f>IF(BG28="","",IF(นักเรียน!N28="ออก","---ย้าย---",VLOOKUP(BG28,grade2,4,TRUE)))</f>
        <v/>
      </c>
      <c r="BJ28" s="302" t="str">
        <f>IF(คุณลักษณะ!AF28="","",คุณลักษณะ!AF28)</f>
        <v/>
      </c>
      <c r="BK28" s="304"/>
    </row>
    <row r="29" spans="2:63" ht="15.75" customHeight="1" x14ac:dyDescent="0.5">
      <c r="B29" s="627">
        <v>24</v>
      </c>
      <c r="C29" s="111" t="str">
        <f>IF(นักเรียน!C29="","",นักเรียน!C29)</f>
        <v/>
      </c>
      <c r="D29" s="845" t="str">
        <f>IF(นักเรียน!E29="","",นักเรียน!E29)</f>
        <v/>
      </c>
      <c r="E29" s="846"/>
      <c r="F29" s="309" t="str">
        <f>IF(คุณลักษณะ!F29="","",คุณลักษณะ!F29)</f>
        <v/>
      </c>
      <c r="G29" s="302" t="str">
        <f>IF(คุณลักษณะ!G29="","",คุณลักษณะ!G29)</f>
        <v/>
      </c>
      <c r="H29" s="302" t="str">
        <f>IF(คุณลักษณะ!H29="","",คุณลักษณะ!H29)</f>
        <v/>
      </c>
      <c r="I29" s="302" t="str">
        <f>IF(คุณลักษณะ!I29="","",คุณลักษณะ!I29)</f>
        <v/>
      </c>
      <c r="J29" s="16" t="str">
        <f t="shared" si="10"/>
        <v/>
      </c>
      <c r="K29" s="620" t="str">
        <f t="shared" si="11"/>
        <v/>
      </c>
      <c r="L29" s="131" t="str">
        <f t="shared" si="0"/>
        <v/>
      </c>
      <c r="M29" s="309" t="str">
        <f>IF(คุณลักษณะ!J29="","",คุณลักษณะ!J29)</f>
        <v/>
      </c>
      <c r="N29" s="302" t="str">
        <f>IF(คุณลักษณะ!K29="","",คุณลักษณะ!K29)</f>
        <v/>
      </c>
      <c r="O29" s="23" t="str">
        <f t="shared" si="12"/>
        <v/>
      </c>
      <c r="P29" s="620" t="str">
        <f t="shared" si="13"/>
        <v/>
      </c>
      <c r="Q29" s="131" t="str">
        <f t="shared" si="1"/>
        <v/>
      </c>
      <c r="R29" s="310" t="str">
        <f>IF(คุณลักษณะ!L29="","",คุณลักษณะ!L29)</f>
        <v/>
      </c>
      <c r="S29" s="23" t="str">
        <f t="shared" si="14"/>
        <v/>
      </c>
      <c r="T29" s="620" t="str">
        <f t="shared" si="15"/>
        <v/>
      </c>
      <c r="U29" s="131" t="str">
        <f t="shared" si="2"/>
        <v/>
      </c>
      <c r="V29" s="310" t="str">
        <f>IF(คุณลักษณะ!M29="","",คุณลักษณะ!M29)</f>
        <v/>
      </c>
      <c r="W29" s="311" t="str">
        <f>IF(คุณลักษณะ!N29="","",คุณลักษณะ!N29)</f>
        <v/>
      </c>
      <c r="X29" s="23" t="str">
        <f t="shared" si="16"/>
        <v/>
      </c>
      <c r="Y29" s="620" t="str">
        <f t="shared" si="17"/>
        <v/>
      </c>
      <c r="Z29" s="131" t="str">
        <f t="shared" si="3"/>
        <v/>
      </c>
      <c r="AA29" s="310" t="str">
        <f>IF(คุณลักษณะ!O29="","",คุณลักษณะ!O29)</f>
        <v/>
      </c>
      <c r="AB29" s="311" t="str">
        <f>IF(คุณลักษณะ!P29="","",คุณลักษณะ!P29)</f>
        <v/>
      </c>
      <c r="AC29" s="23" t="str">
        <f t="shared" si="18"/>
        <v/>
      </c>
      <c r="AD29" s="620" t="str">
        <f t="shared" si="19"/>
        <v/>
      </c>
      <c r="AE29" s="131" t="str">
        <f t="shared" si="4"/>
        <v/>
      </c>
      <c r="AF29" s="310" t="str">
        <f>IF(คุณลักษณะ!Q29="","",คุณลักษณะ!Q29)</f>
        <v/>
      </c>
      <c r="AG29" s="311" t="str">
        <f>IF(คุณลักษณะ!R29="","",คุณลักษณะ!R29)</f>
        <v/>
      </c>
      <c r="AH29" s="23" t="str">
        <f t="shared" si="20"/>
        <v/>
      </c>
      <c r="AI29" s="627" t="str">
        <f t="shared" si="21"/>
        <v/>
      </c>
      <c r="AJ29" s="131" t="str">
        <f t="shared" si="5"/>
        <v/>
      </c>
      <c r="AK29" s="310" t="str">
        <f>IF(คุณลักษณะ!S29="","",คุณลักษณะ!S29)</f>
        <v/>
      </c>
      <c r="AL29" s="311" t="str">
        <f>IF(คุณลักษณะ!T29="","",คุณลักษณะ!T29)</f>
        <v/>
      </c>
      <c r="AM29" s="311" t="str">
        <f>IF(คุณลักษณะ!U29="","",คุณลักษณะ!U29)</f>
        <v/>
      </c>
      <c r="AN29" s="23" t="str">
        <f t="shared" si="22"/>
        <v/>
      </c>
      <c r="AO29" s="627" t="str">
        <f t="shared" si="23"/>
        <v/>
      </c>
      <c r="AP29" s="131" t="str">
        <f t="shared" si="6"/>
        <v/>
      </c>
      <c r="AQ29" s="310" t="str">
        <f>IF(คุณลักษณะ!V29="","",คุณลักษณะ!V29)</f>
        <v/>
      </c>
      <c r="AR29" s="311" t="str">
        <f>IF(คุณลักษณะ!W29="","",คุณลักษณะ!W29)</f>
        <v/>
      </c>
      <c r="AS29" s="23" t="str">
        <f t="shared" si="24"/>
        <v/>
      </c>
      <c r="AT29" s="620" t="str">
        <f t="shared" si="25"/>
        <v/>
      </c>
      <c r="AU29" s="131" t="str">
        <f t="shared" si="7"/>
        <v/>
      </c>
      <c r="AV29" s="310" t="str">
        <f>IF(คุณลักษณะ!X29="","",คุณลักษณะ!X29)</f>
        <v/>
      </c>
      <c r="AW29" s="311" t="str">
        <f>IF(คุณลักษณะ!Y29="","",คุณลักษณะ!Y29)</f>
        <v/>
      </c>
      <c r="AX29" s="23" t="str">
        <f t="shared" si="26"/>
        <v/>
      </c>
      <c r="AY29" s="620" t="str">
        <f t="shared" si="27"/>
        <v/>
      </c>
      <c r="AZ29" s="131" t="str">
        <f t="shared" si="8"/>
        <v/>
      </c>
      <c r="BA29" s="310" t="str">
        <f>IF(คุณลักษณะ!Z29="","",คุณลักษณะ!Z29)</f>
        <v/>
      </c>
      <c r="BB29" s="311" t="str">
        <f>IF(คุณลักษณะ!AA29="","",คุณลักษณะ!AA29)</f>
        <v/>
      </c>
      <c r="BC29" s="23" t="str">
        <f t="shared" si="28"/>
        <v/>
      </c>
      <c r="BD29" s="627" t="str">
        <f t="shared" si="30"/>
        <v/>
      </c>
      <c r="BE29" s="131" t="str">
        <f t="shared" si="9"/>
        <v/>
      </c>
      <c r="BF29" s="618" t="str">
        <f>IF(คุณลักษณะ!AB29="","",คุณลักษณะ!AB29)</f>
        <v/>
      </c>
      <c r="BG29" s="176" t="str">
        <f t="shared" si="29"/>
        <v/>
      </c>
      <c r="BH29" s="175" t="str">
        <f>IF(BG29="","",IF(นักเรียน!N29="ออก","---ย้าย---",VLOOKUP(BG29,grade2,5,TRUE)))</f>
        <v/>
      </c>
      <c r="BI29" s="18" t="str">
        <f>IF(BG29="","",IF(นักเรียน!N29="ออก","---ย้าย---",VLOOKUP(BG29,grade2,4,TRUE)))</f>
        <v/>
      </c>
      <c r="BJ29" s="302" t="str">
        <f>IF(คุณลักษณะ!AF29="","",คุณลักษณะ!AF29)</f>
        <v/>
      </c>
      <c r="BK29" s="304"/>
    </row>
    <row r="30" spans="2:63" ht="15.75" customHeight="1" x14ac:dyDescent="0.5">
      <c r="B30" s="620">
        <v>25</v>
      </c>
      <c r="C30" s="111" t="str">
        <f>IF(นักเรียน!C30="","",นักเรียน!C30)</f>
        <v/>
      </c>
      <c r="D30" s="845" t="str">
        <f>IF(นักเรียน!E30="","",นักเรียน!E30)</f>
        <v/>
      </c>
      <c r="E30" s="846"/>
      <c r="F30" s="309" t="str">
        <f>IF(คุณลักษณะ!F30="","",คุณลักษณะ!F30)</f>
        <v/>
      </c>
      <c r="G30" s="302" t="str">
        <f>IF(คุณลักษณะ!G30="","",คุณลักษณะ!G30)</f>
        <v/>
      </c>
      <c r="H30" s="302" t="str">
        <f>IF(คุณลักษณะ!H30="","",คุณลักษณะ!H30)</f>
        <v/>
      </c>
      <c r="I30" s="302" t="str">
        <f>IF(คุณลักษณะ!I30="","",คุณลักษณะ!I30)</f>
        <v/>
      </c>
      <c r="J30" s="16" t="str">
        <f t="shared" si="10"/>
        <v/>
      </c>
      <c r="K30" s="620" t="str">
        <f t="shared" si="11"/>
        <v/>
      </c>
      <c r="L30" s="131" t="str">
        <f t="shared" si="0"/>
        <v/>
      </c>
      <c r="M30" s="309" t="str">
        <f>IF(คุณลักษณะ!J30="","",คุณลักษณะ!J30)</f>
        <v/>
      </c>
      <c r="N30" s="302" t="str">
        <f>IF(คุณลักษณะ!K30="","",คุณลักษณะ!K30)</f>
        <v/>
      </c>
      <c r="O30" s="23" t="str">
        <f t="shared" si="12"/>
        <v/>
      </c>
      <c r="P30" s="620" t="str">
        <f t="shared" si="13"/>
        <v/>
      </c>
      <c r="Q30" s="131" t="str">
        <f t="shared" si="1"/>
        <v/>
      </c>
      <c r="R30" s="310" t="str">
        <f>IF(คุณลักษณะ!L30="","",คุณลักษณะ!L30)</f>
        <v/>
      </c>
      <c r="S30" s="23" t="str">
        <f t="shared" si="14"/>
        <v/>
      </c>
      <c r="T30" s="620" t="str">
        <f t="shared" si="15"/>
        <v/>
      </c>
      <c r="U30" s="131" t="str">
        <f t="shared" si="2"/>
        <v/>
      </c>
      <c r="V30" s="310" t="str">
        <f>IF(คุณลักษณะ!M30="","",คุณลักษณะ!M30)</f>
        <v/>
      </c>
      <c r="W30" s="311" t="str">
        <f>IF(คุณลักษณะ!N30="","",คุณลักษณะ!N30)</f>
        <v/>
      </c>
      <c r="X30" s="23" t="str">
        <f t="shared" si="16"/>
        <v/>
      </c>
      <c r="Y30" s="620" t="str">
        <f t="shared" si="17"/>
        <v/>
      </c>
      <c r="Z30" s="131" t="str">
        <f t="shared" si="3"/>
        <v/>
      </c>
      <c r="AA30" s="310" t="str">
        <f>IF(คุณลักษณะ!O30="","",คุณลักษณะ!O30)</f>
        <v/>
      </c>
      <c r="AB30" s="311" t="str">
        <f>IF(คุณลักษณะ!P30="","",คุณลักษณะ!P30)</f>
        <v/>
      </c>
      <c r="AC30" s="23" t="str">
        <f t="shared" si="18"/>
        <v/>
      </c>
      <c r="AD30" s="620" t="str">
        <f t="shared" si="19"/>
        <v/>
      </c>
      <c r="AE30" s="131" t="str">
        <f t="shared" si="4"/>
        <v/>
      </c>
      <c r="AF30" s="310" t="str">
        <f>IF(คุณลักษณะ!Q30="","",คุณลักษณะ!Q30)</f>
        <v/>
      </c>
      <c r="AG30" s="311" t="str">
        <f>IF(คุณลักษณะ!R30="","",คุณลักษณะ!R30)</f>
        <v/>
      </c>
      <c r="AH30" s="23" t="str">
        <f t="shared" si="20"/>
        <v/>
      </c>
      <c r="AI30" s="627" t="str">
        <f t="shared" si="21"/>
        <v/>
      </c>
      <c r="AJ30" s="131" t="str">
        <f t="shared" si="5"/>
        <v/>
      </c>
      <c r="AK30" s="310" t="str">
        <f>IF(คุณลักษณะ!S30="","",คุณลักษณะ!S30)</f>
        <v/>
      </c>
      <c r="AL30" s="311" t="str">
        <f>IF(คุณลักษณะ!T30="","",คุณลักษณะ!T30)</f>
        <v/>
      </c>
      <c r="AM30" s="311" t="str">
        <f>IF(คุณลักษณะ!U30="","",คุณลักษณะ!U30)</f>
        <v/>
      </c>
      <c r="AN30" s="23" t="str">
        <f t="shared" si="22"/>
        <v/>
      </c>
      <c r="AO30" s="627" t="str">
        <f t="shared" si="23"/>
        <v/>
      </c>
      <c r="AP30" s="131" t="str">
        <f t="shared" si="6"/>
        <v/>
      </c>
      <c r="AQ30" s="310" t="str">
        <f>IF(คุณลักษณะ!V30="","",คุณลักษณะ!V30)</f>
        <v/>
      </c>
      <c r="AR30" s="311" t="str">
        <f>IF(คุณลักษณะ!W30="","",คุณลักษณะ!W30)</f>
        <v/>
      </c>
      <c r="AS30" s="23" t="str">
        <f t="shared" si="24"/>
        <v/>
      </c>
      <c r="AT30" s="620" t="str">
        <f t="shared" si="25"/>
        <v/>
      </c>
      <c r="AU30" s="131" t="str">
        <f t="shared" si="7"/>
        <v/>
      </c>
      <c r="AV30" s="310" t="str">
        <f>IF(คุณลักษณะ!X30="","",คุณลักษณะ!X30)</f>
        <v/>
      </c>
      <c r="AW30" s="311" t="str">
        <f>IF(คุณลักษณะ!Y30="","",คุณลักษณะ!Y30)</f>
        <v/>
      </c>
      <c r="AX30" s="23" t="str">
        <f t="shared" si="26"/>
        <v/>
      </c>
      <c r="AY30" s="620" t="str">
        <f t="shared" si="27"/>
        <v/>
      </c>
      <c r="AZ30" s="131" t="str">
        <f t="shared" si="8"/>
        <v/>
      </c>
      <c r="BA30" s="310" t="str">
        <f>IF(คุณลักษณะ!Z30="","",คุณลักษณะ!Z30)</f>
        <v/>
      </c>
      <c r="BB30" s="311" t="str">
        <f>IF(คุณลักษณะ!AA30="","",คุณลักษณะ!AA30)</f>
        <v/>
      </c>
      <c r="BC30" s="23" t="str">
        <f t="shared" si="28"/>
        <v/>
      </c>
      <c r="BD30" s="627" t="str">
        <f t="shared" si="30"/>
        <v/>
      </c>
      <c r="BE30" s="131" t="str">
        <f t="shared" si="9"/>
        <v/>
      </c>
      <c r="BF30" s="618" t="str">
        <f>IF(คุณลักษณะ!AB30="","",คุณลักษณะ!AB30)</f>
        <v/>
      </c>
      <c r="BG30" s="176" t="str">
        <f t="shared" si="29"/>
        <v/>
      </c>
      <c r="BH30" s="175" t="str">
        <f>IF(BG30="","",IF(นักเรียน!N30="ออก","---ย้าย---",VLOOKUP(BG30,grade2,5,TRUE)))</f>
        <v/>
      </c>
      <c r="BI30" s="18" t="str">
        <f>IF(BG30="","",IF(นักเรียน!N30="ออก","---ย้าย---",VLOOKUP(BG30,grade2,4,TRUE)))</f>
        <v/>
      </c>
      <c r="BJ30" s="302" t="str">
        <f>IF(คุณลักษณะ!AF30="","",คุณลักษณะ!AF30)</f>
        <v/>
      </c>
      <c r="BK30" s="304"/>
    </row>
    <row r="31" spans="2:63" ht="15.75" customHeight="1" x14ac:dyDescent="0.5">
      <c r="B31" s="627">
        <v>26</v>
      </c>
      <c r="C31" s="111" t="str">
        <f>IF(นักเรียน!C31="","",นักเรียน!C31)</f>
        <v/>
      </c>
      <c r="D31" s="845" t="str">
        <f>IF(นักเรียน!E31="","",นักเรียน!E31)</f>
        <v/>
      </c>
      <c r="E31" s="846"/>
      <c r="F31" s="309" t="str">
        <f>IF(คุณลักษณะ!F31="","",คุณลักษณะ!F31)</f>
        <v/>
      </c>
      <c r="G31" s="302" t="str">
        <f>IF(คุณลักษณะ!G31="","",คุณลักษณะ!G31)</f>
        <v/>
      </c>
      <c r="H31" s="302" t="str">
        <f>IF(คุณลักษณะ!H31="","",คุณลักษณะ!H31)</f>
        <v/>
      </c>
      <c r="I31" s="302" t="str">
        <f>IF(คุณลักษณะ!I31="","",คุณลักษณะ!I31)</f>
        <v/>
      </c>
      <c r="J31" s="16" t="str">
        <f t="shared" si="10"/>
        <v/>
      </c>
      <c r="K31" s="620" t="str">
        <f t="shared" si="11"/>
        <v/>
      </c>
      <c r="L31" s="131" t="str">
        <f t="shared" si="0"/>
        <v/>
      </c>
      <c r="M31" s="309" t="str">
        <f>IF(คุณลักษณะ!J31="","",คุณลักษณะ!J31)</f>
        <v/>
      </c>
      <c r="N31" s="302" t="str">
        <f>IF(คุณลักษณะ!K31="","",คุณลักษณะ!K31)</f>
        <v/>
      </c>
      <c r="O31" s="23" t="str">
        <f t="shared" si="12"/>
        <v/>
      </c>
      <c r="P31" s="620" t="str">
        <f t="shared" si="13"/>
        <v/>
      </c>
      <c r="Q31" s="131" t="str">
        <f t="shared" si="1"/>
        <v/>
      </c>
      <c r="R31" s="310" t="str">
        <f>IF(คุณลักษณะ!L31="","",คุณลักษณะ!L31)</f>
        <v/>
      </c>
      <c r="S31" s="23" t="str">
        <f t="shared" si="14"/>
        <v/>
      </c>
      <c r="T31" s="620" t="str">
        <f t="shared" si="15"/>
        <v/>
      </c>
      <c r="U31" s="131" t="str">
        <f t="shared" si="2"/>
        <v/>
      </c>
      <c r="V31" s="310" t="str">
        <f>IF(คุณลักษณะ!M31="","",คุณลักษณะ!M31)</f>
        <v/>
      </c>
      <c r="W31" s="311" t="str">
        <f>IF(คุณลักษณะ!N31="","",คุณลักษณะ!N31)</f>
        <v/>
      </c>
      <c r="X31" s="23" t="str">
        <f t="shared" si="16"/>
        <v/>
      </c>
      <c r="Y31" s="620" t="str">
        <f t="shared" si="17"/>
        <v/>
      </c>
      <c r="Z31" s="131" t="str">
        <f t="shared" si="3"/>
        <v/>
      </c>
      <c r="AA31" s="310" t="str">
        <f>IF(คุณลักษณะ!O31="","",คุณลักษณะ!O31)</f>
        <v/>
      </c>
      <c r="AB31" s="311" t="str">
        <f>IF(คุณลักษณะ!P31="","",คุณลักษณะ!P31)</f>
        <v/>
      </c>
      <c r="AC31" s="23" t="str">
        <f t="shared" si="18"/>
        <v/>
      </c>
      <c r="AD31" s="620" t="str">
        <f t="shared" si="19"/>
        <v/>
      </c>
      <c r="AE31" s="131" t="str">
        <f t="shared" si="4"/>
        <v/>
      </c>
      <c r="AF31" s="310" t="str">
        <f>IF(คุณลักษณะ!Q31="","",คุณลักษณะ!Q31)</f>
        <v/>
      </c>
      <c r="AG31" s="311" t="str">
        <f>IF(คุณลักษณะ!R31="","",คุณลักษณะ!R31)</f>
        <v/>
      </c>
      <c r="AH31" s="23" t="str">
        <f t="shared" si="20"/>
        <v/>
      </c>
      <c r="AI31" s="627" t="str">
        <f t="shared" si="21"/>
        <v/>
      </c>
      <c r="AJ31" s="131" t="str">
        <f t="shared" si="5"/>
        <v/>
      </c>
      <c r="AK31" s="310" t="str">
        <f>IF(คุณลักษณะ!S31="","",คุณลักษณะ!S31)</f>
        <v/>
      </c>
      <c r="AL31" s="311" t="str">
        <f>IF(คุณลักษณะ!T31="","",คุณลักษณะ!T31)</f>
        <v/>
      </c>
      <c r="AM31" s="311" t="str">
        <f>IF(คุณลักษณะ!U31="","",คุณลักษณะ!U31)</f>
        <v/>
      </c>
      <c r="AN31" s="23" t="str">
        <f t="shared" si="22"/>
        <v/>
      </c>
      <c r="AO31" s="627" t="str">
        <f t="shared" si="23"/>
        <v/>
      </c>
      <c r="AP31" s="131" t="str">
        <f t="shared" si="6"/>
        <v/>
      </c>
      <c r="AQ31" s="310" t="str">
        <f>IF(คุณลักษณะ!V31="","",คุณลักษณะ!V31)</f>
        <v/>
      </c>
      <c r="AR31" s="311" t="str">
        <f>IF(คุณลักษณะ!W31="","",คุณลักษณะ!W31)</f>
        <v/>
      </c>
      <c r="AS31" s="23" t="str">
        <f t="shared" si="24"/>
        <v/>
      </c>
      <c r="AT31" s="620" t="str">
        <f t="shared" si="25"/>
        <v/>
      </c>
      <c r="AU31" s="131" t="str">
        <f t="shared" si="7"/>
        <v/>
      </c>
      <c r="AV31" s="310" t="str">
        <f>IF(คุณลักษณะ!X31="","",คุณลักษณะ!X31)</f>
        <v/>
      </c>
      <c r="AW31" s="311" t="str">
        <f>IF(คุณลักษณะ!Y31="","",คุณลักษณะ!Y31)</f>
        <v/>
      </c>
      <c r="AX31" s="23" t="str">
        <f t="shared" si="26"/>
        <v/>
      </c>
      <c r="AY31" s="620" t="str">
        <f t="shared" si="27"/>
        <v/>
      </c>
      <c r="AZ31" s="131" t="str">
        <f t="shared" si="8"/>
        <v/>
      </c>
      <c r="BA31" s="310" t="str">
        <f>IF(คุณลักษณะ!Z31="","",คุณลักษณะ!Z31)</f>
        <v/>
      </c>
      <c r="BB31" s="311" t="str">
        <f>IF(คุณลักษณะ!AA31="","",คุณลักษณะ!AA31)</f>
        <v/>
      </c>
      <c r="BC31" s="23" t="str">
        <f t="shared" si="28"/>
        <v/>
      </c>
      <c r="BD31" s="627" t="str">
        <f t="shared" si="30"/>
        <v/>
      </c>
      <c r="BE31" s="131" t="str">
        <f t="shared" si="9"/>
        <v/>
      </c>
      <c r="BF31" s="618" t="str">
        <f>IF(คุณลักษณะ!AB31="","",คุณลักษณะ!AB31)</f>
        <v/>
      </c>
      <c r="BG31" s="176" t="str">
        <f t="shared" si="29"/>
        <v/>
      </c>
      <c r="BH31" s="175" t="str">
        <f>IF(BG31="","",IF(นักเรียน!N31="ออก","---ย้าย---",VLOOKUP(BG31,grade2,5,TRUE)))</f>
        <v/>
      </c>
      <c r="BI31" s="18" t="str">
        <f>IF(BG31="","",IF(นักเรียน!N31="ออก","---ย้าย---",VLOOKUP(BG31,grade2,4,TRUE)))</f>
        <v/>
      </c>
      <c r="BJ31" s="302" t="str">
        <f>IF(คุณลักษณะ!AF31="","",คุณลักษณะ!AF31)</f>
        <v/>
      </c>
      <c r="BK31" s="304"/>
    </row>
    <row r="32" spans="2:63" ht="15.75" customHeight="1" x14ac:dyDescent="0.5">
      <c r="B32" s="627">
        <v>27</v>
      </c>
      <c r="C32" s="111" t="str">
        <f>IF(นักเรียน!C32="","",นักเรียน!C32)</f>
        <v/>
      </c>
      <c r="D32" s="845" t="str">
        <f>IF(นักเรียน!E32="","",นักเรียน!E32)</f>
        <v/>
      </c>
      <c r="E32" s="846"/>
      <c r="F32" s="309" t="str">
        <f>IF(คุณลักษณะ!F32="","",คุณลักษณะ!F32)</f>
        <v/>
      </c>
      <c r="G32" s="302" t="str">
        <f>IF(คุณลักษณะ!G32="","",คุณลักษณะ!G32)</f>
        <v/>
      </c>
      <c r="H32" s="302" t="str">
        <f>IF(คุณลักษณะ!H32="","",คุณลักษณะ!H32)</f>
        <v/>
      </c>
      <c r="I32" s="302" t="str">
        <f>IF(คุณลักษณะ!I32="","",คุณลักษณะ!I32)</f>
        <v/>
      </c>
      <c r="J32" s="16" t="str">
        <f t="shared" si="10"/>
        <v/>
      </c>
      <c r="K32" s="620" t="str">
        <f t="shared" si="11"/>
        <v/>
      </c>
      <c r="L32" s="131" t="str">
        <f t="shared" si="0"/>
        <v/>
      </c>
      <c r="M32" s="309" t="str">
        <f>IF(คุณลักษณะ!J32="","",คุณลักษณะ!J32)</f>
        <v/>
      </c>
      <c r="N32" s="302" t="str">
        <f>IF(คุณลักษณะ!K32="","",คุณลักษณะ!K32)</f>
        <v/>
      </c>
      <c r="O32" s="23" t="str">
        <f t="shared" si="12"/>
        <v/>
      </c>
      <c r="P32" s="620" t="str">
        <f t="shared" si="13"/>
        <v/>
      </c>
      <c r="Q32" s="131" t="str">
        <f t="shared" si="1"/>
        <v/>
      </c>
      <c r="R32" s="310" t="str">
        <f>IF(คุณลักษณะ!L32="","",คุณลักษณะ!L32)</f>
        <v/>
      </c>
      <c r="S32" s="23" t="str">
        <f t="shared" si="14"/>
        <v/>
      </c>
      <c r="T32" s="620" t="str">
        <f t="shared" si="15"/>
        <v/>
      </c>
      <c r="U32" s="131" t="str">
        <f t="shared" si="2"/>
        <v/>
      </c>
      <c r="V32" s="310" t="str">
        <f>IF(คุณลักษณะ!M32="","",คุณลักษณะ!M32)</f>
        <v/>
      </c>
      <c r="W32" s="311" t="str">
        <f>IF(คุณลักษณะ!N32="","",คุณลักษณะ!N32)</f>
        <v/>
      </c>
      <c r="X32" s="23" t="str">
        <f t="shared" si="16"/>
        <v/>
      </c>
      <c r="Y32" s="620" t="str">
        <f t="shared" si="17"/>
        <v/>
      </c>
      <c r="Z32" s="131" t="str">
        <f t="shared" si="3"/>
        <v/>
      </c>
      <c r="AA32" s="310" t="str">
        <f>IF(คุณลักษณะ!O32="","",คุณลักษณะ!O32)</f>
        <v/>
      </c>
      <c r="AB32" s="311" t="str">
        <f>IF(คุณลักษณะ!P32="","",คุณลักษณะ!P32)</f>
        <v/>
      </c>
      <c r="AC32" s="23" t="str">
        <f t="shared" si="18"/>
        <v/>
      </c>
      <c r="AD32" s="620" t="str">
        <f t="shared" si="19"/>
        <v/>
      </c>
      <c r="AE32" s="131" t="str">
        <f t="shared" si="4"/>
        <v/>
      </c>
      <c r="AF32" s="310" t="str">
        <f>IF(คุณลักษณะ!Q32="","",คุณลักษณะ!Q32)</f>
        <v/>
      </c>
      <c r="AG32" s="311" t="str">
        <f>IF(คุณลักษณะ!R32="","",คุณลักษณะ!R32)</f>
        <v/>
      </c>
      <c r="AH32" s="23" t="str">
        <f t="shared" si="20"/>
        <v/>
      </c>
      <c r="AI32" s="627" t="str">
        <f t="shared" si="21"/>
        <v/>
      </c>
      <c r="AJ32" s="131" t="str">
        <f t="shared" si="5"/>
        <v/>
      </c>
      <c r="AK32" s="310" t="str">
        <f>IF(คุณลักษณะ!S32="","",คุณลักษณะ!S32)</f>
        <v/>
      </c>
      <c r="AL32" s="311" t="str">
        <f>IF(คุณลักษณะ!T32="","",คุณลักษณะ!T32)</f>
        <v/>
      </c>
      <c r="AM32" s="311" t="str">
        <f>IF(คุณลักษณะ!U32="","",คุณลักษณะ!U32)</f>
        <v/>
      </c>
      <c r="AN32" s="23" t="str">
        <f t="shared" si="22"/>
        <v/>
      </c>
      <c r="AO32" s="627" t="str">
        <f t="shared" si="23"/>
        <v/>
      </c>
      <c r="AP32" s="131" t="str">
        <f t="shared" si="6"/>
        <v/>
      </c>
      <c r="AQ32" s="310" t="str">
        <f>IF(คุณลักษณะ!V32="","",คุณลักษณะ!V32)</f>
        <v/>
      </c>
      <c r="AR32" s="311" t="str">
        <f>IF(คุณลักษณะ!W32="","",คุณลักษณะ!W32)</f>
        <v/>
      </c>
      <c r="AS32" s="23" t="str">
        <f t="shared" si="24"/>
        <v/>
      </c>
      <c r="AT32" s="620" t="str">
        <f t="shared" si="25"/>
        <v/>
      </c>
      <c r="AU32" s="131" t="str">
        <f t="shared" si="7"/>
        <v/>
      </c>
      <c r="AV32" s="310" t="str">
        <f>IF(คุณลักษณะ!X32="","",คุณลักษณะ!X32)</f>
        <v/>
      </c>
      <c r="AW32" s="311" t="str">
        <f>IF(คุณลักษณะ!Y32="","",คุณลักษณะ!Y32)</f>
        <v/>
      </c>
      <c r="AX32" s="23" t="str">
        <f t="shared" si="26"/>
        <v/>
      </c>
      <c r="AY32" s="620" t="str">
        <f t="shared" si="27"/>
        <v/>
      </c>
      <c r="AZ32" s="131" t="str">
        <f t="shared" si="8"/>
        <v/>
      </c>
      <c r="BA32" s="310" t="str">
        <f>IF(คุณลักษณะ!Z32="","",คุณลักษณะ!Z32)</f>
        <v/>
      </c>
      <c r="BB32" s="311" t="str">
        <f>IF(คุณลักษณะ!AA32="","",คุณลักษณะ!AA32)</f>
        <v/>
      </c>
      <c r="BC32" s="23" t="str">
        <f t="shared" si="28"/>
        <v/>
      </c>
      <c r="BD32" s="627" t="str">
        <f t="shared" si="30"/>
        <v/>
      </c>
      <c r="BE32" s="131" t="str">
        <f t="shared" si="9"/>
        <v/>
      </c>
      <c r="BF32" s="618" t="str">
        <f>IF(คุณลักษณะ!AB32="","",คุณลักษณะ!AB32)</f>
        <v/>
      </c>
      <c r="BG32" s="176" t="str">
        <f t="shared" si="29"/>
        <v/>
      </c>
      <c r="BH32" s="175" t="str">
        <f>IF(BG32="","",IF(นักเรียน!N32="ออก","---ย้าย---",VLOOKUP(BG32,grade2,5,TRUE)))</f>
        <v/>
      </c>
      <c r="BI32" s="18" t="str">
        <f>IF(BG32="","",IF(นักเรียน!N32="ออก","---ย้าย---",VLOOKUP(BG32,grade2,4,TRUE)))</f>
        <v/>
      </c>
      <c r="BJ32" s="302" t="str">
        <f>IF(คุณลักษณะ!AF32="","",คุณลักษณะ!AF32)</f>
        <v/>
      </c>
      <c r="BK32" s="304"/>
    </row>
    <row r="33" spans="2:63" ht="15.75" customHeight="1" x14ac:dyDescent="0.5">
      <c r="B33" s="627">
        <v>28</v>
      </c>
      <c r="C33" s="111" t="str">
        <f>IF(นักเรียน!C33="","",นักเรียน!C33)</f>
        <v/>
      </c>
      <c r="D33" s="845" t="str">
        <f>IF(นักเรียน!E33="","",นักเรียน!E33)</f>
        <v/>
      </c>
      <c r="E33" s="846"/>
      <c r="F33" s="309" t="str">
        <f>IF(คุณลักษณะ!F33="","",คุณลักษณะ!F33)</f>
        <v/>
      </c>
      <c r="G33" s="302" t="str">
        <f>IF(คุณลักษณะ!G33="","",คุณลักษณะ!G33)</f>
        <v/>
      </c>
      <c r="H33" s="302" t="str">
        <f>IF(คุณลักษณะ!H33="","",คุณลักษณะ!H33)</f>
        <v/>
      </c>
      <c r="I33" s="302" t="str">
        <f>IF(คุณลักษณะ!I33="","",คุณลักษณะ!I33)</f>
        <v/>
      </c>
      <c r="J33" s="16" t="str">
        <f t="shared" si="10"/>
        <v/>
      </c>
      <c r="K33" s="620" t="str">
        <f t="shared" si="11"/>
        <v/>
      </c>
      <c r="L33" s="131" t="str">
        <f t="shared" si="0"/>
        <v/>
      </c>
      <c r="M33" s="309" t="str">
        <f>IF(คุณลักษณะ!J33="","",คุณลักษณะ!J33)</f>
        <v/>
      </c>
      <c r="N33" s="302" t="str">
        <f>IF(คุณลักษณะ!K33="","",คุณลักษณะ!K33)</f>
        <v/>
      </c>
      <c r="O33" s="23" t="str">
        <f t="shared" si="12"/>
        <v/>
      </c>
      <c r="P33" s="620" t="str">
        <f t="shared" si="13"/>
        <v/>
      </c>
      <c r="Q33" s="131" t="str">
        <f t="shared" si="1"/>
        <v/>
      </c>
      <c r="R33" s="310" t="str">
        <f>IF(คุณลักษณะ!L33="","",คุณลักษณะ!L33)</f>
        <v/>
      </c>
      <c r="S33" s="23" t="str">
        <f t="shared" si="14"/>
        <v/>
      </c>
      <c r="T33" s="620" t="str">
        <f t="shared" si="15"/>
        <v/>
      </c>
      <c r="U33" s="131" t="str">
        <f t="shared" si="2"/>
        <v/>
      </c>
      <c r="V33" s="310" t="str">
        <f>IF(คุณลักษณะ!M33="","",คุณลักษณะ!M33)</f>
        <v/>
      </c>
      <c r="W33" s="311" t="str">
        <f>IF(คุณลักษณะ!N33="","",คุณลักษณะ!N33)</f>
        <v/>
      </c>
      <c r="X33" s="23" t="str">
        <f t="shared" si="16"/>
        <v/>
      </c>
      <c r="Y33" s="620" t="str">
        <f t="shared" si="17"/>
        <v/>
      </c>
      <c r="Z33" s="131" t="str">
        <f t="shared" si="3"/>
        <v/>
      </c>
      <c r="AA33" s="310" t="str">
        <f>IF(คุณลักษณะ!O33="","",คุณลักษณะ!O33)</f>
        <v/>
      </c>
      <c r="AB33" s="311" t="str">
        <f>IF(คุณลักษณะ!P33="","",คุณลักษณะ!P33)</f>
        <v/>
      </c>
      <c r="AC33" s="23" t="str">
        <f t="shared" si="18"/>
        <v/>
      </c>
      <c r="AD33" s="620" t="str">
        <f t="shared" si="19"/>
        <v/>
      </c>
      <c r="AE33" s="131" t="str">
        <f t="shared" si="4"/>
        <v/>
      </c>
      <c r="AF33" s="310" t="str">
        <f>IF(คุณลักษณะ!Q33="","",คุณลักษณะ!Q33)</f>
        <v/>
      </c>
      <c r="AG33" s="311" t="str">
        <f>IF(คุณลักษณะ!R33="","",คุณลักษณะ!R33)</f>
        <v/>
      </c>
      <c r="AH33" s="23" t="str">
        <f t="shared" si="20"/>
        <v/>
      </c>
      <c r="AI33" s="627" t="str">
        <f t="shared" si="21"/>
        <v/>
      </c>
      <c r="AJ33" s="131" t="str">
        <f t="shared" si="5"/>
        <v/>
      </c>
      <c r="AK33" s="310" t="str">
        <f>IF(คุณลักษณะ!S33="","",คุณลักษณะ!S33)</f>
        <v/>
      </c>
      <c r="AL33" s="311" t="str">
        <f>IF(คุณลักษณะ!T33="","",คุณลักษณะ!T33)</f>
        <v/>
      </c>
      <c r="AM33" s="311" t="str">
        <f>IF(คุณลักษณะ!U33="","",คุณลักษณะ!U33)</f>
        <v/>
      </c>
      <c r="AN33" s="23" t="str">
        <f t="shared" si="22"/>
        <v/>
      </c>
      <c r="AO33" s="627" t="str">
        <f t="shared" si="23"/>
        <v/>
      </c>
      <c r="AP33" s="131" t="str">
        <f t="shared" si="6"/>
        <v/>
      </c>
      <c r="AQ33" s="310" t="str">
        <f>IF(คุณลักษณะ!V33="","",คุณลักษณะ!V33)</f>
        <v/>
      </c>
      <c r="AR33" s="311" t="str">
        <f>IF(คุณลักษณะ!W33="","",คุณลักษณะ!W33)</f>
        <v/>
      </c>
      <c r="AS33" s="23" t="str">
        <f t="shared" si="24"/>
        <v/>
      </c>
      <c r="AT33" s="620" t="str">
        <f t="shared" si="25"/>
        <v/>
      </c>
      <c r="AU33" s="131" t="str">
        <f t="shared" si="7"/>
        <v/>
      </c>
      <c r="AV33" s="310" t="str">
        <f>IF(คุณลักษณะ!X33="","",คุณลักษณะ!X33)</f>
        <v/>
      </c>
      <c r="AW33" s="311" t="str">
        <f>IF(คุณลักษณะ!Y33="","",คุณลักษณะ!Y33)</f>
        <v/>
      </c>
      <c r="AX33" s="23" t="str">
        <f t="shared" si="26"/>
        <v/>
      </c>
      <c r="AY33" s="620" t="str">
        <f t="shared" si="27"/>
        <v/>
      </c>
      <c r="AZ33" s="131" t="str">
        <f t="shared" si="8"/>
        <v/>
      </c>
      <c r="BA33" s="310" t="str">
        <f>IF(คุณลักษณะ!Z33="","",คุณลักษณะ!Z33)</f>
        <v/>
      </c>
      <c r="BB33" s="311" t="str">
        <f>IF(คุณลักษณะ!AA33="","",คุณลักษณะ!AA33)</f>
        <v/>
      </c>
      <c r="BC33" s="23" t="str">
        <f t="shared" si="28"/>
        <v/>
      </c>
      <c r="BD33" s="627" t="str">
        <f t="shared" si="30"/>
        <v/>
      </c>
      <c r="BE33" s="131" t="str">
        <f t="shared" si="9"/>
        <v/>
      </c>
      <c r="BF33" s="618" t="str">
        <f>IF(คุณลักษณะ!AB33="","",คุณลักษณะ!AB33)</f>
        <v/>
      </c>
      <c r="BG33" s="176" t="str">
        <f t="shared" si="29"/>
        <v/>
      </c>
      <c r="BH33" s="175" t="str">
        <f>IF(BG33="","",IF(นักเรียน!N33="ออก","---ย้าย---",VLOOKUP(BG33,grade2,5,TRUE)))</f>
        <v/>
      </c>
      <c r="BI33" s="18" t="str">
        <f>IF(BG33="","",IF(นักเรียน!N33="ออก","---ย้าย---",VLOOKUP(BG33,grade2,4,TRUE)))</f>
        <v/>
      </c>
      <c r="BJ33" s="302" t="str">
        <f>IF(คุณลักษณะ!AF33="","",คุณลักษณะ!AF33)</f>
        <v/>
      </c>
      <c r="BK33" s="304"/>
    </row>
    <row r="34" spans="2:63" ht="15.75" customHeight="1" x14ac:dyDescent="0.5">
      <c r="B34" s="620">
        <v>29</v>
      </c>
      <c r="C34" s="111" t="str">
        <f>IF(นักเรียน!C34="","",นักเรียน!C34)</f>
        <v/>
      </c>
      <c r="D34" s="845" t="str">
        <f>IF(นักเรียน!E34="","",นักเรียน!E34)</f>
        <v/>
      </c>
      <c r="E34" s="846"/>
      <c r="F34" s="309" t="str">
        <f>IF(คุณลักษณะ!F34="","",คุณลักษณะ!F34)</f>
        <v/>
      </c>
      <c r="G34" s="302" t="str">
        <f>IF(คุณลักษณะ!G34="","",คุณลักษณะ!G34)</f>
        <v/>
      </c>
      <c r="H34" s="302" t="str">
        <f>IF(คุณลักษณะ!H34="","",คุณลักษณะ!H34)</f>
        <v/>
      </c>
      <c r="I34" s="302" t="str">
        <f>IF(คุณลักษณะ!I34="","",คุณลักษณะ!I34)</f>
        <v/>
      </c>
      <c r="J34" s="16" t="str">
        <f t="shared" si="10"/>
        <v/>
      </c>
      <c r="K34" s="620" t="str">
        <f t="shared" si="11"/>
        <v/>
      </c>
      <c r="L34" s="131" t="str">
        <f t="shared" si="0"/>
        <v/>
      </c>
      <c r="M34" s="309" t="str">
        <f>IF(คุณลักษณะ!J34="","",คุณลักษณะ!J34)</f>
        <v/>
      </c>
      <c r="N34" s="302" t="str">
        <f>IF(คุณลักษณะ!K34="","",คุณลักษณะ!K34)</f>
        <v/>
      </c>
      <c r="O34" s="23" t="str">
        <f t="shared" si="12"/>
        <v/>
      </c>
      <c r="P34" s="620" t="str">
        <f t="shared" si="13"/>
        <v/>
      </c>
      <c r="Q34" s="131" t="str">
        <f t="shared" si="1"/>
        <v/>
      </c>
      <c r="R34" s="310" t="str">
        <f>IF(คุณลักษณะ!L34="","",คุณลักษณะ!L34)</f>
        <v/>
      </c>
      <c r="S34" s="23" t="str">
        <f t="shared" si="14"/>
        <v/>
      </c>
      <c r="T34" s="620" t="str">
        <f t="shared" si="15"/>
        <v/>
      </c>
      <c r="U34" s="131" t="str">
        <f t="shared" si="2"/>
        <v/>
      </c>
      <c r="V34" s="310" t="str">
        <f>IF(คุณลักษณะ!M34="","",คุณลักษณะ!M34)</f>
        <v/>
      </c>
      <c r="W34" s="311" t="str">
        <f>IF(คุณลักษณะ!N34="","",คุณลักษณะ!N34)</f>
        <v/>
      </c>
      <c r="X34" s="23" t="str">
        <f t="shared" si="16"/>
        <v/>
      </c>
      <c r="Y34" s="620" t="str">
        <f t="shared" si="17"/>
        <v/>
      </c>
      <c r="Z34" s="131" t="str">
        <f t="shared" si="3"/>
        <v/>
      </c>
      <c r="AA34" s="310" t="str">
        <f>IF(คุณลักษณะ!O34="","",คุณลักษณะ!O34)</f>
        <v/>
      </c>
      <c r="AB34" s="311" t="str">
        <f>IF(คุณลักษณะ!P34="","",คุณลักษณะ!P34)</f>
        <v/>
      </c>
      <c r="AC34" s="23" t="str">
        <f t="shared" si="18"/>
        <v/>
      </c>
      <c r="AD34" s="620" t="str">
        <f t="shared" si="19"/>
        <v/>
      </c>
      <c r="AE34" s="131" t="str">
        <f t="shared" si="4"/>
        <v/>
      </c>
      <c r="AF34" s="310" t="str">
        <f>IF(คุณลักษณะ!Q34="","",คุณลักษณะ!Q34)</f>
        <v/>
      </c>
      <c r="AG34" s="311" t="str">
        <f>IF(คุณลักษณะ!R34="","",คุณลักษณะ!R34)</f>
        <v/>
      </c>
      <c r="AH34" s="23" t="str">
        <f t="shared" si="20"/>
        <v/>
      </c>
      <c r="AI34" s="627" t="str">
        <f t="shared" si="21"/>
        <v/>
      </c>
      <c r="AJ34" s="131" t="str">
        <f t="shared" si="5"/>
        <v/>
      </c>
      <c r="AK34" s="310" t="str">
        <f>IF(คุณลักษณะ!S34="","",คุณลักษณะ!S34)</f>
        <v/>
      </c>
      <c r="AL34" s="311" t="str">
        <f>IF(คุณลักษณะ!T34="","",คุณลักษณะ!T34)</f>
        <v/>
      </c>
      <c r="AM34" s="311" t="str">
        <f>IF(คุณลักษณะ!U34="","",คุณลักษณะ!U34)</f>
        <v/>
      </c>
      <c r="AN34" s="23" t="str">
        <f t="shared" si="22"/>
        <v/>
      </c>
      <c r="AO34" s="627" t="str">
        <f t="shared" si="23"/>
        <v/>
      </c>
      <c r="AP34" s="131" t="str">
        <f t="shared" si="6"/>
        <v/>
      </c>
      <c r="AQ34" s="310" t="str">
        <f>IF(คุณลักษณะ!V34="","",คุณลักษณะ!V34)</f>
        <v/>
      </c>
      <c r="AR34" s="311" t="str">
        <f>IF(คุณลักษณะ!W34="","",คุณลักษณะ!W34)</f>
        <v/>
      </c>
      <c r="AS34" s="23" t="str">
        <f t="shared" si="24"/>
        <v/>
      </c>
      <c r="AT34" s="620" t="str">
        <f t="shared" si="25"/>
        <v/>
      </c>
      <c r="AU34" s="131" t="str">
        <f t="shared" si="7"/>
        <v/>
      </c>
      <c r="AV34" s="310" t="str">
        <f>IF(คุณลักษณะ!X34="","",คุณลักษณะ!X34)</f>
        <v/>
      </c>
      <c r="AW34" s="311" t="str">
        <f>IF(คุณลักษณะ!Y34="","",คุณลักษณะ!Y34)</f>
        <v/>
      </c>
      <c r="AX34" s="23" t="str">
        <f t="shared" si="26"/>
        <v/>
      </c>
      <c r="AY34" s="620" t="str">
        <f t="shared" si="27"/>
        <v/>
      </c>
      <c r="AZ34" s="131" t="str">
        <f t="shared" si="8"/>
        <v/>
      </c>
      <c r="BA34" s="310" t="str">
        <f>IF(คุณลักษณะ!Z34="","",คุณลักษณะ!Z34)</f>
        <v/>
      </c>
      <c r="BB34" s="311" t="str">
        <f>IF(คุณลักษณะ!AA34="","",คุณลักษณะ!AA34)</f>
        <v/>
      </c>
      <c r="BC34" s="23" t="str">
        <f t="shared" si="28"/>
        <v/>
      </c>
      <c r="BD34" s="627" t="str">
        <f t="shared" si="30"/>
        <v/>
      </c>
      <c r="BE34" s="131" t="str">
        <f t="shared" si="9"/>
        <v/>
      </c>
      <c r="BF34" s="618" t="str">
        <f>IF(คุณลักษณะ!AB34="","",คุณลักษณะ!AB34)</f>
        <v/>
      </c>
      <c r="BG34" s="176" t="str">
        <f t="shared" si="29"/>
        <v/>
      </c>
      <c r="BH34" s="175" t="str">
        <f>IF(BG34="","",IF(นักเรียน!N34="ออก","---ย้าย---",VLOOKUP(BG34,grade2,5,TRUE)))</f>
        <v/>
      </c>
      <c r="BI34" s="18" t="str">
        <f>IF(BG34="","",IF(นักเรียน!N34="ออก","---ย้าย---",VLOOKUP(BG34,grade2,4,TRUE)))</f>
        <v/>
      </c>
      <c r="BJ34" s="302" t="str">
        <f>IF(คุณลักษณะ!AF34="","",คุณลักษณะ!AF34)</f>
        <v/>
      </c>
      <c r="BK34" s="304"/>
    </row>
    <row r="35" spans="2:63" ht="15.75" customHeight="1" x14ac:dyDescent="0.5">
      <c r="B35" s="627">
        <v>30</v>
      </c>
      <c r="C35" s="111" t="str">
        <f>IF(นักเรียน!C35="","",นักเรียน!C35)</f>
        <v/>
      </c>
      <c r="D35" s="845" t="str">
        <f>IF(นักเรียน!E35="","",นักเรียน!E35)</f>
        <v/>
      </c>
      <c r="E35" s="846"/>
      <c r="F35" s="309" t="str">
        <f>IF(คุณลักษณะ!F35="","",คุณลักษณะ!F35)</f>
        <v/>
      </c>
      <c r="G35" s="302" t="str">
        <f>IF(คุณลักษณะ!G35="","",คุณลักษณะ!G35)</f>
        <v/>
      </c>
      <c r="H35" s="302" t="str">
        <f>IF(คุณลักษณะ!H35="","",คุณลักษณะ!H35)</f>
        <v/>
      </c>
      <c r="I35" s="302" t="str">
        <f>IF(คุณลักษณะ!I35="","",คุณลักษณะ!I35)</f>
        <v/>
      </c>
      <c r="J35" s="16" t="str">
        <f t="shared" si="10"/>
        <v/>
      </c>
      <c r="K35" s="620" t="str">
        <f t="shared" si="11"/>
        <v/>
      </c>
      <c r="L35" s="131" t="str">
        <f t="shared" si="0"/>
        <v/>
      </c>
      <c r="M35" s="309" t="str">
        <f>IF(คุณลักษณะ!J35="","",คุณลักษณะ!J35)</f>
        <v/>
      </c>
      <c r="N35" s="302" t="str">
        <f>IF(คุณลักษณะ!K35="","",คุณลักษณะ!K35)</f>
        <v/>
      </c>
      <c r="O35" s="23" t="str">
        <f t="shared" si="12"/>
        <v/>
      </c>
      <c r="P35" s="620" t="str">
        <f t="shared" si="13"/>
        <v/>
      </c>
      <c r="Q35" s="131" t="str">
        <f t="shared" si="1"/>
        <v/>
      </c>
      <c r="R35" s="310" t="str">
        <f>IF(คุณลักษณะ!L35="","",คุณลักษณะ!L35)</f>
        <v/>
      </c>
      <c r="S35" s="23" t="str">
        <f t="shared" si="14"/>
        <v/>
      </c>
      <c r="T35" s="620" t="str">
        <f t="shared" si="15"/>
        <v/>
      </c>
      <c r="U35" s="131" t="str">
        <f t="shared" si="2"/>
        <v/>
      </c>
      <c r="V35" s="310" t="str">
        <f>IF(คุณลักษณะ!M35="","",คุณลักษณะ!M35)</f>
        <v/>
      </c>
      <c r="W35" s="311" t="str">
        <f>IF(คุณลักษณะ!N35="","",คุณลักษณะ!N35)</f>
        <v/>
      </c>
      <c r="X35" s="23" t="str">
        <f t="shared" si="16"/>
        <v/>
      </c>
      <c r="Y35" s="620" t="str">
        <f t="shared" si="17"/>
        <v/>
      </c>
      <c r="Z35" s="131" t="str">
        <f t="shared" si="3"/>
        <v/>
      </c>
      <c r="AA35" s="310" t="str">
        <f>IF(คุณลักษณะ!O35="","",คุณลักษณะ!O35)</f>
        <v/>
      </c>
      <c r="AB35" s="311" t="str">
        <f>IF(คุณลักษณะ!P35="","",คุณลักษณะ!P35)</f>
        <v/>
      </c>
      <c r="AC35" s="23" t="str">
        <f t="shared" si="18"/>
        <v/>
      </c>
      <c r="AD35" s="620" t="str">
        <f t="shared" si="19"/>
        <v/>
      </c>
      <c r="AE35" s="131" t="str">
        <f t="shared" si="4"/>
        <v/>
      </c>
      <c r="AF35" s="310" t="str">
        <f>IF(คุณลักษณะ!Q35="","",คุณลักษณะ!Q35)</f>
        <v/>
      </c>
      <c r="AG35" s="311" t="str">
        <f>IF(คุณลักษณะ!R35="","",คุณลักษณะ!R35)</f>
        <v/>
      </c>
      <c r="AH35" s="23" t="str">
        <f t="shared" si="20"/>
        <v/>
      </c>
      <c r="AI35" s="627" t="str">
        <f t="shared" si="21"/>
        <v/>
      </c>
      <c r="AJ35" s="131" t="str">
        <f t="shared" si="5"/>
        <v/>
      </c>
      <c r="AK35" s="310" t="str">
        <f>IF(คุณลักษณะ!S35="","",คุณลักษณะ!S35)</f>
        <v/>
      </c>
      <c r="AL35" s="311" t="str">
        <f>IF(คุณลักษณะ!T35="","",คุณลักษณะ!T35)</f>
        <v/>
      </c>
      <c r="AM35" s="311" t="str">
        <f>IF(คุณลักษณะ!U35="","",คุณลักษณะ!U35)</f>
        <v/>
      </c>
      <c r="AN35" s="23" t="str">
        <f t="shared" si="22"/>
        <v/>
      </c>
      <c r="AO35" s="627" t="str">
        <f t="shared" si="23"/>
        <v/>
      </c>
      <c r="AP35" s="131" t="str">
        <f t="shared" si="6"/>
        <v/>
      </c>
      <c r="AQ35" s="310" t="str">
        <f>IF(คุณลักษณะ!V35="","",คุณลักษณะ!V35)</f>
        <v/>
      </c>
      <c r="AR35" s="311" t="str">
        <f>IF(คุณลักษณะ!W35="","",คุณลักษณะ!W35)</f>
        <v/>
      </c>
      <c r="AS35" s="23" t="str">
        <f t="shared" si="24"/>
        <v/>
      </c>
      <c r="AT35" s="620" t="str">
        <f t="shared" si="25"/>
        <v/>
      </c>
      <c r="AU35" s="131" t="str">
        <f t="shared" si="7"/>
        <v/>
      </c>
      <c r="AV35" s="310" t="str">
        <f>IF(คุณลักษณะ!X35="","",คุณลักษณะ!X35)</f>
        <v/>
      </c>
      <c r="AW35" s="311" t="str">
        <f>IF(คุณลักษณะ!Y35="","",คุณลักษณะ!Y35)</f>
        <v/>
      </c>
      <c r="AX35" s="23" t="str">
        <f t="shared" si="26"/>
        <v/>
      </c>
      <c r="AY35" s="620" t="str">
        <f t="shared" si="27"/>
        <v/>
      </c>
      <c r="AZ35" s="131" t="str">
        <f t="shared" si="8"/>
        <v/>
      </c>
      <c r="BA35" s="310" t="str">
        <f>IF(คุณลักษณะ!Z35="","",คุณลักษณะ!Z35)</f>
        <v/>
      </c>
      <c r="BB35" s="311" t="str">
        <f>IF(คุณลักษณะ!AA35="","",คุณลักษณะ!AA35)</f>
        <v/>
      </c>
      <c r="BC35" s="23" t="str">
        <f t="shared" si="28"/>
        <v/>
      </c>
      <c r="BD35" s="627" t="str">
        <f t="shared" si="30"/>
        <v/>
      </c>
      <c r="BE35" s="131" t="str">
        <f t="shared" si="9"/>
        <v/>
      </c>
      <c r="BF35" s="618" t="str">
        <f>IF(คุณลักษณะ!AB35="","",คุณลักษณะ!AB35)</f>
        <v/>
      </c>
      <c r="BG35" s="176" t="str">
        <f t="shared" si="29"/>
        <v/>
      </c>
      <c r="BH35" s="175" t="str">
        <f>IF(BG35="","",IF(นักเรียน!N35="ออก","---ย้าย---",VLOOKUP(BG35,grade2,5,TRUE)))</f>
        <v/>
      </c>
      <c r="BI35" s="18" t="str">
        <f>IF(BG35="","",IF(นักเรียน!N35="ออก","---ย้าย---",VLOOKUP(BG35,grade2,4,TRUE)))</f>
        <v/>
      </c>
      <c r="BJ35" s="302" t="str">
        <f>IF(คุณลักษณะ!AF35="","",คุณลักษณะ!AF35)</f>
        <v/>
      </c>
      <c r="BK35" s="304"/>
    </row>
    <row r="36" spans="2:63" ht="15.75" customHeight="1" x14ac:dyDescent="0.5">
      <c r="B36" s="627">
        <v>31</v>
      </c>
      <c r="C36" s="111" t="str">
        <f>IF(นักเรียน!C36="","",นักเรียน!C36)</f>
        <v/>
      </c>
      <c r="D36" s="845" t="str">
        <f>IF(นักเรียน!E36="","",นักเรียน!E36)</f>
        <v/>
      </c>
      <c r="E36" s="846"/>
      <c r="F36" s="309" t="str">
        <f>IF(คุณลักษณะ!F36="","",คุณลักษณะ!F36)</f>
        <v/>
      </c>
      <c r="G36" s="302" t="str">
        <f>IF(คุณลักษณะ!G36="","",คุณลักษณะ!G36)</f>
        <v/>
      </c>
      <c r="H36" s="302" t="str">
        <f>IF(คุณลักษณะ!H36="","",คุณลักษณะ!H36)</f>
        <v/>
      </c>
      <c r="I36" s="302" t="str">
        <f>IF(คุณลักษณะ!I36="","",คุณลักษณะ!I36)</f>
        <v/>
      </c>
      <c r="J36" s="16" t="str">
        <f t="shared" si="10"/>
        <v/>
      </c>
      <c r="K36" s="620" t="str">
        <f t="shared" si="11"/>
        <v/>
      </c>
      <c r="L36" s="131" t="str">
        <f t="shared" si="0"/>
        <v/>
      </c>
      <c r="M36" s="309" t="str">
        <f>IF(คุณลักษณะ!J36="","",คุณลักษณะ!J36)</f>
        <v/>
      </c>
      <c r="N36" s="302" t="str">
        <f>IF(คุณลักษณะ!K36="","",คุณลักษณะ!K36)</f>
        <v/>
      </c>
      <c r="O36" s="23" t="str">
        <f t="shared" si="12"/>
        <v/>
      </c>
      <c r="P36" s="620" t="str">
        <f t="shared" si="13"/>
        <v/>
      </c>
      <c r="Q36" s="131" t="str">
        <f t="shared" si="1"/>
        <v/>
      </c>
      <c r="R36" s="310" t="str">
        <f>IF(คุณลักษณะ!L36="","",คุณลักษณะ!L36)</f>
        <v/>
      </c>
      <c r="S36" s="23" t="str">
        <f t="shared" si="14"/>
        <v/>
      </c>
      <c r="T36" s="620" t="str">
        <f t="shared" si="15"/>
        <v/>
      </c>
      <c r="U36" s="131" t="str">
        <f t="shared" si="2"/>
        <v/>
      </c>
      <c r="V36" s="310" t="str">
        <f>IF(คุณลักษณะ!M36="","",คุณลักษณะ!M36)</f>
        <v/>
      </c>
      <c r="W36" s="311" t="str">
        <f>IF(คุณลักษณะ!N36="","",คุณลักษณะ!N36)</f>
        <v/>
      </c>
      <c r="X36" s="23" t="str">
        <f t="shared" si="16"/>
        <v/>
      </c>
      <c r="Y36" s="620" t="str">
        <f t="shared" si="17"/>
        <v/>
      </c>
      <c r="Z36" s="131" t="str">
        <f t="shared" si="3"/>
        <v/>
      </c>
      <c r="AA36" s="310" t="str">
        <f>IF(คุณลักษณะ!O36="","",คุณลักษณะ!O36)</f>
        <v/>
      </c>
      <c r="AB36" s="311" t="str">
        <f>IF(คุณลักษณะ!P36="","",คุณลักษณะ!P36)</f>
        <v/>
      </c>
      <c r="AC36" s="23" t="str">
        <f t="shared" si="18"/>
        <v/>
      </c>
      <c r="AD36" s="620" t="str">
        <f t="shared" si="19"/>
        <v/>
      </c>
      <c r="AE36" s="131" t="str">
        <f t="shared" si="4"/>
        <v/>
      </c>
      <c r="AF36" s="310" t="str">
        <f>IF(คุณลักษณะ!Q36="","",คุณลักษณะ!Q36)</f>
        <v/>
      </c>
      <c r="AG36" s="311" t="str">
        <f>IF(คุณลักษณะ!R36="","",คุณลักษณะ!R36)</f>
        <v/>
      </c>
      <c r="AH36" s="23" t="str">
        <f t="shared" si="20"/>
        <v/>
      </c>
      <c r="AI36" s="627" t="str">
        <f t="shared" si="21"/>
        <v/>
      </c>
      <c r="AJ36" s="131" t="str">
        <f t="shared" si="5"/>
        <v/>
      </c>
      <c r="AK36" s="310" t="str">
        <f>IF(คุณลักษณะ!S36="","",คุณลักษณะ!S36)</f>
        <v/>
      </c>
      <c r="AL36" s="311" t="str">
        <f>IF(คุณลักษณะ!T36="","",คุณลักษณะ!T36)</f>
        <v/>
      </c>
      <c r="AM36" s="311" t="str">
        <f>IF(คุณลักษณะ!U36="","",คุณลักษณะ!U36)</f>
        <v/>
      </c>
      <c r="AN36" s="23" t="str">
        <f t="shared" si="22"/>
        <v/>
      </c>
      <c r="AO36" s="627" t="str">
        <f t="shared" si="23"/>
        <v/>
      </c>
      <c r="AP36" s="131" t="str">
        <f t="shared" si="6"/>
        <v/>
      </c>
      <c r="AQ36" s="310" t="str">
        <f>IF(คุณลักษณะ!V36="","",คุณลักษณะ!V36)</f>
        <v/>
      </c>
      <c r="AR36" s="311" t="str">
        <f>IF(คุณลักษณะ!W36="","",คุณลักษณะ!W36)</f>
        <v/>
      </c>
      <c r="AS36" s="23" t="str">
        <f t="shared" si="24"/>
        <v/>
      </c>
      <c r="AT36" s="620" t="str">
        <f t="shared" si="25"/>
        <v/>
      </c>
      <c r="AU36" s="131" t="str">
        <f t="shared" si="7"/>
        <v/>
      </c>
      <c r="AV36" s="310" t="str">
        <f>IF(คุณลักษณะ!X36="","",คุณลักษณะ!X36)</f>
        <v/>
      </c>
      <c r="AW36" s="311" t="str">
        <f>IF(คุณลักษณะ!Y36="","",คุณลักษณะ!Y36)</f>
        <v/>
      </c>
      <c r="AX36" s="23" t="str">
        <f t="shared" si="26"/>
        <v/>
      </c>
      <c r="AY36" s="620" t="str">
        <f t="shared" si="27"/>
        <v/>
      </c>
      <c r="AZ36" s="131" t="str">
        <f t="shared" si="8"/>
        <v/>
      </c>
      <c r="BA36" s="310" t="str">
        <f>IF(คุณลักษณะ!Z36="","",คุณลักษณะ!Z36)</f>
        <v/>
      </c>
      <c r="BB36" s="311" t="str">
        <f>IF(คุณลักษณะ!AA36="","",คุณลักษณะ!AA36)</f>
        <v/>
      </c>
      <c r="BC36" s="23" t="str">
        <f t="shared" si="28"/>
        <v/>
      </c>
      <c r="BD36" s="627" t="str">
        <f t="shared" si="30"/>
        <v/>
      </c>
      <c r="BE36" s="131" t="str">
        <f t="shared" si="9"/>
        <v/>
      </c>
      <c r="BF36" s="618" t="str">
        <f>IF(คุณลักษณะ!AB36="","",คุณลักษณะ!AB36)</f>
        <v/>
      </c>
      <c r="BG36" s="176" t="str">
        <f t="shared" si="29"/>
        <v/>
      </c>
      <c r="BH36" s="175" t="str">
        <f>IF(BG36="","",IF(นักเรียน!N36="ออก","---ย้าย---",VLOOKUP(BG36,grade2,5,TRUE)))</f>
        <v/>
      </c>
      <c r="BI36" s="18" t="str">
        <f>IF(BG36="","",IF(นักเรียน!N36="ออก","---ย้าย---",VLOOKUP(BG36,grade2,4,TRUE)))</f>
        <v/>
      </c>
      <c r="BJ36" s="302" t="str">
        <f>IF(คุณลักษณะ!AF36="","",คุณลักษณะ!AF36)</f>
        <v/>
      </c>
      <c r="BK36" s="304"/>
    </row>
    <row r="37" spans="2:63" ht="15.75" customHeight="1" x14ac:dyDescent="0.5">
      <c r="B37" s="627">
        <v>32</v>
      </c>
      <c r="C37" s="111" t="str">
        <f>IF(นักเรียน!C37="","",นักเรียน!C37)</f>
        <v/>
      </c>
      <c r="D37" s="845" t="str">
        <f>IF(นักเรียน!E37="","",นักเรียน!E37)</f>
        <v/>
      </c>
      <c r="E37" s="846"/>
      <c r="F37" s="309" t="str">
        <f>IF(คุณลักษณะ!F37="","",คุณลักษณะ!F37)</f>
        <v/>
      </c>
      <c r="G37" s="302" t="str">
        <f>IF(คุณลักษณะ!G37="","",คุณลักษณะ!G37)</f>
        <v/>
      </c>
      <c r="H37" s="302" t="str">
        <f>IF(คุณลักษณะ!H37="","",คุณลักษณะ!H37)</f>
        <v/>
      </c>
      <c r="I37" s="302" t="str">
        <f>IF(คุณลักษณะ!I37="","",คุณลักษณะ!I37)</f>
        <v/>
      </c>
      <c r="J37" s="16" t="str">
        <f t="shared" si="10"/>
        <v/>
      </c>
      <c r="K37" s="620" t="str">
        <f t="shared" si="11"/>
        <v/>
      </c>
      <c r="L37" s="131" t="str">
        <f t="shared" si="0"/>
        <v/>
      </c>
      <c r="M37" s="309" t="str">
        <f>IF(คุณลักษณะ!J37="","",คุณลักษณะ!J37)</f>
        <v/>
      </c>
      <c r="N37" s="302" t="str">
        <f>IF(คุณลักษณะ!K37="","",คุณลักษณะ!K37)</f>
        <v/>
      </c>
      <c r="O37" s="23" t="str">
        <f t="shared" si="12"/>
        <v/>
      </c>
      <c r="P37" s="620" t="str">
        <f t="shared" si="13"/>
        <v/>
      </c>
      <c r="Q37" s="131" t="str">
        <f t="shared" si="1"/>
        <v/>
      </c>
      <c r="R37" s="310" t="str">
        <f>IF(คุณลักษณะ!L37="","",คุณลักษณะ!L37)</f>
        <v/>
      </c>
      <c r="S37" s="23" t="str">
        <f t="shared" si="14"/>
        <v/>
      </c>
      <c r="T37" s="620" t="str">
        <f t="shared" si="15"/>
        <v/>
      </c>
      <c r="U37" s="131" t="str">
        <f t="shared" si="2"/>
        <v/>
      </c>
      <c r="V37" s="310" t="str">
        <f>IF(คุณลักษณะ!M37="","",คุณลักษณะ!M37)</f>
        <v/>
      </c>
      <c r="W37" s="311" t="str">
        <f>IF(คุณลักษณะ!N37="","",คุณลักษณะ!N37)</f>
        <v/>
      </c>
      <c r="X37" s="23" t="str">
        <f t="shared" si="16"/>
        <v/>
      </c>
      <c r="Y37" s="620" t="str">
        <f t="shared" si="17"/>
        <v/>
      </c>
      <c r="Z37" s="131" t="str">
        <f t="shared" si="3"/>
        <v/>
      </c>
      <c r="AA37" s="310" t="str">
        <f>IF(คุณลักษณะ!O37="","",คุณลักษณะ!O37)</f>
        <v/>
      </c>
      <c r="AB37" s="311" t="str">
        <f>IF(คุณลักษณะ!P37="","",คุณลักษณะ!P37)</f>
        <v/>
      </c>
      <c r="AC37" s="23" t="str">
        <f t="shared" si="18"/>
        <v/>
      </c>
      <c r="AD37" s="620" t="str">
        <f t="shared" si="19"/>
        <v/>
      </c>
      <c r="AE37" s="131" t="str">
        <f t="shared" si="4"/>
        <v/>
      </c>
      <c r="AF37" s="310" t="str">
        <f>IF(คุณลักษณะ!Q37="","",คุณลักษณะ!Q37)</f>
        <v/>
      </c>
      <c r="AG37" s="311" t="str">
        <f>IF(คุณลักษณะ!R37="","",คุณลักษณะ!R37)</f>
        <v/>
      </c>
      <c r="AH37" s="23" t="str">
        <f t="shared" si="20"/>
        <v/>
      </c>
      <c r="AI37" s="627" t="str">
        <f t="shared" si="21"/>
        <v/>
      </c>
      <c r="AJ37" s="131" t="str">
        <f t="shared" si="5"/>
        <v/>
      </c>
      <c r="AK37" s="310" t="str">
        <f>IF(คุณลักษณะ!S37="","",คุณลักษณะ!S37)</f>
        <v/>
      </c>
      <c r="AL37" s="311" t="str">
        <f>IF(คุณลักษณะ!T37="","",คุณลักษณะ!T37)</f>
        <v/>
      </c>
      <c r="AM37" s="311" t="str">
        <f>IF(คุณลักษณะ!U37="","",คุณลักษณะ!U37)</f>
        <v/>
      </c>
      <c r="AN37" s="23" t="str">
        <f t="shared" si="22"/>
        <v/>
      </c>
      <c r="AO37" s="627" t="str">
        <f t="shared" si="23"/>
        <v/>
      </c>
      <c r="AP37" s="131" t="str">
        <f t="shared" si="6"/>
        <v/>
      </c>
      <c r="AQ37" s="310" t="str">
        <f>IF(คุณลักษณะ!V37="","",คุณลักษณะ!V37)</f>
        <v/>
      </c>
      <c r="AR37" s="311" t="str">
        <f>IF(คุณลักษณะ!W37="","",คุณลักษณะ!W37)</f>
        <v/>
      </c>
      <c r="AS37" s="23" t="str">
        <f t="shared" si="24"/>
        <v/>
      </c>
      <c r="AT37" s="620" t="str">
        <f t="shared" si="25"/>
        <v/>
      </c>
      <c r="AU37" s="131" t="str">
        <f t="shared" si="7"/>
        <v/>
      </c>
      <c r="AV37" s="310" t="str">
        <f>IF(คุณลักษณะ!X37="","",คุณลักษณะ!X37)</f>
        <v/>
      </c>
      <c r="AW37" s="311" t="str">
        <f>IF(คุณลักษณะ!Y37="","",คุณลักษณะ!Y37)</f>
        <v/>
      </c>
      <c r="AX37" s="23" t="str">
        <f t="shared" si="26"/>
        <v/>
      </c>
      <c r="AY37" s="620" t="str">
        <f t="shared" si="27"/>
        <v/>
      </c>
      <c r="AZ37" s="131" t="str">
        <f t="shared" si="8"/>
        <v/>
      </c>
      <c r="BA37" s="310" t="str">
        <f>IF(คุณลักษณะ!Z37="","",คุณลักษณะ!Z37)</f>
        <v/>
      </c>
      <c r="BB37" s="311" t="str">
        <f>IF(คุณลักษณะ!AA37="","",คุณลักษณะ!AA37)</f>
        <v/>
      </c>
      <c r="BC37" s="23" t="str">
        <f t="shared" si="28"/>
        <v/>
      </c>
      <c r="BD37" s="627" t="str">
        <f t="shared" si="30"/>
        <v/>
      </c>
      <c r="BE37" s="131" t="str">
        <f t="shared" si="9"/>
        <v/>
      </c>
      <c r="BF37" s="618" t="str">
        <f>IF(คุณลักษณะ!AB37="","",คุณลักษณะ!AB37)</f>
        <v/>
      </c>
      <c r="BG37" s="176" t="str">
        <f t="shared" si="29"/>
        <v/>
      </c>
      <c r="BH37" s="175" t="str">
        <f>IF(BG37="","",IF(นักเรียน!N37="ออก","---ย้าย---",VLOOKUP(BG37,grade2,5,TRUE)))</f>
        <v/>
      </c>
      <c r="BI37" s="18" t="str">
        <f>IF(BG37="","",IF(นักเรียน!N37="ออก","---ย้าย---",VLOOKUP(BG37,grade2,4,TRUE)))</f>
        <v/>
      </c>
      <c r="BJ37" s="302" t="str">
        <f>IF(คุณลักษณะ!AF37="","",คุณลักษณะ!AF37)</f>
        <v/>
      </c>
      <c r="BK37" s="304"/>
    </row>
    <row r="38" spans="2:63" ht="15.75" customHeight="1" x14ac:dyDescent="0.5">
      <c r="B38" s="627">
        <v>33</v>
      </c>
      <c r="C38" s="111" t="str">
        <f>IF(นักเรียน!C38="","",นักเรียน!C38)</f>
        <v/>
      </c>
      <c r="D38" s="845" t="str">
        <f>IF(นักเรียน!E38="","",นักเรียน!E38)</f>
        <v/>
      </c>
      <c r="E38" s="846"/>
      <c r="F38" s="309" t="str">
        <f>IF(คุณลักษณะ!F38="","",คุณลักษณะ!F38)</f>
        <v/>
      </c>
      <c r="G38" s="302" t="str">
        <f>IF(คุณลักษณะ!G38="","",คุณลักษณะ!G38)</f>
        <v/>
      </c>
      <c r="H38" s="302" t="str">
        <f>IF(คุณลักษณะ!H38="","",คุณลักษณะ!H38)</f>
        <v/>
      </c>
      <c r="I38" s="302" t="str">
        <f>IF(คุณลักษณะ!I38="","",คุณลักษณะ!I38)</f>
        <v/>
      </c>
      <c r="J38" s="16" t="str">
        <f t="shared" si="10"/>
        <v/>
      </c>
      <c r="K38" s="620" t="str">
        <f t="shared" si="11"/>
        <v/>
      </c>
      <c r="L38" s="131" t="str">
        <f t="shared" si="0"/>
        <v/>
      </c>
      <c r="M38" s="309" t="str">
        <f>IF(คุณลักษณะ!J38="","",คุณลักษณะ!J38)</f>
        <v/>
      </c>
      <c r="N38" s="302" t="str">
        <f>IF(คุณลักษณะ!K38="","",คุณลักษณะ!K38)</f>
        <v/>
      </c>
      <c r="O38" s="23" t="str">
        <f t="shared" si="12"/>
        <v/>
      </c>
      <c r="P38" s="620" t="str">
        <f t="shared" si="13"/>
        <v/>
      </c>
      <c r="Q38" s="131" t="str">
        <f t="shared" si="1"/>
        <v/>
      </c>
      <c r="R38" s="310" t="str">
        <f>IF(คุณลักษณะ!L38="","",คุณลักษณะ!L38)</f>
        <v/>
      </c>
      <c r="S38" s="23" t="str">
        <f t="shared" si="14"/>
        <v/>
      </c>
      <c r="T38" s="620" t="str">
        <f t="shared" si="15"/>
        <v/>
      </c>
      <c r="U38" s="131" t="str">
        <f t="shared" si="2"/>
        <v/>
      </c>
      <c r="V38" s="310" t="str">
        <f>IF(คุณลักษณะ!M38="","",คุณลักษณะ!M38)</f>
        <v/>
      </c>
      <c r="W38" s="311" t="str">
        <f>IF(คุณลักษณะ!N38="","",คุณลักษณะ!N38)</f>
        <v/>
      </c>
      <c r="X38" s="23" t="str">
        <f t="shared" si="16"/>
        <v/>
      </c>
      <c r="Y38" s="620" t="str">
        <f t="shared" si="17"/>
        <v/>
      </c>
      <c r="Z38" s="131" t="str">
        <f t="shared" si="3"/>
        <v/>
      </c>
      <c r="AA38" s="310" t="str">
        <f>IF(คุณลักษณะ!O38="","",คุณลักษณะ!O38)</f>
        <v/>
      </c>
      <c r="AB38" s="311" t="str">
        <f>IF(คุณลักษณะ!P38="","",คุณลักษณะ!P38)</f>
        <v/>
      </c>
      <c r="AC38" s="23" t="str">
        <f t="shared" si="18"/>
        <v/>
      </c>
      <c r="AD38" s="620" t="str">
        <f t="shared" si="19"/>
        <v/>
      </c>
      <c r="AE38" s="131" t="str">
        <f t="shared" si="4"/>
        <v/>
      </c>
      <c r="AF38" s="310" t="str">
        <f>IF(คุณลักษณะ!Q38="","",คุณลักษณะ!Q38)</f>
        <v/>
      </c>
      <c r="AG38" s="311" t="str">
        <f>IF(คุณลักษณะ!R38="","",คุณลักษณะ!R38)</f>
        <v/>
      </c>
      <c r="AH38" s="23" t="str">
        <f t="shared" si="20"/>
        <v/>
      </c>
      <c r="AI38" s="627" t="str">
        <f t="shared" si="21"/>
        <v/>
      </c>
      <c r="AJ38" s="131" t="str">
        <f t="shared" si="5"/>
        <v/>
      </c>
      <c r="AK38" s="310" t="str">
        <f>IF(คุณลักษณะ!S38="","",คุณลักษณะ!S38)</f>
        <v/>
      </c>
      <c r="AL38" s="311" t="str">
        <f>IF(คุณลักษณะ!T38="","",คุณลักษณะ!T38)</f>
        <v/>
      </c>
      <c r="AM38" s="311" t="str">
        <f>IF(คุณลักษณะ!U38="","",คุณลักษณะ!U38)</f>
        <v/>
      </c>
      <c r="AN38" s="23" t="str">
        <f t="shared" si="22"/>
        <v/>
      </c>
      <c r="AO38" s="627" t="str">
        <f t="shared" si="23"/>
        <v/>
      </c>
      <c r="AP38" s="131" t="str">
        <f t="shared" si="6"/>
        <v/>
      </c>
      <c r="AQ38" s="310" t="str">
        <f>IF(คุณลักษณะ!V38="","",คุณลักษณะ!V38)</f>
        <v/>
      </c>
      <c r="AR38" s="311" t="str">
        <f>IF(คุณลักษณะ!W38="","",คุณลักษณะ!W38)</f>
        <v/>
      </c>
      <c r="AS38" s="23" t="str">
        <f t="shared" si="24"/>
        <v/>
      </c>
      <c r="AT38" s="620" t="str">
        <f t="shared" si="25"/>
        <v/>
      </c>
      <c r="AU38" s="131" t="str">
        <f t="shared" si="7"/>
        <v/>
      </c>
      <c r="AV38" s="310" t="str">
        <f>IF(คุณลักษณะ!X38="","",คุณลักษณะ!X38)</f>
        <v/>
      </c>
      <c r="AW38" s="311" t="str">
        <f>IF(คุณลักษณะ!Y38="","",คุณลักษณะ!Y38)</f>
        <v/>
      </c>
      <c r="AX38" s="23" t="str">
        <f t="shared" si="26"/>
        <v/>
      </c>
      <c r="AY38" s="620" t="str">
        <f t="shared" si="27"/>
        <v/>
      </c>
      <c r="AZ38" s="131" t="str">
        <f t="shared" si="8"/>
        <v/>
      </c>
      <c r="BA38" s="310" t="str">
        <f>IF(คุณลักษณะ!Z38="","",คุณลักษณะ!Z38)</f>
        <v/>
      </c>
      <c r="BB38" s="311" t="str">
        <f>IF(คุณลักษณะ!AA38="","",คุณลักษณะ!AA38)</f>
        <v/>
      </c>
      <c r="BC38" s="23" t="str">
        <f t="shared" si="28"/>
        <v/>
      </c>
      <c r="BD38" s="627" t="str">
        <f t="shared" si="30"/>
        <v/>
      </c>
      <c r="BE38" s="131" t="str">
        <f t="shared" si="9"/>
        <v/>
      </c>
      <c r="BF38" s="618" t="str">
        <f>IF(คุณลักษณะ!AB38="","",คุณลักษณะ!AB38)</f>
        <v/>
      </c>
      <c r="BG38" s="176" t="str">
        <f t="shared" si="29"/>
        <v/>
      </c>
      <c r="BH38" s="175" t="str">
        <f>IF(BG38="","",IF(นักเรียน!N38="ออก","---ย้าย---",VLOOKUP(BG38,grade2,5,TRUE)))</f>
        <v/>
      </c>
      <c r="BI38" s="18" t="str">
        <f>IF(BG38="","",IF(นักเรียน!N38="ออก","---ย้าย---",VLOOKUP(BG38,grade2,4,TRUE)))</f>
        <v/>
      </c>
      <c r="BJ38" s="302" t="str">
        <f>IF(คุณลักษณะ!AF38="","",คุณลักษณะ!AF38)</f>
        <v/>
      </c>
      <c r="BK38" s="304"/>
    </row>
    <row r="39" spans="2:63" ht="15.75" customHeight="1" x14ac:dyDescent="0.5">
      <c r="B39" s="627">
        <v>34</v>
      </c>
      <c r="C39" s="111" t="str">
        <f>IF(นักเรียน!C39="","",นักเรียน!C39)</f>
        <v/>
      </c>
      <c r="D39" s="845" t="str">
        <f>IF(นักเรียน!E39="","",นักเรียน!E39)</f>
        <v/>
      </c>
      <c r="E39" s="846"/>
      <c r="F39" s="309" t="str">
        <f>IF(คุณลักษณะ!F39="","",คุณลักษณะ!F39)</f>
        <v/>
      </c>
      <c r="G39" s="302" t="str">
        <f>IF(คุณลักษณะ!G39="","",คุณลักษณะ!G39)</f>
        <v/>
      </c>
      <c r="H39" s="302" t="str">
        <f>IF(คุณลักษณะ!H39="","",คุณลักษณะ!H39)</f>
        <v/>
      </c>
      <c r="I39" s="302" t="str">
        <f>IF(คุณลักษณะ!I39="","",คุณลักษณะ!I39)</f>
        <v/>
      </c>
      <c r="J39" s="16" t="str">
        <f t="shared" si="10"/>
        <v/>
      </c>
      <c r="K39" s="620" t="str">
        <f t="shared" si="11"/>
        <v/>
      </c>
      <c r="L39" s="131" t="str">
        <f t="shared" si="0"/>
        <v/>
      </c>
      <c r="M39" s="309" t="str">
        <f>IF(คุณลักษณะ!J39="","",คุณลักษณะ!J39)</f>
        <v/>
      </c>
      <c r="N39" s="302" t="str">
        <f>IF(คุณลักษณะ!K39="","",คุณลักษณะ!K39)</f>
        <v/>
      </c>
      <c r="O39" s="23" t="str">
        <f t="shared" si="12"/>
        <v/>
      </c>
      <c r="P39" s="620" t="str">
        <f t="shared" si="13"/>
        <v/>
      </c>
      <c r="Q39" s="131" t="str">
        <f t="shared" si="1"/>
        <v/>
      </c>
      <c r="R39" s="310" t="str">
        <f>IF(คุณลักษณะ!L39="","",คุณลักษณะ!L39)</f>
        <v/>
      </c>
      <c r="S39" s="23" t="str">
        <f t="shared" si="14"/>
        <v/>
      </c>
      <c r="T39" s="620" t="str">
        <f t="shared" si="15"/>
        <v/>
      </c>
      <c r="U39" s="131" t="str">
        <f t="shared" si="2"/>
        <v/>
      </c>
      <c r="V39" s="310" t="str">
        <f>IF(คุณลักษณะ!M39="","",คุณลักษณะ!M39)</f>
        <v/>
      </c>
      <c r="W39" s="311" t="str">
        <f>IF(คุณลักษณะ!N39="","",คุณลักษณะ!N39)</f>
        <v/>
      </c>
      <c r="X39" s="23" t="str">
        <f t="shared" si="16"/>
        <v/>
      </c>
      <c r="Y39" s="620" t="str">
        <f t="shared" si="17"/>
        <v/>
      </c>
      <c r="Z39" s="131" t="str">
        <f t="shared" si="3"/>
        <v/>
      </c>
      <c r="AA39" s="310" t="str">
        <f>IF(คุณลักษณะ!O39="","",คุณลักษณะ!O39)</f>
        <v/>
      </c>
      <c r="AB39" s="311" t="str">
        <f>IF(คุณลักษณะ!P39="","",คุณลักษณะ!P39)</f>
        <v/>
      </c>
      <c r="AC39" s="23" t="str">
        <f t="shared" si="18"/>
        <v/>
      </c>
      <c r="AD39" s="620" t="str">
        <f t="shared" si="19"/>
        <v/>
      </c>
      <c r="AE39" s="131" t="str">
        <f t="shared" si="4"/>
        <v/>
      </c>
      <c r="AF39" s="310" t="str">
        <f>IF(คุณลักษณะ!Q39="","",คุณลักษณะ!Q39)</f>
        <v/>
      </c>
      <c r="AG39" s="311" t="str">
        <f>IF(คุณลักษณะ!R39="","",คุณลักษณะ!R39)</f>
        <v/>
      </c>
      <c r="AH39" s="23" t="str">
        <f t="shared" si="20"/>
        <v/>
      </c>
      <c r="AI39" s="627" t="str">
        <f t="shared" si="21"/>
        <v/>
      </c>
      <c r="AJ39" s="131" t="str">
        <f t="shared" si="5"/>
        <v/>
      </c>
      <c r="AK39" s="310" t="str">
        <f>IF(คุณลักษณะ!S39="","",คุณลักษณะ!S39)</f>
        <v/>
      </c>
      <c r="AL39" s="311" t="str">
        <f>IF(คุณลักษณะ!T39="","",คุณลักษณะ!T39)</f>
        <v/>
      </c>
      <c r="AM39" s="311" t="str">
        <f>IF(คุณลักษณะ!U39="","",คุณลักษณะ!U39)</f>
        <v/>
      </c>
      <c r="AN39" s="23" t="str">
        <f t="shared" si="22"/>
        <v/>
      </c>
      <c r="AO39" s="627" t="str">
        <f t="shared" si="23"/>
        <v/>
      </c>
      <c r="AP39" s="131" t="str">
        <f t="shared" si="6"/>
        <v/>
      </c>
      <c r="AQ39" s="310" t="str">
        <f>IF(คุณลักษณะ!V39="","",คุณลักษณะ!V39)</f>
        <v/>
      </c>
      <c r="AR39" s="311" t="str">
        <f>IF(คุณลักษณะ!W39="","",คุณลักษณะ!W39)</f>
        <v/>
      </c>
      <c r="AS39" s="23" t="str">
        <f t="shared" si="24"/>
        <v/>
      </c>
      <c r="AT39" s="620" t="str">
        <f t="shared" si="25"/>
        <v/>
      </c>
      <c r="AU39" s="131" t="str">
        <f t="shared" si="7"/>
        <v/>
      </c>
      <c r="AV39" s="310" t="str">
        <f>IF(คุณลักษณะ!X39="","",คุณลักษณะ!X39)</f>
        <v/>
      </c>
      <c r="AW39" s="311" t="str">
        <f>IF(คุณลักษณะ!Y39="","",คุณลักษณะ!Y39)</f>
        <v/>
      </c>
      <c r="AX39" s="23" t="str">
        <f t="shared" si="26"/>
        <v/>
      </c>
      <c r="AY39" s="620" t="str">
        <f t="shared" si="27"/>
        <v/>
      </c>
      <c r="AZ39" s="131" t="str">
        <f t="shared" si="8"/>
        <v/>
      </c>
      <c r="BA39" s="310" t="str">
        <f>IF(คุณลักษณะ!Z39="","",คุณลักษณะ!Z39)</f>
        <v/>
      </c>
      <c r="BB39" s="311" t="str">
        <f>IF(คุณลักษณะ!AA39="","",คุณลักษณะ!AA39)</f>
        <v/>
      </c>
      <c r="BC39" s="23" t="str">
        <f t="shared" si="28"/>
        <v/>
      </c>
      <c r="BD39" s="627" t="str">
        <f t="shared" si="30"/>
        <v/>
      </c>
      <c r="BE39" s="131" t="str">
        <f t="shared" si="9"/>
        <v/>
      </c>
      <c r="BF39" s="618" t="str">
        <f>IF(คุณลักษณะ!AB39="","",คุณลักษณะ!AB39)</f>
        <v/>
      </c>
      <c r="BG39" s="176" t="str">
        <f t="shared" si="29"/>
        <v/>
      </c>
      <c r="BH39" s="175" t="str">
        <f>IF(BG39="","",IF(นักเรียน!N39="ออก","---ย้าย---",VLOOKUP(BG39,grade2,5,TRUE)))</f>
        <v/>
      </c>
      <c r="BI39" s="18" t="str">
        <f>IF(BG39="","",IF(นักเรียน!N39="ออก","---ย้าย---",VLOOKUP(BG39,grade2,4,TRUE)))</f>
        <v/>
      </c>
      <c r="BJ39" s="302" t="str">
        <f>IF(คุณลักษณะ!AF39="","",คุณลักษณะ!AF39)</f>
        <v/>
      </c>
      <c r="BK39" s="304"/>
    </row>
    <row r="40" spans="2:63" ht="15.75" customHeight="1" x14ac:dyDescent="0.5">
      <c r="B40" s="627">
        <v>35</v>
      </c>
      <c r="C40" s="111" t="str">
        <f>IF(นักเรียน!C40="","",นักเรียน!C40)</f>
        <v/>
      </c>
      <c r="D40" s="845" t="str">
        <f>IF(นักเรียน!E40="","",นักเรียน!E40)</f>
        <v/>
      </c>
      <c r="E40" s="846"/>
      <c r="F40" s="309" t="str">
        <f>IF(คุณลักษณะ!F40="","",คุณลักษณะ!F40)</f>
        <v/>
      </c>
      <c r="G40" s="302" t="str">
        <f>IF(คุณลักษณะ!G40="","",คุณลักษณะ!G40)</f>
        <v/>
      </c>
      <c r="H40" s="302" t="str">
        <f>IF(คุณลักษณะ!H40="","",คุณลักษณะ!H40)</f>
        <v/>
      </c>
      <c r="I40" s="302" t="str">
        <f>IF(คุณลักษณะ!I40="","",คุณลักษณะ!I40)</f>
        <v/>
      </c>
      <c r="J40" s="16" t="str">
        <f t="shared" si="10"/>
        <v/>
      </c>
      <c r="K40" s="620" t="str">
        <f t="shared" si="11"/>
        <v/>
      </c>
      <c r="L40" s="131" t="str">
        <f t="shared" si="0"/>
        <v/>
      </c>
      <c r="M40" s="309" t="str">
        <f>IF(คุณลักษณะ!J40="","",คุณลักษณะ!J40)</f>
        <v/>
      </c>
      <c r="N40" s="302" t="str">
        <f>IF(คุณลักษณะ!K40="","",คุณลักษณะ!K40)</f>
        <v/>
      </c>
      <c r="O40" s="23" t="str">
        <f t="shared" si="12"/>
        <v/>
      </c>
      <c r="P40" s="620" t="str">
        <f t="shared" si="13"/>
        <v/>
      </c>
      <c r="Q40" s="131" t="str">
        <f t="shared" si="1"/>
        <v/>
      </c>
      <c r="R40" s="310" t="str">
        <f>IF(คุณลักษณะ!L40="","",คุณลักษณะ!L40)</f>
        <v/>
      </c>
      <c r="S40" s="23" t="str">
        <f t="shared" si="14"/>
        <v/>
      </c>
      <c r="T40" s="620" t="str">
        <f t="shared" si="15"/>
        <v/>
      </c>
      <c r="U40" s="131" t="str">
        <f t="shared" si="2"/>
        <v/>
      </c>
      <c r="V40" s="310" t="str">
        <f>IF(คุณลักษณะ!M40="","",คุณลักษณะ!M40)</f>
        <v/>
      </c>
      <c r="W40" s="311" t="str">
        <f>IF(คุณลักษณะ!N40="","",คุณลักษณะ!N40)</f>
        <v/>
      </c>
      <c r="X40" s="23" t="str">
        <f t="shared" si="16"/>
        <v/>
      </c>
      <c r="Y40" s="620" t="str">
        <f t="shared" si="17"/>
        <v/>
      </c>
      <c r="Z40" s="131" t="str">
        <f t="shared" si="3"/>
        <v/>
      </c>
      <c r="AA40" s="310" t="str">
        <f>IF(คุณลักษณะ!O40="","",คุณลักษณะ!O40)</f>
        <v/>
      </c>
      <c r="AB40" s="311" t="str">
        <f>IF(คุณลักษณะ!P40="","",คุณลักษณะ!P40)</f>
        <v/>
      </c>
      <c r="AC40" s="23" t="str">
        <f t="shared" si="18"/>
        <v/>
      </c>
      <c r="AD40" s="620" t="str">
        <f t="shared" si="19"/>
        <v/>
      </c>
      <c r="AE40" s="131" t="str">
        <f t="shared" si="4"/>
        <v/>
      </c>
      <c r="AF40" s="310" t="str">
        <f>IF(คุณลักษณะ!Q40="","",คุณลักษณะ!Q40)</f>
        <v/>
      </c>
      <c r="AG40" s="311" t="str">
        <f>IF(คุณลักษณะ!R40="","",คุณลักษณะ!R40)</f>
        <v/>
      </c>
      <c r="AH40" s="23" t="str">
        <f t="shared" si="20"/>
        <v/>
      </c>
      <c r="AI40" s="627" t="str">
        <f t="shared" si="21"/>
        <v/>
      </c>
      <c r="AJ40" s="131" t="str">
        <f t="shared" si="5"/>
        <v/>
      </c>
      <c r="AK40" s="310" t="str">
        <f>IF(คุณลักษณะ!S40="","",คุณลักษณะ!S40)</f>
        <v/>
      </c>
      <c r="AL40" s="311" t="str">
        <f>IF(คุณลักษณะ!T40="","",คุณลักษณะ!T40)</f>
        <v/>
      </c>
      <c r="AM40" s="311" t="str">
        <f>IF(คุณลักษณะ!U40="","",คุณลักษณะ!U40)</f>
        <v/>
      </c>
      <c r="AN40" s="23" t="str">
        <f t="shared" si="22"/>
        <v/>
      </c>
      <c r="AO40" s="627" t="str">
        <f t="shared" si="23"/>
        <v/>
      </c>
      <c r="AP40" s="131" t="str">
        <f t="shared" si="6"/>
        <v/>
      </c>
      <c r="AQ40" s="310" t="str">
        <f>IF(คุณลักษณะ!V40="","",คุณลักษณะ!V40)</f>
        <v/>
      </c>
      <c r="AR40" s="311" t="str">
        <f>IF(คุณลักษณะ!W40="","",คุณลักษณะ!W40)</f>
        <v/>
      </c>
      <c r="AS40" s="23" t="str">
        <f t="shared" si="24"/>
        <v/>
      </c>
      <c r="AT40" s="620" t="str">
        <f t="shared" si="25"/>
        <v/>
      </c>
      <c r="AU40" s="131" t="str">
        <f t="shared" si="7"/>
        <v/>
      </c>
      <c r="AV40" s="310" t="str">
        <f>IF(คุณลักษณะ!X40="","",คุณลักษณะ!X40)</f>
        <v/>
      </c>
      <c r="AW40" s="311" t="str">
        <f>IF(คุณลักษณะ!Y40="","",คุณลักษณะ!Y40)</f>
        <v/>
      </c>
      <c r="AX40" s="23" t="str">
        <f t="shared" si="26"/>
        <v/>
      </c>
      <c r="AY40" s="620" t="str">
        <f t="shared" si="27"/>
        <v/>
      </c>
      <c r="AZ40" s="131" t="str">
        <f t="shared" si="8"/>
        <v/>
      </c>
      <c r="BA40" s="310" t="str">
        <f>IF(คุณลักษณะ!Z40="","",คุณลักษณะ!Z40)</f>
        <v/>
      </c>
      <c r="BB40" s="311" t="str">
        <f>IF(คุณลักษณะ!AA40="","",คุณลักษณะ!AA40)</f>
        <v/>
      </c>
      <c r="BC40" s="23" t="str">
        <f t="shared" si="28"/>
        <v/>
      </c>
      <c r="BD40" s="627" t="str">
        <f t="shared" si="30"/>
        <v/>
      </c>
      <c r="BE40" s="131" t="str">
        <f t="shared" si="9"/>
        <v/>
      </c>
      <c r="BF40" s="618" t="str">
        <f>IF(คุณลักษณะ!AB40="","",คุณลักษณะ!AB40)</f>
        <v/>
      </c>
      <c r="BG40" s="176" t="str">
        <f t="shared" si="29"/>
        <v/>
      </c>
      <c r="BH40" s="175" t="str">
        <f>IF(BG40="","",IF(นักเรียน!N40="ออก","---ย้าย---",VLOOKUP(BG40,grade2,5,TRUE)))</f>
        <v/>
      </c>
      <c r="BI40" s="18" t="str">
        <f>IF(BG40="","",IF(นักเรียน!N40="ออก","---ย้าย---",VLOOKUP(BG40,grade2,4,TRUE)))</f>
        <v/>
      </c>
      <c r="BJ40" s="302" t="str">
        <f>IF(คุณลักษณะ!AF40="","",คุณลักษณะ!AF40)</f>
        <v/>
      </c>
      <c r="BK40" s="304"/>
    </row>
    <row r="41" spans="2:63" ht="15.75" customHeight="1" x14ac:dyDescent="0.5">
      <c r="B41" s="627">
        <v>36</v>
      </c>
      <c r="C41" s="111" t="str">
        <f>IF(นักเรียน!C41="","",นักเรียน!C41)</f>
        <v/>
      </c>
      <c r="D41" s="845" t="str">
        <f>IF(นักเรียน!E41="","",นักเรียน!E41)</f>
        <v/>
      </c>
      <c r="E41" s="846"/>
      <c r="F41" s="309" t="str">
        <f>IF(คุณลักษณะ!F41="","",คุณลักษณะ!F41)</f>
        <v/>
      </c>
      <c r="G41" s="302" t="str">
        <f>IF(คุณลักษณะ!G41="","",คุณลักษณะ!G41)</f>
        <v/>
      </c>
      <c r="H41" s="302" t="str">
        <f>IF(คุณลักษณะ!H41="","",คุณลักษณะ!H41)</f>
        <v/>
      </c>
      <c r="I41" s="302" t="str">
        <f>IF(คุณลักษณะ!I41="","",คุณลักษณะ!I41)</f>
        <v/>
      </c>
      <c r="J41" s="16" t="str">
        <f t="shared" si="10"/>
        <v/>
      </c>
      <c r="K41" s="620" t="str">
        <f t="shared" si="11"/>
        <v/>
      </c>
      <c r="L41" s="131" t="str">
        <f t="shared" si="0"/>
        <v/>
      </c>
      <c r="M41" s="309" t="str">
        <f>IF(คุณลักษณะ!J41="","",คุณลักษณะ!J41)</f>
        <v/>
      </c>
      <c r="N41" s="302" t="str">
        <f>IF(คุณลักษณะ!K41="","",คุณลักษณะ!K41)</f>
        <v/>
      </c>
      <c r="O41" s="23" t="str">
        <f t="shared" si="12"/>
        <v/>
      </c>
      <c r="P41" s="620" t="str">
        <f t="shared" si="13"/>
        <v/>
      </c>
      <c r="Q41" s="131" t="str">
        <f t="shared" si="1"/>
        <v/>
      </c>
      <c r="R41" s="310" t="str">
        <f>IF(คุณลักษณะ!L41="","",คุณลักษณะ!L41)</f>
        <v/>
      </c>
      <c r="S41" s="23" t="str">
        <f t="shared" si="14"/>
        <v/>
      </c>
      <c r="T41" s="620" t="str">
        <f t="shared" si="15"/>
        <v/>
      </c>
      <c r="U41" s="131" t="str">
        <f t="shared" si="2"/>
        <v/>
      </c>
      <c r="V41" s="310" t="str">
        <f>IF(คุณลักษณะ!M41="","",คุณลักษณะ!M41)</f>
        <v/>
      </c>
      <c r="W41" s="311" t="str">
        <f>IF(คุณลักษณะ!N41="","",คุณลักษณะ!N41)</f>
        <v/>
      </c>
      <c r="X41" s="23" t="str">
        <f t="shared" si="16"/>
        <v/>
      </c>
      <c r="Y41" s="620" t="str">
        <f t="shared" si="17"/>
        <v/>
      </c>
      <c r="Z41" s="131" t="str">
        <f t="shared" si="3"/>
        <v/>
      </c>
      <c r="AA41" s="310" t="str">
        <f>IF(คุณลักษณะ!O41="","",คุณลักษณะ!O41)</f>
        <v/>
      </c>
      <c r="AB41" s="311" t="str">
        <f>IF(คุณลักษณะ!P41="","",คุณลักษณะ!P41)</f>
        <v/>
      </c>
      <c r="AC41" s="23" t="str">
        <f t="shared" si="18"/>
        <v/>
      </c>
      <c r="AD41" s="620" t="str">
        <f t="shared" si="19"/>
        <v/>
      </c>
      <c r="AE41" s="131" t="str">
        <f t="shared" si="4"/>
        <v/>
      </c>
      <c r="AF41" s="310" t="str">
        <f>IF(คุณลักษณะ!Q41="","",คุณลักษณะ!Q41)</f>
        <v/>
      </c>
      <c r="AG41" s="311" t="str">
        <f>IF(คุณลักษณะ!R41="","",คุณลักษณะ!R41)</f>
        <v/>
      </c>
      <c r="AH41" s="23" t="str">
        <f t="shared" si="20"/>
        <v/>
      </c>
      <c r="AI41" s="627" t="str">
        <f t="shared" si="21"/>
        <v/>
      </c>
      <c r="AJ41" s="131" t="str">
        <f t="shared" si="5"/>
        <v/>
      </c>
      <c r="AK41" s="310" t="str">
        <f>IF(คุณลักษณะ!S41="","",คุณลักษณะ!S41)</f>
        <v/>
      </c>
      <c r="AL41" s="311" t="str">
        <f>IF(คุณลักษณะ!T41="","",คุณลักษณะ!T41)</f>
        <v/>
      </c>
      <c r="AM41" s="311" t="str">
        <f>IF(คุณลักษณะ!U41="","",คุณลักษณะ!U41)</f>
        <v/>
      </c>
      <c r="AN41" s="23" t="str">
        <f t="shared" si="22"/>
        <v/>
      </c>
      <c r="AO41" s="627" t="str">
        <f t="shared" si="23"/>
        <v/>
      </c>
      <c r="AP41" s="131" t="str">
        <f t="shared" si="6"/>
        <v/>
      </c>
      <c r="AQ41" s="310" t="str">
        <f>IF(คุณลักษณะ!V41="","",คุณลักษณะ!V41)</f>
        <v/>
      </c>
      <c r="AR41" s="311" t="str">
        <f>IF(คุณลักษณะ!W41="","",คุณลักษณะ!W41)</f>
        <v/>
      </c>
      <c r="AS41" s="23" t="str">
        <f t="shared" si="24"/>
        <v/>
      </c>
      <c r="AT41" s="620" t="str">
        <f t="shared" si="25"/>
        <v/>
      </c>
      <c r="AU41" s="131" t="str">
        <f t="shared" si="7"/>
        <v/>
      </c>
      <c r="AV41" s="310" t="str">
        <f>IF(คุณลักษณะ!X41="","",คุณลักษณะ!X41)</f>
        <v/>
      </c>
      <c r="AW41" s="311" t="str">
        <f>IF(คุณลักษณะ!Y41="","",คุณลักษณะ!Y41)</f>
        <v/>
      </c>
      <c r="AX41" s="23" t="str">
        <f t="shared" si="26"/>
        <v/>
      </c>
      <c r="AY41" s="620" t="str">
        <f t="shared" si="27"/>
        <v/>
      </c>
      <c r="AZ41" s="131" t="str">
        <f t="shared" si="8"/>
        <v/>
      </c>
      <c r="BA41" s="310" t="str">
        <f>IF(คุณลักษณะ!Z41="","",คุณลักษณะ!Z41)</f>
        <v/>
      </c>
      <c r="BB41" s="311" t="str">
        <f>IF(คุณลักษณะ!AA41="","",คุณลักษณะ!AA41)</f>
        <v/>
      </c>
      <c r="BC41" s="23" t="str">
        <f t="shared" si="28"/>
        <v/>
      </c>
      <c r="BD41" s="627" t="str">
        <f t="shared" si="30"/>
        <v/>
      </c>
      <c r="BE41" s="131" t="str">
        <f t="shared" si="9"/>
        <v/>
      </c>
      <c r="BF41" s="618" t="str">
        <f>IF(คุณลักษณะ!AB41="","",คุณลักษณะ!AB41)</f>
        <v/>
      </c>
      <c r="BG41" s="176" t="str">
        <f t="shared" si="29"/>
        <v/>
      </c>
      <c r="BH41" s="175" t="str">
        <f>IF(BG41="","",IF(นักเรียน!N41="ออก","---ย้าย---",VLOOKUP(BG41,grade2,5,TRUE)))</f>
        <v/>
      </c>
      <c r="BI41" s="18" t="str">
        <f>IF(BG41="","",IF(นักเรียน!N41="ออก","---ย้าย---",VLOOKUP(BG41,grade2,4,TRUE)))</f>
        <v/>
      </c>
      <c r="BJ41" s="302" t="str">
        <f>IF(คุณลักษณะ!AF41="","",คุณลักษณะ!AF41)</f>
        <v/>
      </c>
      <c r="BK41" s="304"/>
    </row>
    <row r="42" spans="2:63" ht="15.75" customHeight="1" x14ac:dyDescent="0.5">
      <c r="B42" s="627">
        <v>37</v>
      </c>
      <c r="C42" s="111" t="str">
        <f>IF(นักเรียน!C42="","",นักเรียน!C42)</f>
        <v/>
      </c>
      <c r="D42" s="845" t="str">
        <f>IF(นักเรียน!E42="","",นักเรียน!E42)</f>
        <v/>
      </c>
      <c r="E42" s="846"/>
      <c r="F42" s="309" t="str">
        <f>IF(คุณลักษณะ!F42="","",คุณลักษณะ!F42)</f>
        <v/>
      </c>
      <c r="G42" s="302" t="str">
        <f>IF(คุณลักษณะ!G42="","",คุณลักษณะ!G42)</f>
        <v/>
      </c>
      <c r="H42" s="302" t="str">
        <f>IF(คุณลักษณะ!H42="","",คุณลักษณะ!H42)</f>
        <v/>
      </c>
      <c r="I42" s="302" t="str">
        <f>IF(คุณลักษณะ!I42="","",คุณลักษณะ!I42)</f>
        <v/>
      </c>
      <c r="J42" s="16" t="str">
        <f t="shared" si="10"/>
        <v/>
      </c>
      <c r="K42" s="620" t="str">
        <f t="shared" si="11"/>
        <v/>
      </c>
      <c r="L42" s="131" t="str">
        <f t="shared" si="0"/>
        <v/>
      </c>
      <c r="M42" s="309" t="str">
        <f>IF(คุณลักษณะ!J42="","",คุณลักษณะ!J42)</f>
        <v/>
      </c>
      <c r="N42" s="302" t="str">
        <f>IF(คุณลักษณะ!K42="","",คุณลักษณะ!K42)</f>
        <v/>
      </c>
      <c r="O42" s="23" t="str">
        <f t="shared" si="12"/>
        <v/>
      </c>
      <c r="P42" s="620" t="str">
        <f t="shared" si="13"/>
        <v/>
      </c>
      <c r="Q42" s="131" t="str">
        <f t="shared" si="1"/>
        <v/>
      </c>
      <c r="R42" s="310" t="str">
        <f>IF(คุณลักษณะ!L42="","",คุณลักษณะ!L42)</f>
        <v/>
      </c>
      <c r="S42" s="23" t="str">
        <f t="shared" si="14"/>
        <v/>
      </c>
      <c r="T42" s="620" t="str">
        <f t="shared" si="15"/>
        <v/>
      </c>
      <c r="U42" s="131" t="str">
        <f t="shared" si="2"/>
        <v/>
      </c>
      <c r="V42" s="310" t="str">
        <f>IF(คุณลักษณะ!M42="","",คุณลักษณะ!M42)</f>
        <v/>
      </c>
      <c r="W42" s="311" t="str">
        <f>IF(คุณลักษณะ!N42="","",คุณลักษณะ!N42)</f>
        <v/>
      </c>
      <c r="X42" s="23" t="str">
        <f t="shared" si="16"/>
        <v/>
      </c>
      <c r="Y42" s="620" t="str">
        <f t="shared" si="17"/>
        <v/>
      </c>
      <c r="Z42" s="131" t="str">
        <f t="shared" si="3"/>
        <v/>
      </c>
      <c r="AA42" s="310" t="str">
        <f>IF(คุณลักษณะ!O42="","",คุณลักษณะ!O42)</f>
        <v/>
      </c>
      <c r="AB42" s="311" t="str">
        <f>IF(คุณลักษณะ!P42="","",คุณลักษณะ!P42)</f>
        <v/>
      </c>
      <c r="AC42" s="23" t="str">
        <f t="shared" si="18"/>
        <v/>
      </c>
      <c r="AD42" s="620" t="str">
        <f t="shared" si="19"/>
        <v/>
      </c>
      <c r="AE42" s="131" t="str">
        <f t="shared" si="4"/>
        <v/>
      </c>
      <c r="AF42" s="310" t="str">
        <f>IF(คุณลักษณะ!Q42="","",คุณลักษณะ!Q42)</f>
        <v/>
      </c>
      <c r="AG42" s="311" t="str">
        <f>IF(คุณลักษณะ!R42="","",คุณลักษณะ!R42)</f>
        <v/>
      </c>
      <c r="AH42" s="23" t="str">
        <f t="shared" si="20"/>
        <v/>
      </c>
      <c r="AI42" s="627" t="str">
        <f t="shared" si="21"/>
        <v/>
      </c>
      <c r="AJ42" s="131" t="str">
        <f t="shared" si="5"/>
        <v/>
      </c>
      <c r="AK42" s="310" t="str">
        <f>IF(คุณลักษณะ!S42="","",คุณลักษณะ!S42)</f>
        <v/>
      </c>
      <c r="AL42" s="311" t="str">
        <f>IF(คุณลักษณะ!T42="","",คุณลักษณะ!T42)</f>
        <v/>
      </c>
      <c r="AM42" s="311" t="str">
        <f>IF(คุณลักษณะ!U42="","",คุณลักษณะ!U42)</f>
        <v/>
      </c>
      <c r="AN42" s="23" t="str">
        <f t="shared" si="22"/>
        <v/>
      </c>
      <c r="AO42" s="627" t="str">
        <f t="shared" si="23"/>
        <v/>
      </c>
      <c r="AP42" s="131" t="str">
        <f t="shared" si="6"/>
        <v/>
      </c>
      <c r="AQ42" s="310" t="str">
        <f>IF(คุณลักษณะ!V42="","",คุณลักษณะ!V42)</f>
        <v/>
      </c>
      <c r="AR42" s="311" t="str">
        <f>IF(คุณลักษณะ!W42="","",คุณลักษณะ!W42)</f>
        <v/>
      </c>
      <c r="AS42" s="23" t="str">
        <f t="shared" si="24"/>
        <v/>
      </c>
      <c r="AT42" s="620" t="str">
        <f t="shared" si="25"/>
        <v/>
      </c>
      <c r="AU42" s="131" t="str">
        <f t="shared" si="7"/>
        <v/>
      </c>
      <c r="AV42" s="310" t="str">
        <f>IF(คุณลักษณะ!X42="","",คุณลักษณะ!X42)</f>
        <v/>
      </c>
      <c r="AW42" s="311" t="str">
        <f>IF(คุณลักษณะ!Y42="","",คุณลักษณะ!Y42)</f>
        <v/>
      </c>
      <c r="AX42" s="23" t="str">
        <f t="shared" si="26"/>
        <v/>
      </c>
      <c r="AY42" s="620" t="str">
        <f t="shared" si="27"/>
        <v/>
      </c>
      <c r="AZ42" s="131" t="str">
        <f t="shared" si="8"/>
        <v/>
      </c>
      <c r="BA42" s="310" t="str">
        <f>IF(คุณลักษณะ!Z42="","",คุณลักษณะ!Z42)</f>
        <v/>
      </c>
      <c r="BB42" s="311" t="str">
        <f>IF(คุณลักษณะ!AA42="","",คุณลักษณะ!AA42)</f>
        <v/>
      </c>
      <c r="BC42" s="23" t="str">
        <f t="shared" si="28"/>
        <v/>
      </c>
      <c r="BD42" s="627" t="str">
        <f t="shared" si="30"/>
        <v/>
      </c>
      <c r="BE42" s="131" t="str">
        <f t="shared" si="9"/>
        <v/>
      </c>
      <c r="BF42" s="618" t="str">
        <f>IF(คุณลักษณะ!AB42="","",คุณลักษณะ!AB42)</f>
        <v/>
      </c>
      <c r="BG42" s="176" t="str">
        <f t="shared" si="29"/>
        <v/>
      </c>
      <c r="BH42" s="175" t="str">
        <f>IF(BG42="","",IF(นักเรียน!N42="ออก","---ย้าย---",VLOOKUP(BG42,grade2,5,TRUE)))</f>
        <v/>
      </c>
      <c r="BI42" s="18" t="str">
        <f>IF(BG42="","",IF(นักเรียน!N42="ออก","---ย้าย---",VLOOKUP(BG42,grade2,4,TRUE)))</f>
        <v/>
      </c>
      <c r="BJ42" s="302" t="str">
        <f>IF(คุณลักษณะ!AF42="","",คุณลักษณะ!AF42)</f>
        <v/>
      </c>
      <c r="BK42" s="304"/>
    </row>
    <row r="43" spans="2:63" ht="15.75" customHeight="1" x14ac:dyDescent="0.5">
      <c r="B43" s="627">
        <v>38</v>
      </c>
      <c r="C43" s="111" t="str">
        <f>IF(นักเรียน!C43="","",นักเรียน!C43)</f>
        <v/>
      </c>
      <c r="D43" s="845" t="str">
        <f>IF(นักเรียน!E43="","",นักเรียน!E43)</f>
        <v/>
      </c>
      <c r="E43" s="846"/>
      <c r="F43" s="309" t="str">
        <f>IF(คุณลักษณะ!F43="","",คุณลักษณะ!F43)</f>
        <v/>
      </c>
      <c r="G43" s="302" t="str">
        <f>IF(คุณลักษณะ!G43="","",คุณลักษณะ!G43)</f>
        <v/>
      </c>
      <c r="H43" s="302" t="str">
        <f>IF(คุณลักษณะ!H43="","",คุณลักษณะ!H43)</f>
        <v/>
      </c>
      <c r="I43" s="302" t="str">
        <f>IF(คุณลักษณะ!I43="","",คุณลักษณะ!I43)</f>
        <v/>
      </c>
      <c r="J43" s="16" t="str">
        <f t="shared" si="10"/>
        <v/>
      </c>
      <c r="K43" s="620" t="str">
        <f t="shared" si="11"/>
        <v/>
      </c>
      <c r="L43" s="131" t="str">
        <f t="shared" si="0"/>
        <v/>
      </c>
      <c r="M43" s="309" t="str">
        <f>IF(คุณลักษณะ!J43="","",คุณลักษณะ!J43)</f>
        <v/>
      </c>
      <c r="N43" s="302" t="str">
        <f>IF(คุณลักษณะ!K43="","",คุณลักษณะ!K43)</f>
        <v/>
      </c>
      <c r="O43" s="23" t="str">
        <f t="shared" si="12"/>
        <v/>
      </c>
      <c r="P43" s="620" t="str">
        <f t="shared" si="13"/>
        <v/>
      </c>
      <c r="Q43" s="131" t="str">
        <f t="shared" si="1"/>
        <v/>
      </c>
      <c r="R43" s="310" t="str">
        <f>IF(คุณลักษณะ!L43="","",คุณลักษณะ!L43)</f>
        <v/>
      </c>
      <c r="S43" s="23" t="str">
        <f t="shared" si="14"/>
        <v/>
      </c>
      <c r="T43" s="620" t="str">
        <f t="shared" si="15"/>
        <v/>
      </c>
      <c r="U43" s="131" t="str">
        <f t="shared" si="2"/>
        <v/>
      </c>
      <c r="V43" s="310" t="str">
        <f>IF(คุณลักษณะ!M43="","",คุณลักษณะ!M43)</f>
        <v/>
      </c>
      <c r="W43" s="311" t="str">
        <f>IF(คุณลักษณะ!N43="","",คุณลักษณะ!N43)</f>
        <v/>
      </c>
      <c r="X43" s="23" t="str">
        <f t="shared" si="16"/>
        <v/>
      </c>
      <c r="Y43" s="620" t="str">
        <f t="shared" si="17"/>
        <v/>
      </c>
      <c r="Z43" s="131" t="str">
        <f t="shared" si="3"/>
        <v/>
      </c>
      <c r="AA43" s="310" t="str">
        <f>IF(คุณลักษณะ!O43="","",คุณลักษณะ!O43)</f>
        <v/>
      </c>
      <c r="AB43" s="311" t="str">
        <f>IF(คุณลักษณะ!P43="","",คุณลักษณะ!P43)</f>
        <v/>
      </c>
      <c r="AC43" s="23" t="str">
        <f t="shared" si="18"/>
        <v/>
      </c>
      <c r="AD43" s="620" t="str">
        <f t="shared" si="19"/>
        <v/>
      </c>
      <c r="AE43" s="131" t="str">
        <f t="shared" si="4"/>
        <v/>
      </c>
      <c r="AF43" s="310" t="str">
        <f>IF(คุณลักษณะ!Q43="","",คุณลักษณะ!Q43)</f>
        <v/>
      </c>
      <c r="AG43" s="311" t="str">
        <f>IF(คุณลักษณะ!R43="","",คุณลักษณะ!R43)</f>
        <v/>
      </c>
      <c r="AH43" s="23" t="str">
        <f t="shared" si="20"/>
        <v/>
      </c>
      <c r="AI43" s="627" t="str">
        <f t="shared" si="21"/>
        <v/>
      </c>
      <c r="AJ43" s="131" t="str">
        <f t="shared" si="5"/>
        <v/>
      </c>
      <c r="AK43" s="310" t="str">
        <f>IF(คุณลักษณะ!S43="","",คุณลักษณะ!S43)</f>
        <v/>
      </c>
      <c r="AL43" s="311" t="str">
        <f>IF(คุณลักษณะ!T43="","",คุณลักษณะ!T43)</f>
        <v/>
      </c>
      <c r="AM43" s="311" t="str">
        <f>IF(คุณลักษณะ!U43="","",คุณลักษณะ!U43)</f>
        <v/>
      </c>
      <c r="AN43" s="23" t="str">
        <f t="shared" si="22"/>
        <v/>
      </c>
      <c r="AO43" s="627" t="str">
        <f t="shared" si="23"/>
        <v/>
      </c>
      <c r="AP43" s="131" t="str">
        <f t="shared" si="6"/>
        <v/>
      </c>
      <c r="AQ43" s="310" t="str">
        <f>IF(คุณลักษณะ!V43="","",คุณลักษณะ!V43)</f>
        <v/>
      </c>
      <c r="AR43" s="311" t="str">
        <f>IF(คุณลักษณะ!W43="","",คุณลักษณะ!W43)</f>
        <v/>
      </c>
      <c r="AS43" s="23" t="str">
        <f t="shared" si="24"/>
        <v/>
      </c>
      <c r="AT43" s="620" t="str">
        <f t="shared" si="25"/>
        <v/>
      </c>
      <c r="AU43" s="131" t="str">
        <f t="shared" si="7"/>
        <v/>
      </c>
      <c r="AV43" s="310" t="str">
        <f>IF(คุณลักษณะ!X43="","",คุณลักษณะ!X43)</f>
        <v/>
      </c>
      <c r="AW43" s="311" t="str">
        <f>IF(คุณลักษณะ!Y43="","",คุณลักษณะ!Y43)</f>
        <v/>
      </c>
      <c r="AX43" s="23" t="str">
        <f t="shared" si="26"/>
        <v/>
      </c>
      <c r="AY43" s="620" t="str">
        <f t="shared" si="27"/>
        <v/>
      </c>
      <c r="AZ43" s="131" t="str">
        <f t="shared" si="8"/>
        <v/>
      </c>
      <c r="BA43" s="310" t="str">
        <f>IF(คุณลักษณะ!Z43="","",คุณลักษณะ!Z43)</f>
        <v/>
      </c>
      <c r="BB43" s="311" t="str">
        <f>IF(คุณลักษณะ!AA43="","",คุณลักษณะ!AA43)</f>
        <v/>
      </c>
      <c r="BC43" s="23" t="str">
        <f t="shared" si="28"/>
        <v/>
      </c>
      <c r="BD43" s="627" t="str">
        <f t="shared" si="30"/>
        <v/>
      </c>
      <c r="BE43" s="131" t="str">
        <f t="shared" si="9"/>
        <v/>
      </c>
      <c r="BF43" s="618" t="str">
        <f>IF(คุณลักษณะ!AB43="","",คุณลักษณะ!AB43)</f>
        <v/>
      </c>
      <c r="BG43" s="176" t="str">
        <f t="shared" si="29"/>
        <v/>
      </c>
      <c r="BH43" s="175" t="str">
        <f>IF(BG43="","",IF(นักเรียน!N43="ออก","---ย้าย---",VLOOKUP(BG43,grade2,5,TRUE)))</f>
        <v/>
      </c>
      <c r="BI43" s="18" t="str">
        <f>IF(BG43="","",IF(นักเรียน!N43="ออก","---ย้าย---",VLOOKUP(BG43,grade2,4,TRUE)))</f>
        <v/>
      </c>
      <c r="BJ43" s="302" t="str">
        <f>IF(คุณลักษณะ!AF43="","",คุณลักษณะ!AF43)</f>
        <v/>
      </c>
      <c r="BK43" s="304"/>
    </row>
    <row r="44" spans="2:63" ht="15.75" customHeight="1" x14ac:dyDescent="0.5">
      <c r="B44" s="627">
        <v>39</v>
      </c>
      <c r="C44" s="111" t="str">
        <f>IF(นักเรียน!C44="","",นักเรียน!C44)</f>
        <v/>
      </c>
      <c r="D44" s="845" t="str">
        <f>IF(นักเรียน!E44="","",นักเรียน!E44)</f>
        <v/>
      </c>
      <c r="E44" s="846"/>
      <c r="F44" s="309" t="str">
        <f>IF(คุณลักษณะ!F44="","",คุณลักษณะ!F44)</f>
        <v/>
      </c>
      <c r="G44" s="302" t="str">
        <f>IF(คุณลักษณะ!G44="","",คุณลักษณะ!G44)</f>
        <v/>
      </c>
      <c r="H44" s="302" t="str">
        <f>IF(คุณลักษณะ!H44="","",คุณลักษณะ!H44)</f>
        <v/>
      </c>
      <c r="I44" s="302" t="str">
        <f>IF(คุณลักษณะ!I44="","",คุณลักษณะ!I44)</f>
        <v/>
      </c>
      <c r="J44" s="16" t="str">
        <f t="shared" si="10"/>
        <v/>
      </c>
      <c r="K44" s="620" t="str">
        <f t="shared" si="11"/>
        <v/>
      </c>
      <c r="L44" s="131" t="str">
        <f t="shared" si="0"/>
        <v/>
      </c>
      <c r="M44" s="309" t="str">
        <f>IF(คุณลักษณะ!J44="","",คุณลักษณะ!J44)</f>
        <v/>
      </c>
      <c r="N44" s="302" t="str">
        <f>IF(คุณลักษณะ!K44="","",คุณลักษณะ!K44)</f>
        <v/>
      </c>
      <c r="O44" s="23" t="str">
        <f t="shared" si="12"/>
        <v/>
      </c>
      <c r="P44" s="620" t="str">
        <f t="shared" si="13"/>
        <v/>
      </c>
      <c r="Q44" s="131" t="str">
        <f t="shared" si="1"/>
        <v/>
      </c>
      <c r="R44" s="310" t="str">
        <f>IF(คุณลักษณะ!L44="","",คุณลักษณะ!L44)</f>
        <v/>
      </c>
      <c r="S44" s="23" t="str">
        <f t="shared" si="14"/>
        <v/>
      </c>
      <c r="T44" s="620" t="str">
        <f t="shared" si="15"/>
        <v/>
      </c>
      <c r="U44" s="131" t="str">
        <f t="shared" si="2"/>
        <v/>
      </c>
      <c r="V44" s="310" t="str">
        <f>IF(คุณลักษณะ!M44="","",คุณลักษณะ!M44)</f>
        <v/>
      </c>
      <c r="W44" s="311" t="str">
        <f>IF(คุณลักษณะ!N44="","",คุณลักษณะ!N44)</f>
        <v/>
      </c>
      <c r="X44" s="23" t="str">
        <f t="shared" si="16"/>
        <v/>
      </c>
      <c r="Y44" s="620" t="str">
        <f t="shared" si="17"/>
        <v/>
      </c>
      <c r="Z44" s="131" t="str">
        <f t="shared" si="3"/>
        <v/>
      </c>
      <c r="AA44" s="310" t="str">
        <f>IF(คุณลักษณะ!O44="","",คุณลักษณะ!O44)</f>
        <v/>
      </c>
      <c r="AB44" s="311" t="str">
        <f>IF(คุณลักษณะ!P44="","",คุณลักษณะ!P44)</f>
        <v/>
      </c>
      <c r="AC44" s="23" t="str">
        <f t="shared" si="18"/>
        <v/>
      </c>
      <c r="AD44" s="620" t="str">
        <f t="shared" si="19"/>
        <v/>
      </c>
      <c r="AE44" s="131" t="str">
        <f t="shared" si="4"/>
        <v/>
      </c>
      <c r="AF44" s="310" t="str">
        <f>IF(คุณลักษณะ!Q44="","",คุณลักษณะ!Q44)</f>
        <v/>
      </c>
      <c r="AG44" s="311" t="str">
        <f>IF(คุณลักษณะ!R44="","",คุณลักษณะ!R44)</f>
        <v/>
      </c>
      <c r="AH44" s="23" t="str">
        <f t="shared" si="20"/>
        <v/>
      </c>
      <c r="AI44" s="627" t="str">
        <f t="shared" si="21"/>
        <v/>
      </c>
      <c r="AJ44" s="131" t="str">
        <f t="shared" si="5"/>
        <v/>
      </c>
      <c r="AK44" s="310" t="str">
        <f>IF(คุณลักษณะ!S44="","",คุณลักษณะ!S44)</f>
        <v/>
      </c>
      <c r="AL44" s="311" t="str">
        <f>IF(คุณลักษณะ!T44="","",คุณลักษณะ!T44)</f>
        <v/>
      </c>
      <c r="AM44" s="311" t="str">
        <f>IF(คุณลักษณะ!U44="","",คุณลักษณะ!U44)</f>
        <v/>
      </c>
      <c r="AN44" s="23" t="str">
        <f t="shared" si="22"/>
        <v/>
      </c>
      <c r="AO44" s="627" t="str">
        <f t="shared" si="23"/>
        <v/>
      </c>
      <c r="AP44" s="131" t="str">
        <f t="shared" si="6"/>
        <v/>
      </c>
      <c r="AQ44" s="310" t="str">
        <f>IF(คุณลักษณะ!V44="","",คุณลักษณะ!V44)</f>
        <v/>
      </c>
      <c r="AR44" s="311" t="str">
        <f>IF(คุณลักษณะ!W44="","",คุณลักษณะ!W44)</f>
        <v/>
      </c>
      <c r="AS44" s="23" t="str">
        <f t="shared" si="24"/>
        <v/>
      </c>
      <c r="AT44" s="620" t="str">
        <f t="shared" si="25"/>
        <v/>
      </c>
      <c r="AU44" s="131" t="str">
        <f t="shared" si="7"/>
        <v/>
      </c>
      <c r="AV44" s="310" t="str">
        <f>IF(คุณลักษณะ!X44="","",คุณลักษณะ!X44)</f>
        <v/>
      </c>
      <c r="AW44" s="311" t="str">
        <f>IF(คุณลักษณะ!Y44="","",คุณลักษณะ!Y44)</f>
        <v/>
      </c>
      <c r="AX44" s="23" t="str">
        <f t="shared" si="26"/>
        <v/>
      </c>
      <c r="AY44" s="620" t="str">
        <f t="shared" si="27"/>
        <v/>
      </c>
      <c r="AZ44" s="131" t="str">
        <f t="shared" si="8"/>
        <v/>
      </c>
      <c r="BA44" s="310" t="str">
        <f>IF(คุณลักษณะ!Z44="","",คุณลักษณะ!Z44)</f>
        <v/>
      </c>
      <c r="BB44" s="311" t="str">
        <f>IF(คุณลักษณะ!AA44="","",คุณลักษณะ!AA44)</f>
        <v/>
      </c>
      <c r="BC44" s="23" t="str">
        <f t="shared" si="28"/>
        <v/>
      </c>
      <c r="BD44" s="627" t="str">
        <f t="shared" si="30"/>
        <v/>
      </c>
      <c r="BE44" s="131" t="str">
        <f t="shared" si="9"/>
        <v/>
      </c>
      <c r="BF44" s="618" t="str">
        <f>IF(คุณลักษณะ!AB44="","",คุณลักษณะ!AB44)</f>
        <v/>
      </c>
      <c r="BG44" s="176" t="str">
        <f t="shared" si="29"/>
        <v/>
      </c>
      <c r="BH44" s="175" t="str">
        <f>IF(BG44="","",IF(นักเรียน!N44="ออก","---ย้าย---",VLOOKUP(BG44,grade2,5,TRUE)))</f>
        <v/>
      </c>
      <c r="BI44" s="18" t="str">
        <f>IF(BG44="","",IF(นักเรียน!N44="ออก","---ย้าย---",VLOOKUP(BG44,grade2,4,TRUE)))</f>
        <v/>
      </c>
      <c r="BJ44" s="302" t="str">
        <f>IF(คุณลักษณะ!AF44="","",คุณลักษณะ!AF44)</f>
        <v/>
      </c>
      <c r="BK44" s="304"/>
    </row>
    <row r="45" spans="2:63" ht="15.75" customHeight="1" x14ac:dyDescent="0.5">
      <c r="B45" s="627">
        <v>40</v>
      </c>
      <c r="C45" s="111" t="str">
        <f>IF(นักเรียน!C45="","",นักเรียน!C45)</f>
        <v/>
      </c>
      <c r="D45" s="845" t="str">
        <f>IF(นักเรียน!E45="","",นักเรียน!E45)</f>
        <v/>
      </c>
      <c r="E45" s="846"/>
      <c r="F45" s="309" t="str">
        <f>IF(คุณลักษณะ!F45="","",คุณลักษณะ!F45)</f>
        <v/>
      </c>
      <c r="G45" s="302" t="str">
        <f>IF(คุณลักษณะ!G45="","",คุณลักษณะ!G45)</f>
        <v/>
      </c>
      <c r="H45" s="302" t="str">
        <f>IF(คุณลักษณะ!H45="","",คุณลักษณะ!H45)</f>
        <v/>
      </c>
      <c r="I45" s="302" t="str">
        <f>IF(คุณลักษณะ!I45="","",คุณลักษณะ!I45)</f>
        <v/>
      </c>
      <c r="J45" s="16" t="str">
        <f t="shared" si="10"/>
        <v/>
      </c>
      <c r="K45" s="620" t="str">
        <f t="shared" si="11"/>
        <v/>
      </c>
      <c r="L45" s="131" t="str">
        <f t="shared" si="0"/>
        <v/>
      </c>
      <c r="M45" s="309" t="str">
        <f>IF(คุณลักษณะ!J45="","",คุณลักษณะ!J45)</f>
        <v/>
      </c>
      <c r="N45" s="302" t="str">
        <f>IF(คุณลักษณะ!K45="","",คุณลักษณะ!K45)</f>
        <v/>
      </c>
      <c r="O45" s="23" t="str">
        <f t="shared" si="12"/>
        <v/>
      </c>
      <c r="P45" s="620" t="str">
        <f t="shared" si="13"/>
        <v/>
      </c>
      <c r="Q45" s="131" t="str">
        <f t="shared" si="1"/>
        <v/>
      </c>
      <c r="R45" s="310" t="str">
        <f>IF(คุณลักษณะ!L45="","",คุณลักษณะ!L45)</f>
        <v/>
      </c>
      <c r="S45" s="23" t="str">
        <f t="shared" si="14"/>
        <v/>
      </c>
      <c r="T45" s="620" t="str">
        <f t="shared" si="15"/>
        <v/>
      </c>
      <c r="U45" s="131" t="str">
        <f t="shared" si="2"/>
        <v/>
      </c>
      <c r="V45" s="310" t="str">
        <f>IF(คุณลักษณะ!M45="","",คุณลักษณะ!M45)</f>
        <v/>
      </c>
      <c r="W45" s="311" t="str">
        <f>IF(คุณลักษณะ!N45="","",คุณลักษณะ!N45)</f>
        <v/>
      </c>
      <c r="X45" s="23" t="str">
        <f t="shared" si="16"/>
        <v/>
      </c>
      <c r="Y45" s="620" t="str">
        <f t="shared" si="17"/>
        <v/>
      </c>
      <c r="Z45" s="131" t="str">
        <f t="shared" si="3"/>
        <v/>
      </c>
      <c r="AA45" s="310" t="str">
        <f>IF(คุณลักษณะ!O45="","",คุณลักษณะ!O45)</f>
        <v/>
      </c>
      <c r="AB45" s="311" t="str">
        <f>IF(คุณลักษณะ!P45="","",คุณลักษณะ!P45)</f>
        <v/>
      </c>
      <c r="AC45" s="23" t="str">
        <f t="shared" si="18"/>
        <v/>
      </c>
      <c r="AD45" s="620" t="str">
        <f t="shared" si="19"/>
        <v/>
      </c>
      <c r="AE45" s="131" t="str">
        <f t="shared" si="4"/>
        <v/>
      </c>
      <c r="AF45" s="310" t="str">
        <f>IF(คุณลักษณะ!Q45="","",คุณลักษณะ!Q45)</f>
        <v/>
      </c>
      <c r="AG45" s="311" t="str">
        <f>IF(คุณลักษณะ!R45="","",คุณลักษณะ!R45)</f>
        <v/>
      </c>
      <c r="AH45" s="23" t="str">
        <f t="shared" si="20"/>
        <v/>
      </c>
      <c r="AI45" s="627" t="str">
        <f t="shared" si="21"/>
        <v/>
      </c>
      <c r="AJ45" s="131" t="str">
        <f t="shared" si="5"/>
        <v/>
      </c>
      <c r="AK45" s="310" t="str">
        <f>IF(คุณลักษณะ!S45="","",คุณลักษณะ!S45)</f>
        <v/>
      </c>
      <c r="AL45" s="311" t="str">
        <f>IF(คุณลักษณะ!T45="","",คุณลักษณะ!T45)</f>
        <v/>
      </c>
      <c r="AM45" s="311" t="str">
        <f>IF(คุณลักษณะ!U45="","",คุณลักษณะ!U45)</f>
        <v/>
      </c>
      <c r="AN45" s="23" t="str">
        <f t="shared" si="22"/>
        <v/>
      </c>
      <c r="AO45" s="627" t="str">
        <f t="shared" si="23"/>
        <v/>
      </c>
      <c r="AP45" s="131" t="str">
        <f t="shared" si="6"/>
        <v/>
      </c>
      <c r="AQ45" s="310" t="str">
        <f>IF(คุณลักษณะ!V45="","",คุณลักษณะ!V45)</f>
        <v/>
      </c>
      <c r="AR45" s="311" t="str">
        <f>IF(คุณลักษณะ!W45="","",คุณลักษณะ!W45)</f>
        <v/>
      </c>
      <c r="AS45" s="23" t="str">
        <f t="shared" si="24"/>
        <v/>
      </c>
      <c r="AT45" s="620" t="str">
        <f t="shared" si="25"/>
        <v/>
      </c>
      <c r="AU45" s="131" t="str">
        <f t="shared" si="7"/>
        <v/>
      </c>
      <c r="AV45" s="310" t="str">
        <f>IF(คุณลักษณะ!X45="","",คุณลักษณะ!X45)</f>
        <v/>
      </c>
      <c r="AW45" s="311" t="str">
        <f>IF(คุณลักษณะ!Y45="","",คุณลักษณะ!Y45)</f>
        <v/>
      </c>
      <c r="AX45" s="23" t="str">
        <f t="shared" si="26"/>
        <v/>
      </c>
      <c r="AY45" s="620" t="str">
        <f t="shared" si="27"/>
        <v/>
      </c>
      <c r="AZ45" s="131" t="str">
        <f t="shared" si="8"/>
        <v/>
      </c>
      <c r="BA45" s="310" t="str">
        <f>IF(คุณลักษณะ!Z45="","",คุณลักษณะ!Z45)</f>
        <v/>
      </c>
      <c r="BB45" s="311" t="str">
        <f>IF(คุณลักษณะ!AA45="","",คุณลักษณะ!AA45)</f>
        <v/>
      </c>
      <c r="BC45" s="23" t="str">
        <f t="shared" si="28"/>
        <v/>
      </c>
      <c r="BD45" s="627" t="str">
        <f t="shared" si="30"/>
        <v/>
      </c>
      <c r="BE45" s="131" t="str">
        <f t="shared" si="9"/>
        <v/>
      </c>
      <c r="BF45" s="618" t="str">
        <f>IF(คุณลักษณะ!AB45="","",คุณลักษณะ!AB45)</f>
        <v/>
      </c>
      <c r="BG45" s="176" t="str">
        <f t="shared" si="29"/>
        <v/>
      </c>
      <c r="BH45" s="175" t="str">
        <f>IF(BG45="","",IF(นักเรียน!N45="ออก","---ย้าย---",VLOOKUP(BG45,grade2,5,TRUE)))</f>
        <v/>
      </c>
      <c r="BI45" s="18" t="str">
        <f>IF(BG45="","",IF(นักเรียน!N45="ออก","---ย้าย---",VLOOKUP(BG45,grade2,4,TRUE)))</f>
        <v/>
      </c>
      <c r="BJ45" s="302" t="str">
        <f>IF(คุณลักษณะ!AF45="","",คุณลักษณะ!AF45)</f>
        <v/>
      </c>
      <c r="BK45" s="304"/>
    </row>
    <row r="46" spans="2:63" ht="15.75" customHeight="1" x14ac:dyDescent="0.5">
      <c r="B46" s="627">
        <v>41</v>
      </c>
      <c r="C46" s="111" t="str">
        <f>IF(นักเรียน!C46="","",นักเรียน!C46)</f>
        <v/>
      </c>
      <c r="D46" s="845" t="str">
        <f>IF(นักเรียน!E46="","",นักเรียน!E46)</f>
        <v/>
      </c>
      <c r="E46" s="846"/>
      <c r="F46" s="309" t="str">
        <f>IF(คุณลักษณะ!F46="","",คุณลักษณะ!F46)</f>
        <v/>
      </c>
      <c r="G46" s="302" t="str">
        <f>IF(คุณลักษณะ!G46="","",คุณลักษณะ!G46)</f>
        <v/>
      </c>
      <c r="H46" s="302" t="str">
        <f>IF(คุณลักษณะ!H46="","",คุณลักษณะ!H46)</f>
        <v/>
      </c>
      <c r="I46" s="302" t="str">
        <f>IF(คุณลักษณะ!I46="","",คุณลักษณะ!I46)</f>
        <v/>
      </c>
      <c r="J46" s="16" t="str">
        <f t="shared" si="10"/>
        <v/>
      </c>
      <c r="K46" s="620" t="str">
        <f t="shared" ref="K46:K55" si="31">IF(J46="","",ROUND(J46/$J$5*$K$5,0))</f>
        <v/>
      </c>
      <c r="L46" s="131" t="str">
        <f t="shared" ref="L46:L55" si="32">IF(K46="","",VLOOKUP(K46,grade2,4,TRUE))</f>
        <v/>
      </c>
      <c r="M46" s="309" t="str">
        <f>IF(คุณลักษณะ!J46="","",คุณลักษณะ!J46)</f>
        <v/>
      </c>
      <c r="N46" s="302" t="str">
        <f>IF(คุณลักษณะ!K46="","",คุณลักษณะ!K46)</f>
        <v/>
      </c>
      <c r="O46" s="23" t="str">
        <f t="shared" si="12"/>
        <v/>
      </c>
      <c r="P46" s="620" t="str">
        <f t="shared" ref="P46:P55" si="33">IF(O46="","",ROUND(O46/$O$5*$P$5,0))</f>
        <v/>
      </c>
      <c r="Q46" s="131" t="str">
        <f t="shared" ref="Q46:Q55" si="34">IF(P46="","",VLOOKUP(P46,grade2,4,TRUE))</f>
        <v/>
      </c>
      <c r="R46" s="310" t="str">
        <f>IF(คุณลักษณะ!L46="","",คุณลักษณะ!L46)</f>
        <v/>
      </c>
      <c r="S46" s="23" t="str">
        <f t="shared" si="14"/>
        <v/>
      </c>
      <c r="T46" s="620" t="str">
        <f t="shared" ref="T46:T55" si="35">IF(S46="","",ROUND(S46/$S$5*$T$5,0))</f>
        <v/>
      </c>
      <c r="U46" s="131" t="str">
        <f t="shared" ref="U46:U55" si="36">IF(T46="","",VLOOKUP(T46,grade2,4,TRUE))</f>
        <v/>
      </c>
      <c r="V46" s="310" t="str">
        <f>IF(คุณลักษณะ!M46="","",คุณลักษณะ!M46)</f>
        <v/>
      </c>
      <c r="W46" s="311" t="str">
        <f>IF(คุณลักษณะ!N46="","",คุณลักษณะ!N46)</f>
        <v/>
      </c>
      <c r="X46" s="23" t="str">
        <f t="shared" si="16"/>
        <v/>
      </c>
      <c r="Y46" s="620" t="str">
        <f t="shared" ref="Y46:Y55" si="37">IF(X46="","",ROUND(X46/$X$5*$Y$5,0))</f>
        <v/>
      </c>
      <c r="Z46" s="131" t="str">
        <f t="shared" ref="Z46:Z55" si="38">IF(Y46="","",VLOOKUP(Y46,grade2,4,TRUE))</f>
        <v/>
      </c>
      <c r="AA46" s="310" t="str">
        <f>IF(คุณลักษณะ!O46="","",คุณลักษณะ!O46)</f>
        <v/>
      </c>
      <c r="AB46" s="311" t="str">
        <f>IF(คุณลักษณะ!P46="","",คุณลักษณะ!P46)</f>
        <v/>
      </c>
      <c r="AC46" s="23" t="str">
        <f t="shared" si="18"/>
        <v/>
      </c>
      <c r="AD46" s="620" t="str">
        <f t="shared" ref="AD46:AD55" si="39">IF(AC46="","",ROUND(AC46/$AC$5*$AD$5,0))</f>
        <v/>
      </c>
      <c r="AE46" s="131" t="str">
        <f t="shared" ref="AE46:AE55" si="40">IF(AD46="","",VLOOKUP(AD46,grade2,4,TRUE))</f>
        <v/>
      </c>
      <c r="AF46" s="310" t="str">
        <f>IF(คุณลักษณะ!Q46="","",คุณลักษณะ!Q46)</f>
        <v/>
      </c>
      <c r="AG46" s="311" t="str">
        <f>IF(คุณลักษณะ!R46="","",คุณลักษณะ!R46)</f>
        <v/>
      </c>
      <c r="AH46" s="23" t="str">
        <f t="shared" si="20"/>
        <v/>
      </c>
      <c r="AI46" s="627" t="str">
        <f t="shared" ref="AI46:AI55" si="41">IF(AH46="","",ROUND(AH46/$AH$5*$AI$5,0))</f>
        <v/>
      </c>
      <c r="AJ46" s="131" t="str">
        <f t="shared" ref="AJ46:AJ55" si="42">IF(AI46="","",VLOOKUP(AI46,grade2,4,TRUE))</f>
        <v/>
      </c>
      <c r="AK46" s="310" t="str">
        <f>IF(คุณลักษณะ!S46="","",คุณลักษณะ!S46)</f>
        <v/>
      </c>
      <c r="AL46" s="311" t="str">
        <f>IF(คุณลักษณะ!T46="","",คุณลักษณะ!T46)</f>
        <v/>
      </c>
      <c r="AM46" s="311" t="str">
        <f>IF(คุณลักษณะ!U46="","",คุณลักษณะ!U46)</f>
        <v/>
      </c>
      <c r="AN46" s="23" t="str">
        <f t="shared" si="22"/>
        <v/>
      </c>
      <c r="AO46" s="627" t="str">
        <f t="shared" ref="AO46:AO55" si="43">IF(AN46="","",ROUND(AN46/$AN$5*$AO$5,0))</f>
        <v/>
      </c>
      <c r="AP46" s="131" t="str">
        <f t="shared" ref="AP46:AP55" si="44">IF(AO46="","",VLOOKUP(AO46,grade2,4,TRUE))</f>
        <v/>
      </c>
      <c r="AQ46" s="310" t="str">
        <f>IF(คุณลักษณะ!V46="","",คุณลักษณะ!V46)</f>
        <v/>
      </c>
      <c r="AR46" s="311" t="str">
        <f>IF(คุณลักษณะ!W46="","",คุณลักษณะ!W46)</f>
        <v/>
      </c>
      <c r="AS46" s="23" t="str">
        <f t="shared" si="24"/>
        <v/>
      </c>
      <c r="AT46" s="620" t="str">
        <f t="shared" si="25"/>
        <v/>
      </c>
      <c r="AU46" s="131" t="str">
        <f t="shared" si="7"/>
        <v/>
      </c>
      <c r="AV46" s="310" t="str">
        <f>IF(คุณลักษณะ!X46="","",คุณลักษณะ!X46)</f>
        <v/>
      </c>
      <c r="AW46" s="311" t="str">
        <f>IF(คุณลักษณะ!Y46="","",คุณลักษณะ!Y46)</f>
        <v/>
      </c>
      <c r="AX46" s="23" t="str">
        <f t="shared" si="26"/>
        <v/>
      </c>
      <c r="AY46" s="620" t="str">
        <f t="shared" si="27"/>
        <v/>
      </c>
      <c r="AZ46" s="131" t="str">
        <f t="shared" si="8"/>
        <v/>
      </c>
      <c r="BA46" s="310" t="str">
        <f>IF(คุณลักษณะ!Z46="","",คุณลักษณะ!Z46)</f>
        <v/>
      </c>
      <c r="BB46" s="311" t="str">
        <f>IF(คุณลักษณะ!AA46="","",คุณลักษณะ!AA46)</f>
        <v/>
      </c>
      <c r="BC46" s="23" t="str">
        <f t="shared" si="28"/>
        <v/>
      </c>
      <c r="BD46" s="627" t="str">
        <f t="shared" ref="BD46:BD55" si="45">IF(BC46="","",ROUND(BC46/$BC$5*$BD$5,0))</f>
        <v/>
      </c>
      <c r="BE46" s="131" t="str">
        <f t="shared" ref="BE46:BE55" si="46">IF(BD46="","",VLOOKUP(BD46,grade2,4,TRUE))</f>
        <v/>
      </c>
      <c r="BF46" s="618" t="str">
        <f>IF(คุณลักษณะ!AB46="","",คุณลักษณะ!AB46)</f>
        <v/>
      </c>
      <c r="BG46" s="176" t="str">
        <f t="shared" si="29"/>
        <v/>
      </c>
      <c r="BH46" s="175" t="str">
        <f>IF(BG46="","",IF(นักเรียน!N46="ออก","---ย้าย---",VLOOKUP(BG46,grade2,5,TRUE)))</f>
        <v/>
      </c>
      <c r="BI46" s="18" t="str">
        <f>IF(BG46="","",IF(นักเรียน!N46="ออก","---ย้าย---",VLOOKUP(BG46,grade2,4,TRUE)))</f>
        <v/>
      </c>
      <c r="BJ46" s="302" t="str">
        <f>IF(คุณลักษณะ!AF46="","",คุณลักษณะ!AF46)</f>
        <v/>
      </c>
      <c r="BK46" s="304"/>
    </row>
    <row r="47" spans="2:63" ht="15.75" customHeight="1" x14ac:dyDescent="0.5">
      <c r="B47" s="627">
        <v>42</v>
      </c>
      <c r="C47" s="111" t="str">
        <f>IF(นักเรียน!C47="","",นักเรียน!C47)</f>
        <v/>
      </c>
      <c r="D47" s="845" t="str">
        <f>IF(นักเรียน!E47="","",นักเรียน!E47)</f>
        <v/>
      </c>
      <c r="E47" s="846"/>
      <c r="F47" s="309" t="str">
        <f>IF(คุณลักษณะ!F47="","",คุณลักษณะ!F47)</f>
        <v/>
      </c>
      <c r="G47" s="302" t="str">
        <f>IF(คุณลักษณะ!G47="","",คุณลักษณะ!G47)</f>
        <v/>
      </c>
      <c r="H47" s="302" t="str">
        <f>IF(คุณลักษณะ!H47="","",คุณลักษณะ!H47)</f>
        <v/>
      </c>
      <c r="I47" s="302" t="str">
        <f>IF(คุณลักษณะ!I47="","",คุณลักษณะ!I47)</f>
        <v/>
      </c>
      <c r="J47" s="16" t="str">
        <f t="shared" si="10"/>
        <v/>
      </c>
      <c r="K47" s="620" t="str">
        <f t="shared" si="31"/>
        <v/>
      </c>
      <c r="L47" s="131" t="str">
        <f t="shared" si="32"/>
        <v/>
      </c>
      <c r="M47" s="309" t="str">
        <f>IF(คุณลักษณะ!J47="","",คุณลักษณะ!J47)</f>
        <v/>
      </c>
      <c r="N47" s="302" t="str">
        <f>IF(คุณลักษณะ!K47="","",คุณลักษณะ!K47)</f>
        <v/>
      </c>
      <c r="O47" s="23" t="str">
        <f t="shared" si="12"/>
        <v/>
      </c>
      <c r="P47" s="620" t="str">
        <f t="shared" si="33"/>
        <v/>
      </c>
      <c r="Q47" s="131" t="str">
        <f t="shared" si="34"/>
        <v/>
      </c>
      <c r="R47" s="310" t="str">
        <f>IF(คุณลักษณะ!L47="","",คุณลักษณะ!L47)</f>
        <v/>
      </c>
      <c r="S47" s="23" t="str">
        <f t="shared" si="14"/>
        <v/>
      </c>
      <c r="T47" s="620" t="str">
        <f t="shared" si="35"/>
        <v/>
      </c>
      <c r="U47" s="131" t="str">
        <f t="shared" si="36"/>
        <v/>
      </c>
      <c r="V47" s="310" t="str">
        <f>IF(คุณลักษณะ!M47="","",คุณลักษณะ!M47)</f>
        <v/>
      </c>
      <c r="W47" s="311" t="str">
        <f>IF(คุณลักษณะ!N47="","",คุณลักษณะ!N47)</f>
        <v/>
      </c>
      <c r="X47" s="23" t="str">
        <f t="shared" si="16"/>
        <v/>
      </c>
      <c r="Y47" s="620" t="str">
        <f t="shared" si="37"/>
        <v/>
      </c>
      <c r="Z47" s="131" t="str">
        <f t="shared" si="38"/>
        <v/>
      </c>
      <c r="AA47" s="310" t="str">
        <f>IF(คุณลักษณะ!O47="","",คุณลักษณะ!O47)</f>
        <v/>
      </c>
      <c r="AB47" s="311" t="str">
        <f>IF(คุณลักษณะ!P47="","",คุณลักษณะ!P47)</f>
        <v/>
      </c>
      <c r="AC47" s="23" t="str">
        <f t="shared" si="18"/>
        <v/>
      </c>
      <c r="AD47" s="620" t="str">
        <f t="shared" si="39"/>
        <v/>
      </c>
      <c r="AE47" s="131" t="str">
        <f t="shared" si="40"/>
        <v/>
      </c>
      <c r="AF47" s="310" t="str">
        <f>IF(คุณลักษณะ!Q47="","",คุณลักษณะ!Q47)</f>
        <v/>
      </c>
      <c r="AG47" s="311" t="str">
        <f>IF(คุณลักษณะ!R47="","",คุณลักษณะ!R47)</f>
        <v/>
      </c>
      <c r="AH47" s="23" t="str">
        <f t="shared" si="20"/>
        <v/>
      </c>
      <c r="AI47" s="627" t="str">
        <f t="shared" si="41"/>
        <v/>
      </c>
      <c r="AJ47" s="131" t="str">
        <f t="shared" si="42"/>
        <v/>
      </c>
      <c r="AK47" s="310" t="str">
        <f>IF(คุณลักษณะ!S47="","",คุณลักษณะ!S47)</f>
        <v/>
      </c>
      <c r="AL47" s="311" t="str">
        <f>IF(คุณลักษณะ!T47="","",คุณลักษณะ!T47)</f>
        <v/>
      </c>
      <c r="AM47" s="311" t="str">
        <f>IF(คุณลักษณะ!U47="","",คุณลักษณะ!U47)</f>
        <v/>
      </c>
      <c r="AN47" s="23" t="str">
        <f t="shared" si="22"/>
        <v/>
      </c>
      <c r="AO47" s="627" t="str">
        <f t="shared" si="43"/>
        <v/>
      </c>
      <c r="AP47" s="131" t="str">
        <f t="shared" si="44"/>
        <v/>
      </c>
      <c r="AQ47" s="310" t="str">
        <f>IF(คุณลักษณะ!V47="","",คุณลักษณะ!V47)</f>
        <v/>
      </c>
      <c r="AR47" s="311" t="str">
        <f>IF(คุณลักษณะ!W47="","",คุณลักษณะ!W47)</f>
        <v/>
      </c>
      <c r="AS47" s="23" t="str">
        <f t="shared" si="24"/>
        <v/>
      </c>
      <c r="AT47" s="620" t="str">
        <f t="shared" si="25"/>
        <v/>
      </c>
      <c r="AU47" s="131" t="str">
        <f t="shared" si="7"/>
        <v/>
      </c>
      <c r="AV47" s="310" t="str">
        <f>IF(คุณลักษณะ!X47="","",คุณลักษณะ!X47)</f>
        <v/>
      </c>
      <c r="AW47" s="311" t="str">
        <f>IF(คุณลักษณะ!Y47="","",คุณลักษณะ!Y47)</f>
        <v/>
      </c>
      <c r="AX47" s="23" t="str">
        <f t="shared" si="26"/>
        <v/>
      </c>
      <c r="AY47" s="620" t="str">
        <f t="shared" si="27"/>
        <v/>
      </c>
      <c r="AZ47" s="131" t="str">
        <f t="shared" si="8"/>
        <v/>
      </c>
      <c r="BA47" s="310" t="str">
        <f>IF(คุณลักษณะ!Z47="","",คุณลักษณะ!Z47)</f>
        <v/>
      </c>
      <c r="BB47" s="311" t="str">
        <f>IF(คุณลักษณะ!AA47="","",คุณลักษณะ!AA47)</f>
        <v/>
      </c>
      <c r="BC47" s="23" t="str">
        <f t="shared" si="28"/>
        <v/>
      </c>
      <c r="BD47" s="627" t="str">
        <f t="shared" si="45"/>
        <v/>
      </c>
      <c r="BE47" s="131" t="str">
        <f t="shared" si="46"/>
        <v/>
      </c>
      <c r="BF47" s="618" t="str">
        <f>IF(คุณลักษณะ!AB47="","",คุณลักษณะ!AB47)</f>
        <v/>
      </c>
      <c r="BG47" s="176" t="str">
        <f t="shared" si="29"/>
        <v/>
      </c>
      <c r="BH47" s="175" t="str">
        <f>IF(BG47="","",IF(นักเรียน!N47="ออก","---ย้าย---",VLOOKUP(BG47,grade2,5,TRUE)))</f>
        <v/>
      </c>
      <c r="BI47" s="18" t="str">
        <f>IF(BG47="","",IF(นักเรียน!N47="ออก","---ย้าย---",VLOOKUP(BG47,grade2,4,TRUE)))</f>
        <v/>
      </c>
      <c r="BJ47" s="302" t="str">
        <f>IF(คุณลักษณะ!AF47="","",คุณลักษณะ!AF47)</f>
        <v/>
      </c>
      <c r="BK47" s="304"/>
    </row>
    <row r="48" spans="2:63" ht="15.75" customHeight="1" x14ac:dyDescent="0.5">
      <c r="B48" s="627">
        <v>43</v>
      </c>
      <c r="C48" s="111" t="str">
        <f>IF(นักเรียน!C48="","",นักเรียน!C48)</f>
        <v/>
      </c>
      <c r="D48" s="845" t="str">
        <f>IF(นักเรียน!E48="","",นักเรียน!E48)</f>
        <v/>
      </c>
      <c r="E48" s="846"/>
      <c r="F48" s="309" t="str">
        <f>IF(คุณลักษณะ!F48="","",คุณลักษณะ!F48)</f>
        <v/>
      </c>
      <c r="G48" s="302" t="str">
        <f>IF(คุณลักษณะ!G48="","",คุณลักษณะ!G48)</f>
        <v/>
      </c>
      <c r="H48" s="302" t="str">
        <f>IF(คุณลักษณะ!H48="","",คุณลักษณะ!H48)</f>
        <v/>
      </c>
      <c r="I48" s="302" t="str">
        <f>IF(คุณลักษณะ!I48="","",คุณลักษณะ!I48)</f>
        <v/>
      </c>
      <c r="J48" s="16" t="str">
        <f t="shared" si="10"/>
        <v/>
      </c>
      <c r="K48" s="620" t="str">
        <f t="shared" si="31"/>
        <v/>
      </c>
      <c r="L48" s="131" t="str">
        <f t="shared" si="32"/>
        <v/>
      </c>
      <c r="M48" s="309" t="str">
        <f>IF(คุณลักษณะ!J48="","",คุณลักษณะ!J48)</f>
        <v/>
      </c>
      <c r="N48" s="302" t="str">
        <f>IF(คุณลักษณะ!K48="","",คุณลักษณะ!K48)</f>
        <v/>
      </c>
      <c r="O48" s="23" t="str">
        <f t="shared" si="12"/>
        <v/>
      </c>
      <c r="P48" s="620" t="str">
        <f t="shared" si="33"/>
        <v/>
      </c>
      <c r="Q48" s="131" t="str">
        <f t="shared" si="34"/>
        <v/>
      </c>
      <c r="R48" s="310" t="str">
        <f>IF(คุณลักษณะ!L48="","",คุณลักษณะ!L48)</f>
        <v/>
      </c>
      <c r="S48" s="23" t="str">
        <f t="shared" si="14"/>
        <v/>
      </c>
      <c r="T48" s="620" t="str">
        <f t="shared" si="35"/>
        <v/>
      </c>
      <c r="U48" s="131" t="str">
        <f t="shared" si="36"/>
        <v/>
      </c>
      <c r="V48" s="310" t="str">
        <f>IF(คุณลักษณะ!M48="","",คุณลักษณะ!M48)</f>
        <v/>
      </c>
      <c r="W48" s="311" t="str">
        <f>IF(คุณลักษณะ!N48="","",คุณลักษณะ!N48)</f>
        <v/>
      </c>
      <c r="X48" s="23" t="str">
        <f t="shared" si="16"/>
        <v/>
      </c>
      <c r="Y48" s="620" t="str">
        <f t="shared" si="37"/>
        <v/>
      </c>
      <c r="Z48" s="131" t="str">
        <f t="shared" si="38"/>
        <v/>
      </c>
      <c r="AA48" s="310" t="str">
        <f>IF(คุณลักษณะ!O48="","",คุณลักษณะ!O48)</f>
        <v/>
      </c>
      <c r="AB48" s="311" t="str">
        <f>IF(คุณลักษณะ!P48="","",คุณลักษณะ!P48)</f>
        <v/>
      </c>
      <c r="AC48" s="23" t="str">
        <f t="shared" si="18"/>
        <v/>
      </c>
      <c r="AD48" s="620" t="str">
        <f t="shared" si="39"/>
        <v/>
      </c>
      <c r="AE48" s="131" t="str">
        <f t="shared" si="40"/>
        <v/>
      </c>
      <c r="AF48" s="310" t="str">
        <f>IF(คุณลักษณะ!Q48="","",คุณลักษณะ!Q48)</f>
        <v/>
      </c>
      <c r="AG48" s="311" t="str">
        <f>IF(คุณลักษณะ!R48="","",คุณลักษณะ!R48)</f>
        <v/>
      </c>
      <c r="AH48" s="23" t="str">
        <f t="shared" si="20"/>
        <v/>
      </c>
      <c r="AI48" s="627" t="str">
        <f t="shared" si="41"/>
        <v/>
      </c>
      <c r="AJ48" s="131" t="str">
        <f t="shared" si="42"/>
        <v/>
      </c>
      <c r="AK48" s="310" t="str">
        <f>IF(คุณลักษณะ!S48="","",คุณลักษณะ!S48)</f>
        <v/>
      </c>
      <c r="AL48" s="311" t="str">
        <f>IF(คุณลักษณะ!T48="","",คุณลักษณะ!T48)</f>
        <v/>
      </c>
      <c r="AM48" s="311" t="str">
        <f>IF(คุณลักษณะ!U48="","",คุณลักษณะ!U48)</f>
        <v/>
      </c>
      <c r="AN48" s="23" t="str">
        <f t="shared" si="22"/>
        <v/>
      </c>
      <c r="AO48" s="627" t="str">
        <f t="shared" si="43"/>
        <v/>
      </c>
      <c r="AP48" s="131" t="str">
        <f t="shared" si="44"/>
        <v/>
      </c>
      <c r="AQ48" s="310" t="str">
        <f>IF(คุณลักษณะ!V48="","",คุณลักษณะ!V48)</f>
        <v/>
      </c>
      <c r="AR48" s="311" t="str">
        <f>IF(คุณลักษณะ!W48="","",คุณลักษณะ!W48)</f>
        <v/>
      </c>
      <c r="AS48" s="23" t="str">
        <f t="shared" si="24"/>
        <v/>
      </c>
      <c r="AT48" s="620" t="str">
        <f t="shared" si="25"/>
        <v/>
      </c>
      <c r="AU48" s="131" t="str">
        <f t="shared" si="7"/>
        <v/>
      </c>
      <c r="AV48" s="310" t="str">
        <f>IF(คุณลักษณะ!X48="","",คุณลักษณะ!X48)</f>
        <v/>
      </c>
      <c r="AW48" s="311" t="str">
        <f>IF(คุณลักษณะ!Y48="","",คุณลักษณะ!Y48)</f>
        <v/>
      </c>
      <c r="AX48" s="23" t="str">
        <f t="shared" si="26"/>
        <v/>
      </c>
      <c r="AY48" s="620" t="str">
        <f t="shared" si="27"/>
        <v/>
      </c>
      <c r="AZ48" s="131" t="str">
        <f t="shared" si="8"/>
        <v/>
      </c>
      <c r="BA48" s="310" t="str">
        <f>IF(คุณลักษณะ!Z48="","",คุณลักษณะ!Z48)</f>
        <v/>
      </c>
      <c r="BB48" s="311" t="str">
        <f>IF(คุณลักษณะ!AA48="","",คุณลักษณะ!AA48)</f>
        <v/>
      </c>
      <c r="BC48" s="23" t="str">
        <f t="shared" si="28"/>
        <v/>
      </c>
      <c r="BD48" s="627" t="str">
        <f t="shared" si="45"/>
        <v/>
      </c>
      <c r="BE48" s="131" t="str">
        <f t="shared" si="46"/>
        <v/>
      </c>
      <c r="BF48" s="618" t="str">
        <f>IF(คุณลักษณะ!AB48="","",คุณลักษณะ!AB48)</f>
        <v/>
      </c>
      <c r="BG48" s="176" t="str">
        <f t="shared" si="29"/>
        <v/>
      </c>
      <c r="BH48" s="175" t="str">
        <f>IF(BG48="","",IF(นักเรียน!N48="ออก","---ย้าย---",VLOOKUP(BG48,grade2,5,TRUE)))</f>
        <v/>
      </c>
      <c r="BI48" s="18" t="str">
        <f>IF(BG48="","",IF(นักเรียน!N48="ออก","---ย้าย---",VLOOKUP(BG48,grade2,4,TRUE)))</f>
        <v/>
      </c>
      <c r="BJ48" s="302" t="str">
        <f>IF(คุณลักษณะ!AF48="","",คุณลักษณะ!AF48)</f>
        <v/>
      </c>
      <c r="BK48" s="304"/>
    </row>
    <row r="49" spans="2:63" ht="15.75" customHeight="1" x14ac:dyDescent="0.5">
      <c r="B49" s="627">
        <v>44</v>
      </c>
      <c r="C49" s="111" t="str">
        <f>IF(นักเรียน!C49="","",นักเรียน!C49)</f>
        <v/>
      </c>
      <c r="D49" s="845" t="str">
        <f>IF(นักเรียน!E49="","",นักเรียน!E49)</f>
        <v/>
      </c>
      <c r="E49" s="846"/>
      <c r="F49" s="309" t="str">
        <f>IF(คุณลักษณะ!F49="","",คุณลักษณะ!F49)</f>
        <v/>
      </c>
      <c r="G49" s="302" t="str">
        <f>IF(คุณลักษณะ!G49="","",คุณลักษณะ!G49)</f>
        <v/>
      </c>
      <c r="H49" s="302" t="str">
        <f>IF(คุณลักษณะ!H49="","",คุณลักษณะ!H49)</f>
        <v/>
      </c>
      <c r="I49" s="302" t="str">
        <f>IF(คุณลักษณะ!I49="","",คุณลักษณะ!I49)</f>
        <v/>
      </c>
      <c r="J49" s="16" t="str">
        <f t="shared" si="10"/>
        <v/>
      </c>
      <c r="K49" s="620" t="str">
        <f t="shared" si="31"/>
        <v/>
      </c>
      <c r="L49" s="131" t="str">
        <f t="shared" si="32"/>
        <v/>
      </c>
      <c r="M49" s="309" t="str">
        <f>IF(คุณลักษณะ!J49="","",คุณลักษณะ!J49)</f>
        <v/>
      </c>
      <c r="N49" s="302" t="str">
        <f>IF(คุณลักษณะ!K49="","",คุณลักษณะ!K49)</f>
        <v/>
      </c>
      <c r="O49" s="23" t="str">
        <f t="shared" si="12"/>
        <v/>
      </c>
      <c r="P49" s="620" t="str">
        <f t="shared" si="33"/>
        <v/>
      </c>
      <c r="Q49" s="131" t="str">
        <f t="shared" si="34"/>
        <v/>
      </c>
      <c r="R49" s="310" t="str">
        <f>IF(คุณลักษณะ!L49="","",คุณลักษณะ!L49)</f>
        <v/>
      </c>
      <c r="S49" s="23" t="str">
        <f t="shared" si="14"/>
        <v/>
      </c>
      <c r="T49" s="620" t="str">
        <f t="shared" si="35"/>
        <v/>
      </c>
      <c r="U49" s="131" t="str">
        <f t="shared" si="36"/>
        <v/>
      </c>
      <c r="V49" s="310" t="str">
        <f>IF(คุณลักษณะ!M49="","",คุณลักษณะ!M49)</f>
        <v/>
      </c>
      <c r="W49" s="311" t="str">
        <f>IF(คุณลักษณะ!N49="","",คุณลักษณะ!N49)</f>
        <v/>
      </c>
      <c r="X49" s="23" t="str">
        <f t="shared" si="16"/>
        <v/>
      </c>
      <c r="Y49" s="620" t="str">
        <f t="shared" si="37"/>
        <v/>
      </c>
      <c r="Z49" s="131" t="str">
        <f t="shared" si="38"/>
        <v/>
      </c>
      <c r="AA49" s="310" t="str">
        <f>IF(คุณลักษณะ!O49="","",คุณลักษณะ!O49)</f>
        <v/>
      </c>
      <c r="AB49" s="311" t="str">
        <f>IF(คุณลักษณะ!P49="","",คุณลักษณะ!P49)</f>
        <v/>
      </c>
      <c r="AC49" s="23" t="str">
        <f t="shared" si="18"/>
        <v/>
      </c>
      <c r="AD49" s="620" t="str">
        <f t="shared" si="39"/>
        <v/>
      </c>
      <c r="AE49" s="131" t="str">
        <f t="shared" si="40"/>
        <v/>
      </c>
      <c r="AF49" s="310" t="str">
        <f>IF(คุณลักษณะ!Q49="","",คุณลักษณะ!Q49)</f>
        <v/>
      </c>
      <c r="AG49" s="311" t="str">
        <f>IF(คุณลักษณะ!R49="","",คุณลักษณะ!R49)</f>
        <v/>
      </c>
      <c r="AH49" s="23" t="str">
        <f t="shared" si="20"/>
        <v/>
      </c>
      <c r="AI49" s="627" t="str">
        <f t="shared" si="41"/>
        <v/>
      </c>
      <c r="AJ49" s="131" t="str">
        <f t="shared" si="42"/>
        <v/>
      </c>
      <c r="AK49" s="310" t="str">
        <f>IF(คุณลักษณะ!S49="","",คุณลักษณะ!S49)</f>
        <v/>
      </c>
      <c r="AL49" s="311" t="str">
        <f>IF(คุณลักษณะ!T49="","",คุณลักษณะ!T49)</f>
        <v/>
      </c>
      <c r="AM49" s="311" t="str">
        <f>IF(คุณลักษณะ!U49="","",คุณลักษณะ!U49)</f>
        <v/>
      </c>
      <c r="AN49" s="23" t="str">
        <f t="shared" si="22"/>
        <v/>
      </c>
      <c r="AO49" s="627" t="str">
        <f t="shared" si="43"/>
        <v/>
      </c>
      <c r="AP49" s="131" t="str">
        <f t="shared" si="44"/>
        <v/>
      </c>
      <c r="AQ49" s="310" t="str">
        <f>IF(คุณลักษณะ!V49="","",คุณลักษณะ!V49)</f>
        <v/>
      </c>
      <c r="AR49" s="311" t="str">
        <f>IF(คุณลักษณะ!W49="","",คุณลักษณะ!W49)</f>
        <v/>
      </c>
      <c r="AS49" s="23" t="str">
        <f t="shared" si="24"/>
        <v/>
      </c>
      <c r="AT49" s="620" t="str">
        <f t="shared" si="25"/>
        <v/>
      </c>
      <c r="AU49" s="131" t="str">
        <f t="shared" si="7"/>
        <v/>
      </c>
      <c r="AV49" s="310" t="str">
        <f>IF(คุณลักษณะ!X49="","",คุณลักษณะ!X49)</f>
        <v/>
      </c>
      <c r="AW49" s="311" t="str">
        <f>IF(คุณลักษณะ!Y49="","",คุณลักษณะ!Y49)</f>
        <v/>
      </c>
      <c r="AX49" s="23" t="str">
        <f t="shared" si="26"/>
        <v/>
      </c>
      <c r="AY49" s="620" t="str">
        <f t="shared" si="27"/>
        <v/>
      </c>
      <c r="AZ49" s="131" t="str">
        <f t="shared" si="8"/>
        <v/>
      </c>
      <c r="BA49" s="310" t="str">
        <f>IF(คุณลักษณะ!Z49="","",คุณลักษณะ!Z49)</f>
        <v/>
      </c>
      <c r="BB49" s="311" t="str">
        <f>IF(คุณลักษณะ!AA49="","",คุณลักษณะ!AA49)</f>
        <v/>
      </c>
      <c r="BC49" s="23" t="str">
        <f t="shared" si="28"/>
        <v/>
      </c>
      <c r="BD49" s="627" t="str">
        <f t="shared" si="45"/>
        <v/>
      </c>
      <c r="BE49" s="131" t="str">
        <f t="shared" si="46"/>
        <v/>
      </c>
      <c r="BF49" s="618" t="str">
        <f>IF(คุณลักษณะ!AB49="","",คุณลักษณะ!AB49)</f>
        <v/>
      </c>
      <c r="BG49" s="176" t="str">
        <f t="shared" si="29"/>
        <v/>
      </c>
      <c r="BH49" s="175" t="str">
        <f>IF(BG49="","",IF(นักเรียน!N49="ออก","---ย้าย---",VLOOKUP(BG49,grade2,5,TRUE)))</f>
        <v/>
      </c>
      <c r="BI49" s="18" t="str">
        <f>IF(BG49="","",IF(นักเรียน!N49="ออก","---ย้าย---",VLOOKUP(BG49,grade2,4,TRUE)))</f>
        <v/>
      </c>
      <c r="BJ49" s="302" t="str">
        <f>IF(คุณลักษณะ!AF49="","",คุณลักษณะ!AF49)</f>
        <v/>
      </c>
      <c r="BK49" s="304"/>
    </row>
    <row r="50" spans="2:63" ht="15.75" customHeight="1" x14ac:dyDescent="0.5">
      <c r="B50" s="627">
        <v>45</v>
      </c>
      <c r="C50" s="111" t="str">
        <f>IF(นักเรียน!C50="","",นักเรียน!C50)</f>
        <v/>
      </c>
      <c r="D50" s="845" t="str">
        <f>IF(นักเรียน!E50="","",นักเรียน!E50)</f>
        <v/>
      </c>
      <c r="E50" s="846"/>
      <c r="F50" s="309" t="str">
        <f>IF(คุณลักษณะ!F50="","",คุณลักษณะ!F50)</f>
        <v/>
      </c>
      <c r="G50" s="302" t="str">
        <f>IF(คุณลักษณะ!G50="","",คุณลักษณะ!G50)</f>
        <v/>
      </c>
      <c r="H50" s="302" t="str">
        <f>IF(คุณลักษณะ!H50="","",คุณลักษณะ!H50)</f>
        <v/>
      </c>
      <c r="I50" s="302" t="str">
        <f>IF(คุณลักษณะ!I50="","",คุณลักษณะ!I50)</f>
        <v/>
      </c>
      <c r="J50" s="16" t="str">
        <f t="shared" si="10"/>
        <v/>
      </c>
      <c r="K50" s="620" t="str">
        <f t="shared" si="31"/>
        <v/>
      </c>
      <c r="L50" s="131" t="str">
        <f t="shared" si="32"/>
        <v/>
      </c>
      <c r="M50" s="309" t="str">
        <f>IF(คุณลักษณะ!J50="","",คุณลักษณะ!J50)</f>
        <v/>
      </c>
      <c r="N50" s="302" t="str">
        <f>IF(คุณลักษณะ!K50="","",คุณลักษณะ!K50)</f>
        <v/>
      </c>
      <c r="O50" s="23" t="str">
        <f t="shared" si="12"/>
        <v/>
      </c>
      <c r="P50" s="620" t="str">
        <f t="shared" si="33"/>
        <v/>
      </c>
      <c r="Q50" s="131" t="str">
        <f t="shared" si="34"/>
        <v/>
      </c>
      <c r="R50" s="310" t="str">
        <f>IF(คุณลักษณะ!L50="","",คุณลักษณะ!L50)</f>
        <v/>
      </c>
      <c r="S50" s="23" t="str">
        <f t="shared" si="14"/>
        <v/>
      </c>
      <c r="T50" s="620" t="str">
        <f t="shared" si="35"/>
        <v/>
      </c>
      <c r="U50" s="131" t="str">
        <f t="shared" si="36"/>
        <v/>
      </c>
      <c r="V50" s="310" t="str">
        <f>IF(คุณลักษณะ!M50="","",คุณลักษณะ!M50)</f>
        <v/>
      </c>
      <c r="W50" s="311" t="str">
        <f>IF(คุณลักษณะ!N50="","",คุณลักษณะ!N50)</f>
        <v/>
      </c>
      <c r="X50" s="23" t="str">
        <f t="shared" si="16"/>
        <v/>
      </c>
      <c r="Y50" s="620" t="str">
        <f t="shared" si="37"/>
        <v/>
      </c>
      <c r="Z50" s="131" t="str">
        <f t="shared" si="38"/>
        <v/>
      </c>
      <c r="AA50" s="310" t="str">
        <f>IF(คุณลักษณะ!O50="","",คุณลักษณะ!O50)</f>
        <v/>
      </c>
      <c r="AB50" s="311" t="str">
        <f>IF(คุณลักษณะ!P50="","",คุณลักษณะ!P50)</f>
        <v/>
      </c>
      <c r="AC50" s="23" t="str">
        <f t="shared" si="18"/>
        <v/>
      </c>
      <c r="AD50" s="620" t="str">
        <f t="shared" si="39"/>
        <v/>
      </c>
      <c r="AE50" s="131" t="str">
        <f t="shared" si="40"/>
        <v/>
      </c>
      <c r="AF50" s="310" t="str">
        <f>IF(คุณลักษณะ!Q50="","",คุณลักษณะ!Q50)</f>
        <v/>
      </c>
      <c r="AG50" s="311" t="str">
        <f>IF(คุณลักษณะ!R50="","",คุณลักษณะ!R50)</f>
        <v/>
      </c>
      <c r="AH50" s="23" t="str">
        <f t="shared" si="20"/>
        <v/>
      </c>
      <c r="AI50" s="627" t="str">
        <f t="shared" si="41"/>
        <v/>
      </c>
      <c r="AJ50" s="131" t="str">
        <f t="shared" si="42"/>
        <v/>
      </c>
      <c r="AK50" s="310" t="str">
        <f>IF(คุณลักษณะ!S50="","",คุณลักษณะ!S50)</f>
        <v/>
      </c>
      <c r="AL50" s="311" t="str">
        <f>IF(คุณลักษณะ!T50="","",คุณลักษณะ!T50)</f>
        <v/>
      </c>
      <c r="AM50" s="311" t="str">
        <f>IF(คุณลักษณะ!U50="","",คุณลักษณะ!U50)</f>
        <v/>
      </c>
      <c r="AN50" s="23" t="str">
        <f t="shared" si="22"/>
        <v/>
      </c>
      <c r="AO50" s="627" t="str">
        <f t="shared" si="43"/>
        <v/>
      </c>
      <c r="AP50" s="131" t="str">
        <f t="shared" si="44"/>
        <v/>
      </c>
      <c r="AQ50" s="310" t="str">
        <f>IF(คุณลักษณะ!V50="","",คุณลักษณะ!V50)</f>
        <v/>
      </c>
      <c r="AR50" s="311" t="str">
        <f>IF(คุณลักษณะ!W50="","",คุณลักษณะ!W50)</f>
        <v/>
      </c>
      <c r="AS50" s="23" t="str">
        <f t="shared" si="24"/>
        <v/>
      </c>
      <c r="AT50" s="620" t="str">
        <f t="shared" si="25"/>
        <v/>
      </c>
      <c r="AU50" s="131" t="str">
        <f t="shared" si="7"/>
        <v/>
      </c>
      <c r="AV50" s="310" t="str">
        <f>IF(คุณลักษณะ!X50="","",คุณลักษณะ!X50)</f>
        <v/>
      </c>
      <c r="AW50" s="311" t="str">
        <f>IF(คุณลักษณะ!Y50="","",คุณลักษณะ!Y50)</f>
        <v/>
      </c>
      <c r="AX50" s="23" t="str">
        <f t="shared" si="26"/>
        <v/>
      </c>
      <c r="AY50" s="620" t="str">
        <f t="shared" si="27"/>
        <v/>
      </c>
      <c r="AZ50" s="131" t="str">
        <f t="shared" si="8"/>
        <v/>
      </c>
      <c r="BA50" s="310" t="str">
        <f>IF(คุณลักษณะ!Z50="","",คุณลักษณะ!Z50)</f>
        <v/>
      </c>
      <c r="BB50" s="311" t="str">
        <f>IF(คุณลักษณะ!AA50="","",คุณลักษณะ!AA50)</f>
        <v/>
      </c>
      <c r="BC50" s="23" t="str">
        <f t="shared" si="28"/>
        <v/>
      </c>
      <c r="BD50" s="627" t="str">
        <f t="shared" si="45"/>
        <v/>
      </c>
      <c r="BE50" s="131" t="str">
        <f t="shared" si="46"/>
        <v/>
      </c>
      <c r="BF50" s="618" t="str">
        <f>IF(คุณลักษณะ!AB50="","",คุณลักษณะ!AB50)</f>
        <v/>
      </c>
      <c r="BG50" s="176" t="str">
        <f t="shared" si="29"/>
        <v/>
      </c>
      <c r="BH50" s="175" t="str">
        <f>IF(BG50="","",IF(นักเรียน!N50="ออก","---ย้าย---",VLOOKUP(BG50,grade2,5,TRUE)))</f>
        <v/>
      </c>
      <c r="BI50" s="18" t="str">
        <f>IF(BG50="","",IF(นักเรียน!N50="ออก","---ย้าย---",VLOOKUP(BG50,grade2,4,TRUE)))</f>
        <v/>
      </c>
      <c r="BJ50" s="302" t="str">
        <f>IF(คุณลักษณะ!AF50="","",คุณลักษณะ!AF50)</f>
        <v/>
      </c>
      <c r="BK50" s="304"/>
    </row>
    <row r="51" spans="2:63" ht="15.75" customHeight="1" x14ac:dyDescent="0.5">
      <c r="B51" s="627">
        <v>46</v>
      </c>
      <c r="C51" s="111" t="str">
        <f>IF(นักเรียน!C51="","",นักเรียน!C51)</f>
        <v/>
      </c>
      <c r="D51" s="845" t="str">
        <f>IF(นักเรียน!E51="","",นักเรียน!E51)</f>
        <v/>
      </c>
      <c r="E51" s="846"/>
      <c r="F51" s="309" t="str">
        <f>IF(คุณลักษณะ!F51="","",คุณลักษณะ!F51)</f>
        <v/>
      </c>
      <c r="G51" s="302" t="str">
        <f>IF(คุณลักษณะ!G51="","",คุณลักษณะ!G51)</f>
        <v/>
      </c>
      <c r="H51" s="302" t="str">
        <f>IF(คุณลักษณะ!H51="","",คุณลักษณะ!H51)</f>
        <v/>
      </c>
      <c r="I51" s="302" t="str">
        <f>IF(คุณลักษณะ!I51="","",คุณลักษณะ!I51)</f>
        <v/>
      </c>
      <c r="J51" s="16" t="str">
        <f t="shared" si="10"/>
        <v/>
      </c>
      <c r="K51" s="620" t="str">
        <f t="shared" si="31"/>
        <v/>
      </c>
      <c r="L51" s="131" t="str">
        <f t="shared" si="32"/>
        <v/>
      </c>
      <c r="M51" s="309" t="str">
        <f>IF(คุณลักษณะ!J51="","",คุณลักษณะ!J51)</f>
        <v/>
      </c>
      <c r="N51" s="302" t="str">
        <f>IF(คุณลักษณะ!K51="","",คุณลักษณะ!K51)</f>
        <v/>
      </c>
      <c r="O51" s="23" t="str">
        <f t="shared" si="12"/>
        <v/>
      </c>
      <c r="P51" s="620" t="str">
        <f t="shared" si="33"/>
        <v/>
      </c>
      <c r="Q51" s="131" t="str">
        <f t="shared" si="34"/>
        <v/>
      </c>
      <c r="R51" s="310" t="str">
        <f>IF(คุณลักษณะ!L51="","",คุณลักษณะ!L51)</f>
        <v/>
      </c>
      <c r="S51" s="23" t="str">
        <f t="shared" si="14"/>
        <v/>
      </c>
      <c r="T51" s="620" t="str">
        <f t="shared" si="35"/>
        <v/>
      </c>
      <c r="U51" s="131" t="str">
        <f t="shared" si="36"/>
        <v/>
      </c>
      <c r="V51" s="310" t="str">
        <f>IF(คุณลักษณะ!M51="","",คุณลักษณะ!M51)</f>
        <v/>
      </c>
      <c r="W51" s="311" t="str">
        <f>IF(คุณลักษณะ!N51="","",คุณลักษณะ!N51)</f>
        <v/>
      </c>
      <c r="X51" s="23" t="str">
        <f t="shared" si="16"/>
        <v/>
      </c>
      <c r="Y51" s="620" t="str">
        <f t="shared" si="37"/>
        <v/>
      </c>
      <c r="Z51" s="131" t="str">
        <f t="shared" si="38"/>
        <v/>
      </c>
      <c r="AA51" s="310" t="str">
        <f>IF(คุณลักษณะ!O51="","",คุณลักษณะ!O51)</f>
        <v/>
      </c>
      <c r="AB51" s="311" t="str">
        <f>IF(คุณลักษณะ!P51="","",คุณลักษณะ!P51)</f>
        <v/>
      </c>
      <c r="AC51" s="23" t="str">
        <f t="shared" si="18"/>
        <v/>
      </c>
      <c r="AD51" s="620" t="str">
        <f t="shared" si="39"/>
        <v/>
      </c>
      <c r="AE51" s="131" t="str">
        <f t="shared" si="40"/>
        <v/>
      </c>
      <c r="AF51" s="310" t="str">
        <f>IF(คุณลักษณะ!Q51="","",คุณลักษณะ!Q51)</f>
        <v/>
      </c>
      <c r="AG51" s="311" t="str">
        <f>IF(คุณลักษณะ!R51="","",คุณลักษณะ!R51)</f>
        <v/>
      </c>
      <c r="AH51" s="23" t="str">
        <f t="shared" si="20"/>
        <v/>
      </c>
      <c r="AI51" s="627" t="str">
        <f t="shared" si="41"/>
        <v/>
      </c>
      <c r="AJ51" s="131" t="str">
        <f t="shared" si="42"/>
        <v/>
      </c>
      <c r="AK51" s="310" t="str">
        <f>IF(คุณลักษณะ!S51="","",คุณลักษณะ!S51)</f>
        <v/>
      </c>
      <c r="AL51" s="311" t="str">
        <f>IF(คุณลักษณะ!T51="","",คุณลักษณะ!T51)</f>
        <v/>
      </c>
      <c r="AM51" s="311" t="str">
        <f>IF(คุณลักษณะ!U51="","",คุณลักษณะ!U51)</f>
        <v/>
      </c>
      <c r="AN51" s="23" t="str">
        <f t="shared" si="22"/>
        <v/>
      </c>
      <c r="AO51" s="627" t="str">
        <f t="shared" si="43"/>
        <v/>
      </c>
      <c r="AP51" s="131" t="str">
        <f t="shared" si="44"/>
        <v/>
      </c>
      <c r="AQ51" s="310" t="str">
        <f>IF(คุณลักษณะ!V51="","",คุณลักษณะ!V51)</f>
        <v/>
      </c>
      <c r="AR51" s="311" t="str">
        <f>IF(คุณลักษณะ!W51="","",คุณลักษณะ!W51)</f>
        <v/>
      </c>
      <c r="AS51" s="23" t="str">
        <f t="shared" si="24"/>
        <v/>
      </c>
      <c r="AT51" s="620" t="str">
        <f t="shared" si="25"/>
        <v/>
      </c>
      <c r="AU51" s="131" t="str">
        <f t="shared" si="7"/>
        <v/>
      </c>
      <c r="AV51" s="310" t="str">
        <f>IF(คุณลักษณะ!X51="","",คุณลักษณะ!X51)</f>
        <v/>
      </c>
      <c r="AW51" s="311" t="str">
        <f>IF(คุณลักษณะ!Y51="","",คุณลักษณะ!Y51)</f>
        <v/>
      </c>
      <c r="AX51" s="23" t="str">
        <f t="shared" si="26"/>
        <v/>
      </c>
      <c r="AY51" s="620" t="str">
        <f t="shared" si="27"/>
        <v/>
      </c>
      <c r="AZ51" s="131" t="str">
        <f t="shared" si="8"/>
        <v/>
      </c>
      <c r="BA51" s="310" t="str">
        <f>IF(คุณลักษณะ!Z51="","",คุณลักษณะ!Z51)</f>
        <v/>
      </c>
      <c r="BB51" s="311" t="str">
        <f>IF(คุณลักษณะ!AA51="","",คุณลักษณะ!AA51)</f>
        <v/>
      </c>
      <c r="BC51" s="23" t="str">
        <f t="shared" si="28"/>
        <v/>
      </c>
      <c r="BD51" s="627" t="str">
        <f t="shared" si="45"/>
        <v/>
      </c>
      <c r="BE51" s="131" t="str">
        <f t="shared" si="46"/>
        <v/>
      </c>
      <c r="BF51" s="618" t="str">
        <f>IF(คุณลักษณะ!AB51="","",คุณลักษณะ!AB51)</f>
        <v/>
      </c>
      <c r="BG51" s="176" t="str">
        <f t="shared" si="29"/>
        <v/>
      </c>
      <c r="BH51" s="175" t="str">
        <f>IF(BG51="","",IF(นักเรียน!N51="ออก","---ย้าย---",VLOOKUP(BG51,grade2,5,TRUE)))</f>
        <v/>
      </c>
      <c r="BI51" s="18" t="str">
        <f>IF(BG51="","",IF(นักเรียน!N51="ออก","---ย้าย---",VLOOKUP(BG51,grade2,4,TRUE)))</f>
        <v/>
      </c>
      <c r="BJ51" s="302" t="str">
        <f>IF(คุณลักษณะ!AF51="","",คุณลักษณะ!AF51)</f>
        <v/>
      </c>
      <c r="BK51" s="304"/>
    </row>
    <row r="52" spans="2:63" ht="15.75" customHeight="1" x14ac:dyDescent="0.5">
      <c r="B52" s="627">
        <v>47</v>
      </c>
      <c r="C52" s="111" t="str">
        <f>IF(นักเรียน!C52="","",นักเรียน!C52)</f>
        <v/>
      </c>
      <c r="D52" s="845" t="str">
        <f>IF(นักเรียน!E52="","",นักเรียน!E52)</f>
        <v/>
      </c>
      <c r="E52" s="846"/>
      <c r="F52" s="309" t="str">
        <f>IF(คุณลักษณะ!F52="","",คุณลักษณะ!F52)</f>
        <v/>
      </c>
      <c r="G52" s="302" t="str">
        <f>IF(คุณลักษณะ!G52="","",คุณลักษณะ!G52)</f>
        <v/>
      </c>
      <c r="H52" s="302" t="str">
        <f>IF(คุณลักษณะ!H52="","",คุณลักษณะ!H52)</f>
        <v/>
      </c>
      <c r="I52" s="302" t="str">
        <f>IF(คุณลักษณะ!I52="","",คุณลักษณะ!I52)</f>
        <v/>
      </c>
      <c r="J52" s="16" t="str">
        <f t="shared" si="10"/>
        <v/>
      </c>
      <c r="K52" s="620" t="str">
        <f t="shared" si="31"/>
        <v/>
      </c>
      <c r="L52" s="131" t="str">
        <f t="shared" si="32"/>
        <v/>
      </c>
      <c r="M52" s="309" t="str">
        <f>IF(คุณลักษณะ!J52="","",คุณลักษณะ!J52)</f>
        <v/>
      </c>
      <c r="N52" s="302" t="str">
        <f>IF(คุณลักษณะ!K52="","",คุณลักษณะ!K52)</f>
        <v/>
      </c>
      <c r="O52" s="23" t="str">
        <f t="shared" si="12"/>
        <v/>
      </c>
      <c r="P52" s="620" t="str">
        <f t="shared" si="33"/>
        <v/>
      </c>
      <c r="Q52" s="131" t="str">
        <f t="shared" si="34"/>
        <v/>
      </c>
      <c r="R52" s="310" t="str">
        <f>IF(คุณลักษณะ!L52="","",คุณลักษณะ!L52)</f>
        <v/>
      </c>
      <c r="S52" s="23" t="str">
        <f t="shared" si="14"/>
        <v/>
      </c>
      <c r="T52" s="620" t="str">
        <f t="shared" si="35"/>
        <v/>
      </c>
      <c r="U52" s="131" t="str">
        <f t="shared" si="36"/>
        <v/>
      </c>
      <c r="V52" s="310" t="str">
        <f>IF(คุณลักษณะ!M52="","",คุณลักษณะ!M52)</f>
        <v/>
      </c>
      <c r="W52" s="311" t="str">
        <f>IF(คุณลักษณะ!N52="","",คุณลักษณะ!N52)</f>
        <v/>
      </c>
      <c r="X52" s="23" t="str">
        <f t="shared" si="16"/>
        <v/>
      </c>
      <c r="Y52" s="620" t="str">
        <f t="shared" si="37"/>
        <v/>
      </c>
      <c r="Z52" s="131" t="str">
        <f t="shared" si="38"/>
        <v/>
      </c>
      <c r="AA52" s="310" t="str">
        <f>IF(คุณลักษณะ!O52="","",คุณลักษณะ!O52)</f>
        <v/>
      </c>
      <c r="AB52" s="311" t="str">
        <f>IF(คุณลักษณะ!P52="","",คุณลักษณะ!P52)</f>
        <v/>
      </c>
      <c r="AC52" s="23" t="str">
        <f t="shared" si="18"/>
        <v/>
      </c>
      <c r="AD52" s="620" t="str">
        <f t="shared" si="39"/>
        <v/>
      </c>
      <c r="AE52" s="131" t="str">
        <f t="shared" si="40"/>
        <v/>
      </c>
      <c r="AF52" s="310" t="str">
        <f>IF(คุณลักษณะ!Q52="","",คุณลักษณะ!Q52)</f>
        <v/>
      </c>
      <c r="AG52" s="311" t="str">
        <f>IF(คุณลักษณะ!R52="","",คุณลักษณะ!R52)</f>
        <v/>
      </c>
      <c r="AH52" s="23" t="str">
        <f t="shared" si="20"/>
        <v/>
      </c>
      <c r="AI52" s="627" t="str">
        <f t="shared" si="41"/>
        <v/>
      </c>
      <c r="AJ52" s="131" t="str">
        <f t="shared" si="42"/>
        <v/>
      </c>
      <c r="AK52" s="310" t="str">
        <f>IF(คุณลักษณะ!S52="","",คุณลักษณะ!S52)</f>
        <v/>
      </c>
      <c r="AL52" s="311" t="str">
        <f>IF(คุณลักษณะ!T52="","",คุณลักษณะ!T52)</f>
        <v/>
      </c>
      <c r="AM52" s="311" t="str">
        <f>IF(คุณลักษณะ!U52="","",คุณลักษณะ!U52)</f>
        <v/>
      </c>
      <c r="AN52" s="23" t="str">
        <f t="shared" si="22"/>
        <v/>
      </c>
      <c r="AO52" s="627" t="str">
        <f t="shared" si="43"/>
        <v/>
      </c>
      <c r="AP52" s="131" t="str">
        <f t="shared" si="44"/>
        <v/>
      </c>
      <c r="AQ52" s="310" t="str">
        <f>IF(คุณลักษณะ!V52="","",คุณลักษณะ!V52)</f>
        <v/>
      </c>
      <c r="AR52" s="311" t="str">
        <f>IF(คุณลักษณะ!W52="","",คุณลักษณะ!W52)</f>
        <v/>
      </c>
      <c r="AS52" s="23" t="str">
        <f t="shared" si="24"/>
        <v/>
      </c>
      <c r="AT52" s="620" t="str">
        <f t="shared" si="25"/>
        <v/>
      </c>
      <c r="AU52" s="131" t="str">
        <f t="shared" si="7"/>
        <v/>
      </c>
      <c r="AV52" s="310" t="str">
        <f>IF(คุณลักษณะ!X52="","",คุณลักษณะ!X52)</f>
        <v/>
      </c>
      <c r="AW52" s="311" t="str">
        <f>IF(คุณลักษณะ!Y52="","",คุณลักษณะ!Y52)</f>
        <v/>
      </c>
      <c r="AX52" s="23" t="str">
        <f t="shared" si="26"/>
        <v/>
      </c>
      <c r="AY52" s="620" t="str">
        <f t="shared" si="27"/>
        <v/>
      </c>
      <c r="AZ52" s="131" t="str">
        <f t="shared" si="8"/>
        <v/>
      </c>
      <c r="BA52" s="310" t="str">
        <f>IF(คุณลักษณะ!Z52="","",คุณลักษณะ!Z52)</f>
        <v/>
      </c>
      <c r="BB52" s="311" t="str">
        <f>IF(คุณลักษณะ!AA52="","",คุณลักษณะ!AA52)</f>
        <v/>
      </c>
      <c r="BC52" s="23" t="str">
        <f t="shared" si="28"/>
        <v/>
      </c>
      <c r="BD52" s="627" t="str">
        <f t="shared" si="45"/>
        <v/>
      </c>
      <c r="BE52" s="131" t="str">
        <f t="shared" si="46"/>
        <v/>
      </c>
      <c r="BF52" s="618" t="str">
        <f>IF(คุณลักษณะ!AB52="","",คุณลักษณะ!AB52)</f>
        <v/>
      </c>
      <c r="BG52" s="176" t="str">
        <f t="shared" si="29"/>
        <v/>
      </c>
      <c r="BH52" s="175" t="str">
        <f>IF(BG52="","",IF(นักเรียน!N52="ออก","---ย้าย---",VLOOKUP(BG52,grade2,5,TRUE)))</f>
        <v/>
      </c>
      <c r="BI52" s="18" t="str">
        <f>IF(BG52="","",IF(นักเรียน!N52="ออก","---ย้าย---",VLOOKUP(BG52,grade2,4,TRUE)))</f>
        <v/>
      </c>
      <c r="BJ52" s="302" t="str">
        <f>IF(คุณลักษณะ!AF52="","",คุณลักษณะ!AF52)</f>
        <v/>
      </c>
      <c r="BK52" s="304"/>
    </row>
    <row r="53" spans="2:63" ht="15.75" customHeight="1" x14ac:dyDescent="0.5">
      <c r="B53" s="627">
        <v>48</v>
      </c>
      <c r="C53" s="111" t="str">
        <f>IF(นักเรียน!C53="","",นักเรียน!C53)</f>
        <v/>
      </c>
      <c r="D53" s="845" t="str">
        <f>IF(นักเรียน!E53="","",นักเรียน!E53)</f>
        <v/>
      </c>
      <c r="E53" s="846"/>
      <c r="F53" s="309" t="str">
        <f>IF(คุณลักษณะ!F53="","",คุณลักษณะ!F53)</f>
        <v/>
      </c>
      <c r="G53" s="302" t="str">
        <f>IF(คุณลักษณะ!G53="","",คุณลักษณะ!G53)</f>
        <v/>
      </c>
      <c r="H53" s="302" t="str">
        <f>IF(คุณลักษณะ!H53="","",คุณลักษณะ!H53)</f>
        <v/>
      </c>
      <c r="I53" s="302" t="str">
        <f>IF(คุณลักษณะ!I53="","",คุณลักษณะ!I53)</f>
        <v/>
      </c>
      <c r="J53" s="16" t="str">
        <f t="shared" si="10"/>
        <v/>
      </c>
      <c r="K53" s="620" t="str">
        <f t="shared" si="31"/>
        <v/>
      </c>
      <c r="L53" s="131" t="str">
        <f t="shared" si="32"/>
        <v/>
      </c>
      <c r="M53" s="309" t="str">
        <f>IF(คุณลักษณะ!J53="","",คุณลักษณะ!J53)</f>
        <v/>
      </c>
      <c r="N53" s="302" t="str">
        <f>IF(คุณลักษณะ!K53="","",คุณลักษณะ!K53)</f>
        <v/>
      </c>
      <c r="O53" s="23" t="str">
        <f t="shared" si="12"/>
        <v/>
      </c>
      <c r="P53" s="620" t="str">
        <f t="shared" si="33"/>
        <v/>
      </c>
      <c r="Q53" s="131" t="str">
        <f t="shared" si="34"/>
        <v/>
      </c>
      <c r="R53" s="310" t="str">
        <f>IF(คุณลักษณะ!L53="","",คุณลักษณะ!L53)</f>
        <v/>
      </c>
      <c r="S53" s="23" t="str">
        <f t="shared" si="14"/>
        <v/>
      </c>
      <c r="T53" s="620" t="str">
        <f t="shared" si="35"/>
        <v/>
      </c>
      <c r="U53" s="131" t="str">
        <f t="shared" si="36"/>
        <v/>
      </c>
      <c r="V53" s="310" t="str">
        <f>IF(คุณลักษณะ!M53="","",คุณลักษณะ!M53)</f>
        <v/>
      </c>
      <c r="W53" s="311" t="str">
        <f>IF(คุณลักษณะ!N53="","",คุณลักษณะ!N53)</f>
        <v/>
      </c>
      <c r="X53" s="23" t="str">
        <f t="shared" si="16"/>
        <v/>
      </c>
      <c r="Y53" s="620" t="str">
        <f t="shared" si="37"/>
        <v/>
      </c>
      <c r="Z53" s="131" t="str">
        <f t="shared" si="38"/>
        <v/>
      </c>
      <c r="AA53" s="310" t="str">
        <f>IF(คุณลักษณะ!O53="","",คุณลักษณะ!O53)</f>
        <v/>
      </c>
      <c r="AB53" s="311" t="str">
        <f>IF(คุณลักษณะ!P53="","",คุณลักษณะ!P53)</f>
        <v/>
      </c>
      <c r="AC53" s="23" t="str">
        <f t="shared" si="18"/>
        <v/>
      </c>
      <c r="AD53" s="620" t="str">
        <f t="shared" si="39"/>
        <v/>
      </c>
      <c r="AE53" s="131" t="str">
        <f t="shared" si="40"/>
        <v/>
      </c>
      <c r="AF53" s="310" t="str">
        <f>IF(คุณลักษณะ!Q53="","",คุณลักษณะ!Q53)</f>
        <v/>
      </c>
      <c r="AG53" s="311" t="str">
        <f>IF(คุณลักษณะ!R53="","",คุณลักษณะ!R53)</f>
        <v/>
      </c>
      <c r="AH53" s="23" t="str">
        <f t="shared" si="20"/>
        <v/>
      </c>
      <c r="AI53" s="627" t="str">
        <f t="shared" si="41"/>
        <v/>
      </c>
      <c r="AJ53" s="131" t="str">
        <f t="shared" si="42"/>
        <v/>
      </c>
      <c r="AK53" s="310" t="str">
        <f>IF(คุณลักษณะ!S53="","",คุณลักษณะ!S53)</f>
        <v/>
      </c>
      <c r="AL53" s="311" t="str">
        <f>IF(คุณลักษณะ!T53="","",คุณลักษณะ!T53)</f>
        <v/>
      </c>
      <c r="AM53" s="311" t="str">
        <f>IF(คุณลักษณะ!U53="","",คุณลักษณะ!U53)</f>
        <v/>
      </c>
      <c r="AN53" s="23" t="str">
        <f t="shared" si="22"/>
        <v/>
      </c>
      <c r="AO53" s="627" t="str">
        <f t="shared" si="43"/>
        <v/>
      </c>
      <c r="AP53" s="131" t="str">
        <f t="shared" si="44"/>
        <v/>
      </c>
      <c r="AQ53" s="310" t="str">
        <f>IF(คุณลักษณะ!V53="","",คุณลักษณะ!V53)</f>
        <v/>
      </c>
      <c r="AR53" s="311" t="str">
        <f>IF(คุณลักษณะ!W53="","",คุณลักษณะ!W53)</f>
        <v/>
      </c>
      <c r="AS53" s="23" t="str">
        <f t="shared" si="24"/>
        <v/>
      </c>
      <c r="AT53" s="620" t="str">
        <f t="shared" si="25"/>
        <v/>
      </c>
      <c r="AU53" s="131" t="str">
        <f t="shared" si="7"/>
        <v/>
      </c>
      <c r="AV53" s="310" t="str">
        <f>IF(คุณลักษณะ!X53="","",คุณลักษณะ!X53)</f>
        <v/>
      </c>
      <c r="AW53" s="311" t="str">
        <f>IF(คุณลักษณะ!Y53="","",คุณลักษณะ!Y53)</f>
        <v/>
      </c>
      <c r="AX53" s="23" t="str">
        <f t="shared" si="26"/>
        <v/>
      </c>
      <c r="AY53" s="620" t="str">
        <f t="shared" si="27"/>
        <v/>
      </c>
      <c r="AZ53" s="131" t="str">
        <f t="shared" si="8"/>
        <v/>
      </c>
      <c r="BA53" s="310" t="str">
        <f>IF(คุณลักษณะ!Z53="","",คุณลักษณะ!Z53)</f>
        <v/>
      </c>
      <c r="BB53" s="311" t="str">
        <f>IF(คุณลักษณะ!AA53="","",คุณลักษณะ!AA53)</f>
        <v/>
      </c>
      <c r="BC53" s="23" t="str">
        <f t="shared" si="28"/>
        <v/>
      </c>
      <c r="BD53" s="627" t="str">
        <f t="shared" si="45"/>
        <v/>
      </c>
      <c r="BE53" s="131" t="str">
        <f t="shared" si="46"/>
        <v/>
      </c>
      <c r="BF53" s="618" t="str">
        <f>IF(คุณลักษณะ!AB53="","",คุณลักษณะ!AB53)</f>
        <v/>
      </c>
      <c r="BG53" s="176" t="str">
        <f t="shared" si="29"/>
        <v/>
      </c>
      <c r="BH53" s="175" t="str">
        <f>IF(BG53="","",IF(นักเรียน!N53="ออก","---ย้าย---",VLOOKUP(BG53,grade2,5,TRUE)))</f>
        <v/>
      </c>
      <c r="BI53" s="18" t="str">
        <f>IF(BG53="","",IF(นักเรียน!N53="ออก","---ย้าย---",VLOOKUP(BG53,grade2,4,TRUE)))</f>
        <v/>
      </c>
      <c r="BJ53" s="302" t="str">
        <f>IF(คุณลักษณะ!AF53="","",คุณลักษณะ!AF53)</f>
        <v/>
      </c>
      <c r="BK53" s="304"/>
    </row>
    <row r="54" spans="2:63" ht="15.75" customHeight="1" x14ac:dyDescent="0.5">
      <c r="B54" s="627">
        <v>49</v>
      </c>
      <c r="C54" s="111" t="str">
        <f>IF(นักเรียน!C54="","",นักเรียน!C54)</f>
        <v/>
      </c>
      <c r="D54" s="845" t="str">
        <f>IF(นักเรียน!E54="","",นักเรียน!E54)</f>
        <v/>
      </c>
      <c r="E54" s="846"/>
      <c r="F54" s="309" t="str">
        <f>IF(คุณลักษณะ!F54="","",คุณลักษณะ!F54)</f>
        <v/>
      </c>
      <c r="G54" s="302" t="str">
        <f>IF(คุณลักษณะ!G54="","",คุณลักษณะ!G54)</f>
        <v/>
      </c>
      <c r="H54" s="302" t="str">
        <f>IF(คุณลักษณะ!H54="","",คุณลักษณะ!H54)</f>
        <v/>
      </c>
      <c r="I54" s="302" t="str">
        <f>IF(คุณลักษณะ!I54="","",คุณลักษณะ!I54)</f>
        <v/>
      </c>
      <c r="J54" s="16" t="str">
        <f t="shared" si="10"/>
        <v/>
      </c>
      <c r="K54" s="620" t="str">
        <f t="shared" si="31"/>
        <v/>
      </c>
      <c r="L54" s="131" t="str">
        <f t="shared" si="32"/>
        <v/>
      </c>
      <c r="M54" s="309" t="str">
        <f>IF(คุณลักษณะ!J54="","",คุณลักษณะ!J54)</f>
        <v/>
      </c>
      <c r="N54" s="302" t="str">
        <f>IF(คุณลักษณะ!K54="","",คุณลักษณะ!K54)</f>
        <v/>
      </c>
      <c r="O54" s="23" t="str">
        <f t="shared" si="12"/>
        <v/>
      </c>
      <c r="P54" s="620" t="str">
        <f t="shared" si="33"/>
        <v/>
      </c>
      <c r="Q54" s="131" t="str">
        <f t="shared" si="34"/>
        <v/>
      </c>
      <c r="R54" s="310" t="str">
        <f>IF(คุณลักษณะ!L54="","",คุณลักษณะ!L54)</f>
        <v/>
      </c>
      <c r="S54" s="23" t="str">
        <f t="shared" si="14"/>
        <v/>
      </c>
      <c r="T54" s="620" t="str">
        <f t="shared" si="35"/>
        <v/>
      </c>
      <c r="U54" s="131" t="str">
        <f t="shared" si="36"/>
        <v/>
      </c>
      <c r="V54" s="310" t="str">
        <f>IF(คุณลักษณะ!M54="","",คุณลักษณะ!M54)</f>
        <v/>
      </c>
      <c r="W54" s="311" t="str">
        <f>IF(คุณลักษณะ!N54="","",คุณลักษณะ!N54)</f>
        <v/>
      </c>
      <c r="X54" s="23" t="str">
        <f t="shared" si="16"/>
        <v/>
      </c>
      <c r="Y54" s="620" t="str">
        <f t="shared" si="37"/>
        <v/>
      </c>
      <c r="Z54" s="131" t="str">
        <f t="shared" si="38"/>
        <v/>
      </c>
      <c r="AA54" s="310" t="str">
        <f>IF(คุณลักษณะ!O54="","",คุณลักษณะ!O54)</f>
        <v/>
      </c>
      <c r="AB54" s="311" t="str">
        <f>IF(คุณลักษณะ!P54="","",คุณลักษณะ!P54)</f>
        <v/>
      </c>
      <c r="AC54" s="23" t="str">
        <f t="shared" si="18"/>
        <v/>
      </c>
      <c r="AD54" s="620" t="str">
        <f t="shared" si="39"/>
        <v/>
      </c>
      <c r="AE54" s="131" t="str">
        <f t="shared" si="40"/>
        <v/>
      </c>
      <c r="AF54" s="310" t="str">
        <f>IF(คุณลักษณะ!Q54="","",คุณลักษณะ!Q54)</f>
        <v/>
      </c>
      <c r="AG54" s="311" t="str">
        <f>IF(คุณลักษณะ!R54="","",คุณลักษณะ!R54)</f>
        <v/>
      </c>
      <c r="AH54" s="23" t="str">
        <f t="shared" si="20"/>
        <v/>
      </c>
      <c r="AI54" s="627" t="str">
        <f t="shared" si="41"/>
        <v/>
      </c>
      <c r="AJ54" s="131" t="str">
        <f t="shared" si="42"/>
        <v/>
      </c>
      <c r="AK54" s="310" t="str">
        <f>IF(คุณลักษณะ!S54="","",คุณลักษณะ!S54)</f>
        <v/>
      </c>
      <c r="AL54" s="311" t="str">
        <f>IF(คุณลักษณะ!T54="","",คุณลักษณะ!T54)</f>
        <v/>
      </c>
      <c r="AM54" s="311" t="str">
        <f>IF(คุณลักษณะ!U54="","",คุณลักษณะ!U54)</f>
        <v/>
      </c>
      <c r="AN54" s="23" t="str">
        <f t="shared" si="22"/>
        <v/>
      </c>
      <c r="AO54" s="627" t="str">
        <f t="shared" si="43"/>
        <v/>
      </c>
      <c r="AP54" s="131" t="str">
        <f t="shared" si="44"/>
        <v/>
      </c>
      <c r="AQ54" s="310" t="str">
        <f>IF(คุณลักษณะ!V54="","",คุณลักษณะ!V54)</f>
        <v/>
      </c>
      <c r="AR54" s="311" t="str">
        <f>IF(คุณลักษณะ!W54="","",คุณลักษณะ!W54)</f>
        <v/>
      </c>
      <c r="AS54" s="23" t="str">
        <f t="shared" si="24"/>
        <v/>
      </c>
      <c r="AT54" s="620" t="str">
        <f t="shared" si="25"/>
        <v/>
      </c>
      <c r="AU54" s="131" t="str">
        <f t="shared" si="7"/>
        <v/>
      </c>
      <c r="AV54" s="310" t="str">
        <f>IF(คุณลักษณะ!X54="","",คุณลักษณะ!X54)</f>
        <v/>
      </c>
      <c r="AW54" s="311" t="str">
        <f>IF(คุณลักษณะ!Y54="","",คุณลักษณะ!Y54)</f>
        <v/>
      </c>
      <c r="AX54" s="23" t="str">
        <f t="shared" si="26"/>
        <v/>
      </c>
      <c r="AY54" s="620" t="str">
        <f t="shared" si="27"/>
        <v/>
      </c>
      <c r="AZ54" s="131" t="str">
        <f t="shared" si="8"/>
        <v/>
      </c>
      <c r="BA54" s="310" t="str">
        <f>IF(คุณลักษณะ!Z54="","",คุณลักษณะ!Z54)</f>
        <v/>
      </c>
      <c r="BB54" s="311" t="str">
        <f>IF(คุณลักษณะ!AA54="","",คุณลักษณะ!AA54)</f>
        <v/>
      </c>
      <c r="BC54" s="23" t="str">
        <f t="shared" si="28"/>
        <v/>
      </c>
      <c r="BD54" s="627" t="str">
        <f t="shared" si="45"/>
        <v/>
      </c>
      <c r="BE54" s="131" t="str">
        <f t="shared" si="46"/>
        <v/>
      </c>
      <c r="BF54" s="618" t="str">
        <f>IF(คุณลักษณะ!AB54="","",คุณลักษณะ!AB54)</f>
        <v/>
      </c>
      <c r="BG54" s="176" t="str">
        <f t="shared" si="29"/>
        <v/>
      </c>
      <c r="BH54" s="175" t="str">
        <f>IF(BG54="","",IF(นักเรียน!N54="ออก","---ย้าย---",VLOOKUP(BG54,grade2,5,TRUE)))</f>
        <v/>
      </c>
      <c r="BI54" s="18" t="str">
        <f>IF(BG54="","",IF(นักเรียน!N54="ออก","---ย้าย---",VLOOKUP(BG54,grade2,4,TRUE)))</f>
        <v/>
      </c>
      <c r="BJ54" s="302" t="str">
        <f>IF(คุณลักษณะ!AF54="","",คุณลักษณะ!AF54)</f>
        <v/>
      </c>
      <c r="BK54" s="304"/>
    </row>
    <row r="55" spans="2:63" ht="15.75" customHeight="1" x14ac:dyDescent="0.5">
      <c r="B55" s="627">
        <v>50</v>
      </c>
      <c r="C55" s="111" t="str">
        <f>IF(นักเรียน!C55="","",นักเรียน!C55)</f>
        <v/>
      </c>
      <c r="D55" s="845" t="str">
        <f>IF(นักเรียน!E55="","",นักเรียน!E55)</f>
        <v/>
      </c>
      <c r="E55" s="846"/>
      <c r="F55" s="309" t="str">
        <f>IF(คุณลักษณะ!F55="","",คุณลักษณะ!F55)</f>
        <v/>
      </c>
      <c r="G55" s="302" t="str">
        <f>IF(คุณลักษณะ!G55="","",คุณลักษณะ!G55)</f>
        <v/>
      </c>
      <c r="H55" s="302" t="str">
        <f>IF(คุณลักษณะ!H55="","",คุณลักษณะ!H55)</f>
        <v/>
      </c>
      <c r="I55" s="302" t="str">
        <f>IF(คุณลักษณะ!I55="","",คุณลักษณะ!I55)</f>
        <v/>
      </c>
      <c r="J55" s="16" t="str">
        <f t="shared" si="10"/>
        <v/>
      </c>
      <c r="K55" s="620" t="str">
        <f t="shared" si="31"/>
        <v/>
      </c>
      <c r="L55" s="131" t="str">
        <f t="shared" si="32"/>
        <v/>
      </c>
      <c r="M55" s="309" t="str">
        <f>IF(คุณลักษณะ!J55="","",คุณลักษณะ!J55)</f>
        <v/>
      </c>
      <c r="N55" s="302" t="str">
        <f>IF(คุณลักษณะ!K55="","",คุณลักษณะ!K55)</f>
        <v/>
      </c>
      <c r="O55" s="23" t="str">
        <f t="shared" si="12"/>
        <v/>
      </c>
      <c r="P55" s="620" t="str">
        <f t="shared" si="33"/>
        <v/>
      </c>
      <c r="Q55" s="131" t="str">
        <f t="shared" si="34"/>
        <v/>
      </c>
      <c r="R55" s="310" t="str">
        <f>IF(คุณลักษณะ!L55="","",คุณลักษณะ!L55)</f>
        <v/>
      </c>
      <c r="S55" s="23" t="str">
        <f t="shared" si="14"/>
        <v/>
      </c>
      <c r="T55" s="620" t="str">
        <f t="shared" si="35"/>
        <v/>
      </c>
      <c r="U55" s="131" t="str">
        <f t="shared" si="36"/>
        <v/>
      </c>
      <c r="V55" s="310" t="str">
        <f>IF(คุณลักษณะ!M55="","",คุณลักษณะ!M55)</f>
        <v/>
      </c>
      <c r="W55" s="311" t="str">
        <f>IF(คุณลักษณะ!N55="","",คุณลักษณะ!N55)</f>
        <v/>
      </c>
      <c r="X55" s="23" t="str">
        <f t="shared" si="16"/>
        <v/>
      </c>
      <c r="Y55" s="620" t="str">
        <f t="shared" si="37"/>
        <v/>
      </c>
      <c r="Z55" s="131" t="str">
        <f t="shared" si="38"/>
        <v/>
      </c>
      <c r="AA55" s="310" t="str">
        <f>IF(คุณลักษณะ!O55="","",คุณลักษณะ!O55)</f>
        <v/>
      </c>
      <c r="AB55" s="311" t="str">
        <f>IF(คุณลักษณะ!P55="","",คุณลักษณะ!P55)</f>
        <v/>
      </c>
      <c r="AC55" s="23" t="str">
        <f t="shared" si="18"/>
        <v/>
      </c>
      <c r="AD55" s="620" t="str">
        <f t="shared" si="39"/>
        <v/>
      </c>
      <c r="AE55" s="131" t="str">
        <f t="shared" si="40"/>
        <v/>
      </c>
      <c r="AF55" s="310" t="str">
        <f>IF(คุณลักษณะ!Q55="","",คุณลักษณะ!Q55)</f>
        <v/>
      </c>
      <c r="AG55" s="311" t="str">
        <f>IF(คุณลักษณะ!R55="","",คุณลักษณะ!R55)</f>
        <v/>
      </c>
      <c r="AH55" s="23" t="str">
        <f t="shared" si="20"/>
        <v/>
      </c>
      <c r="AI55" s="627" t="str">
        <f t="shared" si="41"/>
        <v/>
      </c>
      <c r="AJ55" s="131" t="str">
        <f t="shared" si="42"/>
        <v/>
      </c>
      <c r="AK55" s="310" t="str">
        <f>IF(คุณลักษณะ!S55="","",คุณลักษณะ!S55)</f>
        <v/>
      </c>
      <c r="AL55" s="311" t="str">
        <f>IF(คุณลักษณะ!T55="","",คุณลักษณะ!T55)</f>
        <v/>
      </c>
      <c r="AM55" s="311" t="str">
        <f>IF(คุณลักษณะ!U55="","",คุณลักษณะ!U55)</f>
        <v/>
      </c>
      <c r="AN55" s="23" t="str">
        <f t="shared" si="22"/>
        <v/>
      </c>
      <c r="AO55" s="627" t="str">
        <f t="shared" si="43"/>
        <v/>
      </c>
      <c r="AP55" s="131" t="str">
        <f t="shared" si="44"/>
        <v/>
      </c>
      <c r="AQ55" s="310" t="str">
        <f>IF(คุณลักษณะ!V55="","",คุณลักษณะ!V55)</f>
        <v/>
      </c>
      <c r="AR55" s="311" t="str">
        <f>IF(คุณลักษณะ!W55="","",คุณลักษณะ!W55)</f>
        <v/>
      </c>
      <c r="AS55" s="23" t="str">
        <f t="shared" si="24"/>
        <v/>
      </c>
      <c r="AT55" s="620" t="str">
        <f t="shared" si="25"/>
        <v/>
      </c>
      <c r="AU55" s="131" t="str">
        <f t="shared" si="7"/>
        <v/>
      </c>
      <c r="AV55" s="310" t="str">
        <f>IF(คุณลักษณะ!X55="","",คุณลักษณะ!X55)</f>
        <v/>
      </c>
      <c r="AW55" s="311" t="str">
        <f>IF(คุณลักษณะ!Y55="","",คุณลักษณะ!Y55)</f>
        <v/>
      </c>
      <c r="AX55" s="23" t="str">
        <f t="shared" si="26"/>
        <v/>
      </c>
      <c r="AY55" s="620" t="str">
        <f t="shared" si="27"/>
        <v/>
      </c>
      <c r="AZ55" s="131" t="str">
        <f t="shared" si="8"/>
        <v/>
      </c>
      <c r="BA55" s="310" t="str">
        <f>IF(คุณลักษณะ!Z55="","",คุณลักษณะ!Z55)</f>
        <v/>
      </c>
      <c r="BB55" s="311" t="str">
        <f>IF(คุณลักษณะ!AA55="","",คุณลักษณะ!AA55)</f>
        <v/>
      </c>
      <c r="BC55" s="23" t="str">
        <f t="shared" si="28"/>
        <v/>
      </c>
      <c r="BD55" s="627" t="str">
        <f t="shared" si="45"/>
        <v/>
      </c>
      <c r="BE55" s="131" t="str">
        <f t="shared" si="46"/>
        <v/>
      </c>
      <c r="BF55" s="618" t="str">
        <f>IF(คุณลักษณะ!AB55="","",คุณลักษณะ!AB55)</f>
        <v/>
      </c>
      <c r="BG55" s="176" t="str">
        <f t="shared" si="29"/>
        <v/>
      </c>
      <c r="BH55" s="175" t="str">
        <f>IF(BG55="","",IF(นักเรียน!N55="ออก","---ย้าย---",VLOOKUP(BG55,grade2,5,TRUE)))</f>
        <v/>
      </c>
      <c r="BI55" s="18" t="str">
        <f>IF(BG55="","",IF(นักเรียน!N55="ออก","---ย้าย---",VLOOKUP(BG55,grade2,4,TRUE)))</f>
        <v/>
      </c>
      <c r="BJ55" s="302" t="str">
        <f>IF(คุณลักษณะ!AF55="","",คุณลักษณะ!AF55)</f>
        <v/>
      </c>
      <c r="BK55" s="304"/>
    </row>
    <row r="56" spans="2:63" ht="18" customHeight="1" x14ac:dyDescent="0.5"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</row>
    <row r="57" spans="2:63" ht="18" customHeight="1" x14ac:dyDescent="0.5"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</row>
    <row r="58" spans="2:63" ht="18" customHeight="1" x14ac:dyDescent="0.5"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</row>
    <row r="59" spans="2:63" ht="18" customHeight="1" x14ac:dyDescent="0.5"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</row>
    <row r="60" spans="2:63" ht="18" customHeight="1" x14ac:dyDescent="0.5"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</row>
    <row r="61" spans="2:63" ht="18" customHeight="1" x14ac:dyDescent="0.5"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</row>
    <row r="62" spans="2:63" ht="18" customHeight="1" x14ac:dyDescent="0.5"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</row>
    <row r="63" spans="2:63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</row>
    <row r="64" spans="2:63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</row>
    <row r="65" spans="4:9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</row>
    <row r="66" spans="4:9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</row>
    <row r="67" spans="4:9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</row>
    <row r="68" spans="4:9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</row>
    <row r="69" spans="4:9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</row>
    <row r="70" spans="4:9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</row>
    <row r="71" spans="4:90" s="4" customFormat="1" ht="18" customHeight="1" x14ac:dyDescent="0.5">
      <c r="D71" s="1"/>
      <c r="E71" s="1"/>
      <c r="BG71" s="3"/>
      <c r="BH71" s="3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</row>
  </sheetData>
  <sheetProtection sheet="1" objects="1" scenarios="1" formatCells="0" formatColumns="0" formatRows="0"/>
  <mergeCells count="84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BG3:BG4"/>
    <mergeCell ref="BF3:BF4"/>
    <mergeCell ref="BH3:BH5"/>
    <mergeCell ref="BI3:BI5"/>
    <mergeCell ref="AA3:AE3"/>
    <mergeCell ref="U4:U5"/>
    <mergeCell ref="Z4:Z5"/>
    <mergeCell ref="R3:U3"/>
    <mergeCell ref="V3:Z3"/>
    <mergeCell ref="AE4:AE5"/>
    <mergeCell ref="AQ3:AU3"/>
    <mergeCell ref="AU4:AU5"/>
    <mergeCell ref="BK2:BK5"/>
    <mergeCell ref="AJ4:AJ5"/>
    <mergeCell ref="AP4:AP5"/>
    <mergeCell ref="BE4:BE5"/>
    <mergeCell ref="BA3:BE3"/>
    <mergeCell ref="AF3:AJ3"/>
    <mergeCell ref="AK3:AP3"/>
    <mergeCell ref="AV3:AZ3"/>
    <mergeCell ref="AZ4:AZ5"/>
    <mergeCell ref="AF2:AU2"/>
    <mergeCell ref="BH2:BJ2"/>
    <mergeCell ref="AV2:BG2"/>
    <mergeCell ref="BJ3:BJ5"/>
    <mergeCell ref="Q4:Q5"/>
    <mergeCell ref="B2:B5"/>
    <mergeCell ref="C2:C5"/>
    <mergeCell ref="D2:D5"/>
    <mergeCell ref="L4:L5"/>
    <mergeCell ref="F3:L3"/>
    <mergeCell ref="F2:Q2"/>
    <mergeCell ref="M3:Q3"/>
  </mergeCells>
  <conditionalFormatting sqref="L6:L55">
    <cfRule type="containsText" dxfId="53" priority="20" operator="containsText" text="ไม่ผ่าน">
      <formula>NOT(ISERROR(SEARCH("ไม่ผ่าน",L6)))</formula>
    </cfRule>
  </conditionalFormatting>
  <conditionalFormatting sqref="Q6:Q55">
    <cfRule type="containsText" dxfId="52" priority="19" operator="containsText" text="ไม่ผ่าน">
      <formula>NOT(ISERROR(SEARCH("ไม่ผ่าน",Q6)))</formula>
    </cfRule>
  </conditionalFormatting>
  <conditionalFormatting sqref="U6:U55">
    <cfRule type="containsText" dxfId="51" priority="17" operator="containsText" text="ไม่ผ่าน">
      <formula>NOT(ISERROR(SEARCH("ไม่ผ่าน",U6)))</formula>
    </cfRule>
  </conditionalFormatting>
  <conditionalFormatting sqref="Z6:Z55">
    <cfRule type="containsText" dxfId="50" priority="15" operator="containsText" text="ไม่ผ่าน">
      <formula>NOT(ISERROR(SEARCH("ไม่ผ่าน",Z6)))</formula>
    </cfRule>
  </conditionalFormatting>
  <conditionalFormatting sqref="AE6:AE55">
    <cfRule type="containsText" dxfId="49" priority="13" operator="containsText" text="ไม่ผ่าน">
      <formula>NOT(ISERROR(SEARCH("ไม่ผ่าน",AE6)))</formula>
    </cfRule>
  </conditionalFormatting>
  <conditionalFormatting sqref="AJ6:AJ55">
    <cfRule type="containsText" dxfId="48" priority="11" operator="containsText" text="ไม่ผ่าน">
      <formula>NOT(ISERROR(SEARCH("ไม่ผ่าน",AJ6)))</formula>
    </cfRule>
  </conditionalFormatting>
  <conditionalFormatting sqref="AP6:AP55">
    <cfRule type="containsText" dxfId="47" priority="9" operator="containsText" text="ไม่ผ่าน">
      <formula>NOT(ISERROR(SEARCH("ไม่ผ่าน",AP6)))</formula>
    </cfRule>
  </conditionalFormatting>
  <conditionalFormatting sqref="AS6:AU55">
    <cfRule type="containsText" dxfId="46" priority="3" operator="containsText" text="ไม่ผ่าน">
      <formula>NOT(ISERROR(SEARCH("ไม่ผ่าน",AS6)))</formula>
    </cfRule>
  </conditionalFormatting>
  <conditionalFormatting sqref="AX6:AZ55">
    <cfRule type="containsText" dxfId="45" priority="2" operator="containsText" text="ไม่ผ่าน">
      <formula>NOT(ISERROR(SEARCH("ไม่ผ่าน",AX6)))</formula>
    </cfRule>
  </conditionalFormatting>
  <conditionalFormatting sqref="BE6:BE55">
    <cfRule type="containsText" dxfId="44" priority="7" operator="containsText" text="ไม่ผ่าน">
      <formula>NOT(ISERROR(SEARCH("ไม่ผ่าน",BE6)))</formula>
    </cfRule>
  </conditionalFormatting>
  <conditionalFormatting sqref="BH6:BH55">
    <cfRule type="cellIs" dxfId="43" priority="5" operator="equal">
      <formula>0</formula>
    </cfRule>
  </conditionalFormatting>
  <conditionalFormatting sqref="BH6:BI55">
    <cfRule type="containsText" dxfId="42" priority="1" operator="containsText" text="ย้าย">
      <formula>NOT(ISERROR(SEARCH("ย้าย",BH6)))</formula>
    </cfRule>
  </conditionalFormatting>
  <conditionalFormatting sqref="BI6:BI55">
    <cfRule type="containsText" dxfId="41" priority="4" operator="containsText" text="ไม่ผ่าน">
      <formula>NOT(ISERROR(SEARCH("ไม่ผ่าน",BI6)))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4" manualBreakCount="4">
    <brk id="17" min="1" max="54" man="1"/>
    <brk id="31" min="1" max="54" man="1"/>
    <brk id="47" min="1" max="54" man="1"/>
    <brk id="59" min="1" max="54" man="1"/>
  </colBreaks>
  <drawing r:id="rId2"/>
  <picture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B1:AD72"/>
  <sheetViews>
    <sheetView showGridLines="0" showRowColHeaders="0" workbookViewId="0">
      <pane xSplit="5" ySplit="6" topLeftCell="F7" activePane="bottomRight" state="frozen"/>
      <selection pane="topRight" activeCell="B1" sqref="B1"/>
      <selection pane="bottomLeft" activeCell="B1" sqref="B1"/>
      <selection pane="bottomRight" activeCell="F6" sqref="F6:Y6"/>
    </sheetView>
  </sheetViews>
  <sheetFormatPr defaultColWidth="9.140625"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10.140625" style="1" customWidth="1"/>
    <col min="6" max="25" width="4.7109375" style="1" customWidth="1"/>
    <col min="26" max="26" width="11.7109375" style="4" customWidth="1"/>
    <col min="27" max="27" width="12" style="3" customWidth="1"/>
    <col min="28" max="28" width="10.42578125" style="3" customWidth="1"/>
    <col min="29" max="29" width="9.42578125" style="1" customWidth="1"/>
    <col min="30" max="30" width="13.140625" style="1" customWidth="1"/>
    <col min="31" max="31" width="4.140625" style="1" customWidth="1"/>
    <col min="32" max="36" width="8.140625" style="1" customWidth="1"/>
    <col min="37" max="16384" width="9.140625" style="1"/>
  </cols>
  <sheetData>
    <row r="1" spans="2:30" ht="42" customHeight="1" x14ac:dyDescent="0.5">
      <c r="F1" s="252" t="s">
        <v>448</v>
      </c>
      <c r="G1" s="252"/>
      <c r="H1" s="252"/>
      <c r="I1" s="252"/>
    </row>
    <row r="2" spans="2:30" ht="18" customHeight="1" x14ac:dyDescent="0.5">
      <c r="B2" s="814" t="s">
        <v>247</v>
      </c>
      <c r="C2" s="814" t="s">
        <v>291</v>
      </c>
      <c r="D2" s="816" t="s">
        <v>292</v>
      </c>
      <c r="E2" s="125"/>
      <c r="F2" s="876" t="s">
        <v>449</v>
      </c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8"/>
      <c r="V2" s="876" t="str">
        <f>F2</f>
        <v>ผลการประเมินการอ่าน คิดวิเคราะห์และเขียน</v>
      </c>
      <c r="W2" s="877"/>
      <c r="X2" s="877"/>
      <c r="Y2" s="877"/>
      <c r="Z2" s="877"/>
      <c r="AA2" s="877"/>
      <c r="AB2" s="877"/>
      <c r="AC2" s="879"/>
      <c r="AD2" s="868" t="s">
        <v>296</v>
      </c>
    </row>
    <row r="3" spans="2:30" s="4" customFormat="1" ht="18" customHeight="1" x14ac:dyDescent="0.5">
      <c r="B3" s="814"/>
      <c r="C3" s="814"/>
      <c r="D3" s="816"/>
      <c r="E3" s="132"/>
      <c r="F3" s="880" t="s">
        <v>450</v>
      </c>
      <c r="G3" s="881"/>
      <c r="H3" s="881"/>
      <c r="I3" s="881"/>
      <c r="J3" s="881"/>
      <c r="K3" s="881"/>
      <c r="L3" s="881"/>
      <c r="M3" s="881"/>
      <c r="N3" s="881"/>
      <c r="O3" s="881"/>
      <c r="P3" s="881"/>
      <c r="Q3" s="881"/>
      <c r="R3" s="881"/>
      <c r="S3" s="881"/>
      <c r="T3" s="881"/>
      <c r="U3" s="882"/>
      <c r="V3" s="880" t="str">
        <f>F3</f>
        <v>ตัวชี้วัดความสามารถในการอ่าน คิดวิเคราะห์ และเขียน</v>
      </c>
      <c r="W3" s="881"/>
      <c r="X3" s="881"/>
      <c r="Y3" s="881"/>
      <c r="Z3" s="881"/>
      <c r="AA3" s="881"/>
      <c r="AB3" s="881"/>
      <c r="AC3" s="870"/>
      <c r="AD3" s="868"/>
    </row>
    <row r="4" spans="2:30" s="4" customFormat="1" ht="18" customHeight="1" x14ac:dyDescent="0.5">
      <c r="B4" s="814"/>
      <c r="C4" s="814"/>
      <c r="D4" s="816"/>
      <c r="E4" s="131" t="s">
        <v>420</v>
      </c>
      <c r="F4" s="870" t="s">
        <v>451</v>
      </c>
      <c r="G4" s="871"/>
      <c r="H4" s="871"/>
      <c r="I4" s="872"/>
      <c r="J4" s="873" t="s">
        <v>452</v>
      </c>
      <c r="K4" s="871"/>
      <c r="L4" s="871"/>
      <c r="M4" s="874"/>
      <c r="N4" s="873" t="s">
        <v>453</v>
      </c>
      <c r="O4" s="871"/>
      <c r="P4" s="871"/>
      <c r="Q4" s="874"/>
      <c r="R4" s="873" t="s">
        <v>454</v>
      </c>
      <c r="S4" s="871"/>
      <c r="T4" s="871"/>
      <c r="U4" s="874"/>
      <c r="V4" s="875" t="s">
        <v>455</v>
      </c>
      <c r="W4" s="829"/>
      <c r="X4" s="829"/>
      <c r="Y4" s="830"/>
      <c r="Z4" s="794" t="s">
        <v>400</v>
      </c>
      <c r="AA4" s="883" t="s">
        <v>434</v>
      </c>
      <c r="AB4" s="885" t="s">
        <v>266</v>
      </c>
      <c r="AC4" s="885" t="s">
        <v>443</v>
      </c>
      <c r="AD4" s="868"/>
    </row>
    <row r="5" spans="2:30" ht="18" customHeight="1" x14ac:dyDescent="0.5">
      <c r="B5" s="814"/>
      <c r="C5" s="814"/>
      <c r="D5" s="817"/>
      <c r="E5" s="131" t="s">
        <v>456</v>
      </c>
      <c r="F5" s="484">
        <v>1</v>
      </c>
      <c r="G5" s="484">
        <v>2</v>
      </c>
      <c r="H5" s="484">
        <v>3</v>
      </c>
      <c r="I5" s="488">
        <v>4</v>
      </c>
      <c r="J5" s="133">
        <v>1</v>
      </c>
      <c r="K5" s="484">
        <v>2</v>
      </c>
      <c r="L5" s="484">
        <v>3</v>
      </c>
      <c r="M5" s="491">
        <v>4</v>
      </c>
      <c r="N5" s="133">
        <v>1</v>
      </c>
      <c r="O5" s="484">
        <v>2</v>
      </c>
      <c r="P5" s="484">
        <v>3</v>
      </c>
      <c r="Q5" s="491">
        <v>4</v>
      </c>
      <c r="R5" s="133">
        <v>1</v>
      </c>
      <c r="S5" s="484">
        <v>2</v>
      </c>
      <c r="T5" s="484">
        <v>3</v>
      </c>
      <c r="U5" s="491">
        <v>4</v>
      </c>
      <c r="V5" s="133">
        <v>1</v>
      </c>
      <c r="W5" s="484">
        <v>2</v>
      </c>
      <c r="X5" s="484">
        <v>3</v>
      </c>
      <c r="Y5" s="491">
        <v>4</v>
      </c>
      <c r="Z5" s="795"/>
      <c r="AA5" s="884"/>
      <c r="AB5" s="885"/>
      <c r="AC5" s="885"/>
      <c r="AD5" s="868"/>
    </row>
    <row r="6" spans="2:30" ht="18" customHeight="1" thickBot="1" x14ac:dyDescent="0.55000000000000004">
      <c r="B6" s="815"/>
      <c r="C6" s="815"/>
      <c r="D6" s="818"/>
      <c r="E6" s="624" t="s">
        <v>410</v>
      </c>
      <c r="F6" s="485"/>
      <c r="G6" s="485"/>
      <c r="H6" s="485"/>
      <c r="I6" s="489"/>
      <c r="J6" s="263"/>
      <c r="K6" s="253"/>
      <c r="L6" s="253"/>
      <c r="M6" s="266"/>
      <c r="N6" s="263"/>
      <c r="O6" s="253"/>
      <c r="P6" s="253"/>
      <c r="Q6" s="266"/>
      <c r="R6" s="263"/>
      <c r="S6" s="254"/>
      <c r="T6" s="254"/>
      <c r="U6" s="266"/>
      <c r="V6" s="263"/>
      <c r="W6" s="253"/>
      <c r="X6" s="253"/>
      <c r="Y6" s="266"/>
      <c r="Z6" s="630" t="str">
        <f>IF(SUM(F6:Y6),SUM(F6:Y6),"")</f>
        <v/>
      </c>
      <c r="AA6" s="622">
        <v>100</v>
      </c>
      <c r="AB6" s="886"/>
      <c r="AC6" s="886"/>
      <c r="AD6" s="869"/>
    </row>
    <row r="7" spans="2:30" ht="15.75" customHeight="1" x14ac:dyDescent="0.5">
      <c r="B7" s="620">
        <v>1</v>
      </c>
      <c r="C7" s="111" t="str">
        <f>IF(นักเรียน!C6="","",นักเรียน!C6)</f>
        <v/>
      </c>
      <c r="D7" s="843" t="str">
        <f>IF(นักเรียน!E6="","",นักเรียน!E6)</f>
        <v/>
      </c>
      <c r="E7" s="844"/>
      <c r="F7" s="264"/>
      <c r="G7" s="486"/>
      <c r="H7" s="486"/>
      <c r="I7" s="490"/>
      <c r="J7" s="264"/>
      <c r="K7" s="255"/>
      <c r="L7" s="255"/>
      <c r="M7" s="267"/>
      <c r="N7" s="264"/>
      <c r="O7" s="255"/>
      <c r="P7" s="255"/>
      <c r="Q7" s="267"/>
      <c r="R7" s="264"/>
      <c r="S7" s="256"/>
      <c r="T7" s="256"/>
      <c r="U7" s="267"/>
      <c r="V7" s="264"/>
      <c r="W7" s="255"/>
      <c r="X7" s="255"/>
      <c r="Y7" s="267"/>
      <c r="Z7" s="631" t="str">
        <f>IF(F7="","",SUM(F7:Y7))</f>
        <v/>
      </c>
      <c r="AA7" s="134" t="str">
        <f>IF(Z7="","",ROUND(Z7/$Z$6*$AA$6,0))</f>
        <v/>
      </c>
      <c r="AB7" s="135" t="str">
        <f>IF(AA7="","",IF(นักเรียน!N6="ออก","---ย้าย---",VLOOKUP(AA7,grade3,5,TRUE)))</f>
        <v/>
      </c>
      <c r="AC7" s="493" t="str">
        <f>IF(AA7="","",IF(นักเรียน!N6="ออก","---ย้าย---",VLOOKUP(AA7,grade3,4,TRUE)))</f>
        <v/>
      </c>
      <c r="AD7" s="260"/>
    </row>
    <row r="8" spans="2:30" ht="15.75" customHeight="1" x14ac:dyDescent="0.5">
      <c r="B8" s="627">
        <v>2</v>
      </c>
      <c r="C8" s="111" t="str">
        <f>IF(นักเรียน!C7="","",นักเรียน!C7)</f>
        <v/>
      </c>
      <c r="D8" s="845" t="str">
        <f>IF(นักเรียน!E7="","",นักเรียน!E7)</f>
        <v/>
      </c>
      <c r="E8" s="846"/>
      <c r="F8" s="265"/>
      <c r="G8" s="487"/>
      <c r="H8" s="487"/>
      <c r="I8" s="494"/>
      <c r="J8" s="265"/>
      <c r="K8" s="257"/>
      <c r="L8" s="257"/>
      <c r="M8" s="268"/>
      <c r="N8" s="265"/>
      <c r="O8" s="257"/>
      <c r="P8" s="257"/>
      <c r="Q8" s="268"/>
      <c r="R8" s="265"/>
      <c r="S8" s="258"/>
      <c r="T8" s="258"/>
      <c r="U8" s="268"/>
      <c r="V8" s="265"/>
      <c r="W8" s="257"/>
      <c r="X8" s="257"/>
      <c r="Y8" s="268"/>
      <c r="Z8" s="492" t="str">
        <f t="shared" ref="Z8:Z56" si="0">IF(F8="","",SUM(F8:Y8))</f>
        <v/>
      </c>
      <c r="AA8" s="134" t="str">
        <f t="shared" ref="AA8:AA56" si="1">IF(Z8="","",ROUND(Z8/$Z$6*$AA$6,0))</f>
        <v/>
      </c>
      <c r="AB8" s="135" t="str">
        <f>IF(AA8="","",IF(นักเรียน!N7="ออก","---ย้าย---",VLOOKUP(AA8,grade3,5,TRUE)))</f>
        <v/>
      </c>
      <c r="AC8" s="493" t="str">
        <f>IF(AA8="","",IF(นักเรียน!N7="ออก","---ย้าย---",VLOOKUP(AA8,grade3,4,TRUE)))</f>
        <v/>
      </c>
      <c r="AD8" s="262"/>
    </row>
    <row r="9" spans="2:30" ht="15.75" customHeight="1" x14ac:dyDescent="0.5">
      <c r="B9" s="627">
        <v>3</v>
      </c>
      <c r="C9" s="111" t="str">
        <f>IF(นักเรียน!C8="","",นักเรียน!C8)</f>
        <v/>
      </c>
      <c r="D9" s="845" t="str">
        <f>IF(นักเรียน!E8="","",นักเรียน!E8)</f>
        <v/>
      </c>
      <c r="E9" s="846"/>
      <c r="F9" s="265"/>
      <c r="G9" s="487"/>
      <c r="H9" s="487"/>
      <c r="I9" s="494"/>
      <c r="J9" s="265"/>
      <c r="K9" s="257"/>
      <c r="L9" s="257"/>
      <c r="M9" s="268"/>
      <c r="N9" s="265"/>
      <c r="O9" s="257"/>
      <c r="P9" s="257"/>
      <c r="Q9" s="268"/>
      <c r="R9" s="265"/>
      <c r="S9" s="258"/>
      <c r="T9" s="258"/>
      <c r="U9" s="268"/>
      <c r="V9" s="265"/>
      <c r="W9" s="257"/>
      <c r="X9" s="257"/>
      <c r="Y9" s="268"/>
      <c r="Z9" s="492" t="str">
        <f t="shared" si="0"/>
        <v/>
      </c>
      <c r="AA9" s="134" t="str">
        <f t="shared" si="1"/>
        <v/>
      </c>
      <c r="AB9" s="135" t="str">
        <f>IF(AA9="","",IF(นักเรียน!N8="ออก","---ย้าย---",VLOOKUP(AA9,grade3,5,TRUE)))</f>
        <v/>
      </c>
      <c r="AC9" s="493" t="str">
        <f>IF(AA9="","",IF(นักเรียน!N8="ออก","---ย้าย---",VLOOKUP(AA9,grade3,4,TRUE)))</f>
        <v/>
      </c>
      <c r="AD9" s="262"/>
    </row>
    <row r="10" spans="2:30" ht="15.75" customHeight="1" x14ac:dyDescent="0.5">
      <c r="B10" s="627">
        <v>4</v>
      </c>
      <c r="C10" s="111" t="str">
        <f>IF(นักเรียน!C9="","",นักเรียน!C9)</f>
        <v/>
      </c>
      <c r="D10" s="845" t="str">
        <f>IF(นักเรียน!E9="","",นักเรียน!E9)</f>
        <v/>
      </c>
      <c r="E10" s="846"/>
      <c r="F10" s="265"/>
      <c r="G10" s="487"/>
      <c r="H10" s="487"/>
      <c r="I10" s="494"/>
      <c r="J10" s="265"/>
      <c r="K10" s="257"/>
      <c r="L10" s="257"/>
      <c r="M10" s="268"/>
      <c r="N10" s="265"/>
      <c r="O10" s="257"/>
      <c r="P10" s="257"/>
      <c r="Q10" s="268"/>
      <c r="R10" s="265"/>
      <c r="S10" s="258"/>
      <c r="T10" s="258"/>
      <c r="U10" s="268"/>
      <c r="V10" s="265"/>
      <c r="W10" s="257"/>
      <c r="X10" s="257"/>
      <c r="Y10" s="268"/>
      <c r="Z10" s="492" t="str">
        <f t="shared" si="0"/>
        <v/>
      </c>
      <c r="AA10" s="134" t="str">
        <f t="shared" si="1"/>
        <v/>
      </c>
      <c r="AB10" s="135" t="str">
        <f>IF(AA10="","",IF(นักเรียน!N9="ออก","---ย้าย---",VLOOKUP(AA10,grade3,5,TRUE)))</f>
        <v/>
      </c>
      <c r="AC10" s="493" t="str">
        <f>IF(AA10="","",IF(นักเรียน!N9="ออก","---ย้าย---",VLOOKUP(AA10,grade3,4,TRUE)))</f>
        <v/>
      </c>
      <c r="AD10" s="262"/>
    </row>
    <row r="11" spans="2:30" ht="15.75" customHeight="1" x14ac:dyDescent="0.5">
      <c r="B11" s="620">
        <v>5</v>
      </c>
      <c r="C11" s="111" t="str">
        <f>IF(นักเรียน!C10="","",นักเรียน!C10)</f>
        <v/>
      </c>
      <c r="D11" s="845" t="str">
        <f>IF(นักเรียน!E10="","",นักเรียน!E10)</f>
        <v/>
      </c>
      <c r="E11" s="846"/>
      <c r="F11" s="265"/>
      <c r="G11" s="487"/>
      <c r="H11" s="487"/>
      <c r="I11" s="494"/>
      <c r="J11" s="265"/>
      <c r="K11" s="257"/>
      <c r="L11" s="257"/>
      <c r="M11" s="268"/>
      <c r="N11" s="265"/>
      <c r="O11" s="257"/>
      <c r="P11" s="257"/>
      <c r="Q11" s="268"/>
      <c r="R11" s="265"/>
      <c r="S11" s="258"/>
      <c r="T11" s="258"/>
      <c r="U11" s="268"/>
      <c r="V11" s="265"/>
      <c r="W11" s="257"/>
      <c r="X11" s="257"/>
      <c r="Y11" s="268"/>
      <c r="Z11" s="492" t="str">
        <f t="shared" si="0"/>
        <v/>
      </c>
      <c r="AA11" s="134" t="str">
        <f t="shared" si="1"/>
        <v/>
      </c>
      <c r="AB11" s="135" t="str">
        <f>IF(AA11="","",IF(นักเรียน!N10="ออก","---ย้าย---",VLOOKUP(AA11,grade3,5,TRUE)))</f>
        <v/>
      </c>
      <c r="AC11" s="493" t="str">
        <f>IF(AA11="","",IF(นักเรียน!N10="ออก","---ย้าย---",VLOOKUP(AA11,grade3,4,TRUE)))</f>
        <v/>
      </c>
      <c r="AD11" s="262"/>
    </row>
    <row r="12" spans="2:30" ht="15.75" customHeight="1" x14ac:dyDescent="0.5">
      <c r="B12" s="627">
        <v>6</v>
      </c>
      <c r="C12" s="111" t="str">
        <f>IF(นักเรียน!C11="","",นักเรียน!C11)</f>
        <v/>
      </c>
      <c r="D12" s="845" t="str">
        <f>IF(นักเรียน!E11="","",นักเรียน!E11)</f>
        <v/>
      </c>
      <c r="E12" s="846"/>
      <c r="F12" s="265"/>
      <c r="G12" s="487"/>
      <c r="H12" s="487"/>
      <c r="I12" s="494"/>
      <c r="J12" s="265"/>
      <c r="K12" s="257"/>
      <c r="L12" s="257"/>
      <c r="M12" s="268"/>
      <c r="N12" s="265"/>
      <c r="O12" s="257"/>
      <c r="P12" s="257"/>
      <c r="Q12" s="268"/>
      <c r="R12" s="265"/>
      <c r="S12" s="258"/>
      <c r="T12" s="258"/>
      <c r="U12" s="268"/>
      <c r="V12" s="265"/>
      <c r="W12" s="257"/>
      <c r="X12" s="257"/>
      <c r="Y12" s="268"/>
      <c r="Z12" s="492" t="str">
        <f t="shared" si="0"/>
        <v/>
      </c>
      <c r="AA12" s="134" t="str">
        <f t="shared" si="1"/>
        <v/>
      </c>
      <c r="AB12" s="135" t="str">
        <f>IF(AA12="","",IF(นักเรียน!N11="ออก","---ย้าย---",VLOOKUP(AA12,grade3,5,TRUE)))</f>
        <v/>
      </c>
      <c r="AC12" s="493" t="str">
        <f>IF(AA12="","",IF(นักเรียน!N11="ออก","---ย้าย---",VLOOKUP(AA12,grade3,4,TRUE)))</f>
        <v/>
      </c>
      <c r="AD12" s="262"/>
    </row>
    <row r="13" spans="2:30" ht="15.75" customHeight="1" x14ac:dyDescent="0.5">
      <c r="B13" s="627">
        <v>7</v>
      </c>
      <c r="C13" s="111" t="str">
        <f>IF(นักเรียน!C12="","",นักเรียน!C12)</f>
        <v/>
      </c>
      <c r="D13" s="845" t="str">
        <f>IF(นักเรียน!E12="","",นักเรียน!E12)</f>
        <v/>
      </c>
      <c r="E13" s="846"/>
      <c r="F13" s="265"/>
      <c r="G13" s="487"/>
      <c r="H13" s="487"/>
      <c r="I13" s="494"/>
      <c r="J13" s="265"/>
      <c r="K13" s="257"/>
      <c r="L13" s="257"/>
      <c r="M13" s="268"/>
      <c r="N13" s="265"/>
      <c r="O13" s="257"/>
      <c r="P13" s="257"/>
      <c r="Q13" s="268"/>
      <c r="R13" s="265"/>
      <c r="S13" s="258"/>
      <c r="T13" s="258"/>
      <c r="U13" s="268"/>
      <c r="V13" s="265"/>
      <c r="W13" s="257"/>
      <c r="X13" s="257"/>
      <c r="Y13" s="268"/>
      <c r="Z13" s="492" t="str">
        <f t="shared" si="0"/>
        <v/>
      </c>
      <c r="AA13" s="134" t="str">
        <f t="shared" si="1"/>
        <v/>
      </c>
      <c r="AB13" s="135" t="str">
        <f>IF(AA13="","",IF(นักเรียน!N12="ออก","---ย้าย---",VLOOKUP(AA13,grade3,5,TRUE)))</f>
        <v/>
      </c>
      <c r="AC13" s="493" t="str">
        <f>IF(AA13="","",IF(นักเรียน!N12="ออก","---ย้าย---",VLOOKUP(AA13,grade3,4,TRUE)))</f>
        <v/>
      </c>
      <c r="AD13" s="262"/>
    </row>
    <row r="14" spans="2:30" ht="15.75" customHeight="1" x14ac:dyDescent="0.5">
      <c r="B14" s="627">
        <v>8</v>
      </c>
      <c r="C14" s="111" t="str">
        <f>IF(นักเรียน!C13="","",นักเรียน!C13)</f>
        <v/>
      </c>
      <c r="D14" s="845" t="str">
        <f>IF(นักเรียน!E13="","",นักเรียน!E13)</f>
        <v/>
      </c>
      <c r="E14" s="846"/>
      <c r="F14" s="265"/>
      <c r="G14" s="487"/>
      <c r="H14" s="487"/>
      <c r="I14" s="494"/>
      <c r="J14" s="265"/>
      <c r="K14" s="257"/>
      <c r="L14" s="257"/>
      <c r="M14" s="268"/>
      <c r="N14" s="265"/>
      <c r="O14" s="257"/>
      <c r="P14" s="257"/>
      <c r="Q14" s="268"/>
      <c r="R14" s="265"/>
      <c r="S14" s="258"/>
      <c r="T14" s="258"/>
      <c r="U14" s="268"/>
      <c r="V14" s="265"/>
      <c r="W14" s="257"/>
      <c r="X14" s="257"/>
      <c r="Y14" s="268"/>
      <c r="Z14" s="492" t="str">
        <f t="shared" si="0"/>
        <v/>
      </c>
      <c r="AA14" s="134" t="str">
        <f t="shared" si="1"/>
        <v/>
      </c>
      <c r="AB14" s="135" t="str">
        <f>IF(AA14="","",IF(นักเรียน!N13="ออก","---ย้าย---",VLOOKUP(AA14,grade3,5,TRUE)))</f>
        <v/>
      </c>
      <c r="AC14" s="493" t="str">
        <f>IF(AA14="","",IF(นักเรียน!N13="ออก","---ย้าย---",VLOOKUP(AA14,grade3,4,TRUE)))</f>
        <v/>
      </c>
      <c r="AD14" s="262"/>
    </row>
    <row r="15" spans="2:30" ht="15.75" customHeight="1" x14ac:dyDescent="0.5">
      <c r="B15" s="620">
        <v>9</v>
      </c>
      <c r="C15" s="111" t="str">
        <f>IF(นักเรียน!C14="","",นักเรียน!C14)</f>
        <v/>
      </c>
      <c r="D15" s="845" t="str">
        <f>IF(นักเรียน!E14="","",นักเรียน!E14)</f>
        <v/>
      </c>
      <c r="E15" s="846"/>
      <c r="F15" s="265"/>
      <c r="G15" s="487"/>
      <c r="H15" s="487"/>
      <c r="I15" s="494"/>
      <c r="J15" s="265"/>
      <c r="K15" s="257"/>
      <c r="L15" s="257"/>
      <c r="M15" s="268"/>
      <c r="N15" s="265"/>
      <c r="O15" s="257"/>
      <c r="P15" s="257"/>
      <c r="Q15" s="268"/>
      <c r="R15" s="265"/>
      <c r="S15" s="258"/>
      <c r="T15" s="258"/>
      <c r="U15" s="268"/>
      <c r="V15" s="265"/>
      <c r="W15" s="257"/>
      <c r="X15" s="257"/>
      <c r="Y15" s="268"/>
      <c r="Z15" s="492" t="str">
        <f t="shared" si="0"/>
        <v/>
      </c>
      <c r="AA15" s="134" t="str">
        <f t="shared" si="1"/>
        <v/>
      </c>
      <c r="AB15" s="135" t="str">
        <f>IF(AA15="","",IF(นักเรียน!N14="ออก","---ย้าย---",VLOOKUP(AA15,grade3,5,TRUE)))</f>
        <v/>
      </c>
      <c r="AC15" s="493" t="str">
        <f>IF(AA15="","",IF(นักเรียน!N14="ออก","---ย้าย---",VLOOKUP(AA15,grade3,4,TRUE)))</f>
        <v/>
      </c>
      <c r="AD15" s="262"/>
    </row>
    <row r="16" spans="2:30" ht="15.75" customHeight="1" x14ac:dyDescent="0.5">
      <c r="B16" s="627">
        <v>10</v>
      </c>
      <c r="C16" s="111" t="str">
        <f>IF(นักเรียน!C15="","",นักเรียน!C15)</f>
        <v/>
      </c>
      <c r="D16" s="845" t="str">
        <f>IF(นักเรียน!E15="","",นักเรียน!E15)</f>
        <v/>
      </c>
      <c r="E16" s="846"/>
      <c r="F16" s="265"/>
      <c r="G16" s="487"/>
      <c r="H16" s="487"/>
      <c r="I16" s="494"/>
      <c r="J16" s="265"/>
      <c r="K16" s="257"/>
      <c r="L16" s="257"/>
      <c r="M16" s="268"/>
      <c r="N16" s="265"/>
      <c r="O16" s="257"/>
      <c r="P16" s="257"/>
      <c r="Q16" s="268"/>
      <c r="R16" s="265"/>
      <c r="S16" s="258"/>
      <c r="T16" s="258"/>
      <c r="U16" s="268"/>
      <c r="V16" s="265"/>
      <c r="W16" s="257"/>
      <c r="X16" s="257"/>
      <c r="Y16" s="268"/>
      <c r="Z16" s="492" t="str">
        <f t="shared" si="0"/>
        <v/>
      </c>
      <c r="AA16" s="134" t="str">
        <f t="shared" si="1"/>
        <v/>
      </c>
      <c r="AB16" s="135" t="str">
        <f>IF(AA16="","",IF(นักเรียน!N15="ออก","---ย้าย---",VLOOKUP(AA16,grade3,5,TRUE)))</f>
        <v/>
      </c>
      <c r="AC16" s="493" t="str">
        <f>IF(AA16="","",IF(นักเรียน!N15="ออก","---ย้าย---",VLOOKUP(AA16,grade3,4,TRUE)))</f>
        <v/>
      </c>
      <c r="AD16" s="262"/>
    </row>
    <row r="17" spans="2:30" ht="15.75" customHeight="1" x14ac:dyDescent="0.5">
      <c r="B17" s="627">
        <v>11</v>
      </c>
      <c r="C17" s="111" t="str">
        <f>IF(นักเรียน!C16="","",นักเรียน!C16)</f>
        <v/>
      </c>
      <c r="D17" s="845" t="str">
        <f>IF(นักเรียน!E16="","",นักเรียน!E16)</f>
        <v/>
      </c>
      <c r="E17" s="846"/>
      <c r="F17" s="265"/>
      <c r="G17" s="487"/>
      <c r="H17" s="487"/>
      <c r="I17" s="494"/>
      <c r="J17" s="265"/>
      <c r="K17" s="257"/>
      <c r="L17" s="257"/>
      <c r="M17" s="268"/>
      <c r="N17" s="265"/>
      <c r="O17" s="257"/>
      <c r="P17" s="257"/>
      <c r="Q17" s="268"/>
      <c r="R17" s="265"/>
      <c r="S17" s="258"/>
      <c r="T17" s="258"/>
      <c r="U17" s="268"/>
      <c r="V17" s="265"/>
      <c r="W17" s="257"/>
      <c r="X17" s="257"/>
      <c r="Y17" s="268"/>
      <c r="Z17" s="492" t="str">
        <f t="shared" si="0"/>
        <v/>
      </c>
      <c r="AA17" s="134" t="str">
        <f t="shared" si="1"/>
        <v/>
      </c>
      <c r="AB17" s="135" t="str">
        <f>IF(AA17="","",IF(นักเรียน!N16="ออก","---ย้าย---",VLOOKUP(AA17,grade3,5,TRUE)))</f>
        <v/>
      </c>
      <c r="AC17" s="493" t="str">
        <f>IF(AA17="","",IF(นักเรียน!N16="ออก","---ย้าย---",VLOOKUP(AA17,grade3,4,TRUE)))</f>
        <v/>
      </c>
      <c r="AD17" s="262"/>
    </row>
    <row r="18" spans="2:30" ht="15.75" customHeight="1" x14ac:dyDescent="0.5">
      <c r="B18" s="627">
        <v>12</v>
      </c>
      <c r="C18" s="111" t="str">
        <f>IF(นักเรียน!C17="","",นักเรียน!C17)</f>
        <v/>
      </c>
      <c r="D18" s="845" t="str">
        <f>IF(นักเรียน!E17="","",นักเรียน!E17)</f>
        <v/>
      </c>
      <c r="E18" s="846"/>
      <c r="F18" s="265"/>
      <c r="G18" s="487"/>
      <c r="H18" s="487"/>
      <c r="I18" s="494"/>
      <c r="J18" s="265"/>
      <c r="K18" s="257"/>
      <c r="L18" s="257"/>
      <c r="M18" s="268"/>
      <c r="N18" s="265"/>
      <c r="O18" s="257"/>
      <c r="P18" s="257"/>
      <c r="Q18" s="268"/>
      <c r="R18" s="265"/>
      <c r="S18" s="258"/>
      <c r="T18" s="258"/>
      <c r="U18" s="268"/>
      <c r="V18" s="265"/>
      <c r="W18" s="257"/>
      <c r="X18" s="257"/>
      <c r="Y18" s="268"/>
      <c r="Z18" s="492" t="str">
        <f t="shared" si="0"/>
        <v/>
      </c>
      <c r="AA18" s="134" t="str">
        <f t="shared" si="1"/>
        <v/>
      </c>
      <c r="AB18" s="135" t="str">
        <f>IF(AA18="","",IF(นักเรียน!N17="ออก","---ย้าย---",VLOOKUP(AA18,grade3,5,TRUE)))</f>
        <v/>
      </c>
      <c r="AC18" s="493" t="str">
        <f>IF(AA18="","",IF(นักเรียน!N17="ออก","---ย้าย---",VLOOKUP(AA18,grade3,4,TRUE)))</f>
        <v/>
      </c>
      <c r="AD18" s="262"/>
    </row>
    <row r="19" spans="2:30" ht="15.75" customHeight="1" x14ac:dyDescent="0.5">
      <c r="B19" s="620">
        <v>13</v>
      </c>
      <c r="C19" s="111" t="str">
        <f>IF(นักเรียน!C18="","",นักเรียน!C18)</f>
        <v/>
      </c>
      <c r="D19" s="845" t="str">
        <f>IF(นักเรียน!E18="","",นักเรียน!E18)</f>
        <v/>
      </c>
      <c r="E19" s="846"/>
      <c r="F19" s="265"/>
      <c r="G19" s="487"/>
      <c r="H19" s="487"/>
      <c r="I19" s="494"/>
      <c r="J19" s="265"/>
      <c r="K19" s="257"/>
      <c r="L19" s="257"/>
      <c r="M19" s="268"/>
      <c r="N19" s="265"/>
      <c r="O19" s="257"/>
      <c r="P19" s="257"/>
      <c r="Q19" s="268"/>
      <c r="R19" s="265"/>
      <c r="S19" s="258"/>
      <c r="T19" s="258"/>
      <c r="U19" s="268"/>
      <c r="V19" s="265"/>
      <c r="W19" s="257"/>
      <c r="X19" s="257"/>
      <c r="Y19" s="268"/>
      <c r="Z19" s="492" t="str">
        <f t="shared" si="0"/>
        <v/>
      </c>
      <c r="AA19" s="134" t="str">
        <f t="shared" si="1"/>
        <v/>
      </c>
      <c r="AB19" s="135" t="str">
        <f>IF(AA19="","",IF(นักเรียน!N18="ออก","---ย้าย---",VLOOKUP(AA19,grade3,5,TRUE)))</f>
        <v/>
      </c>
      <c r="AC19" s="493" t="str">
        <f>IF(AA19="","",IF(นักเรียน!N18="ออก","---ย้าย---",VLOOKUP(AA19,grade3,4,TRUE)))</f>
        <v/>
      </c>
      <c r="AD19" s="262"/>
    </row>
    <row r="20" spans="2:30" ht="15.75" customHeight="1" x14ac:dyDescent="0.5">
      <c r="B20" s="627">
        <v>14</v>
      </c>
      <c r="C20" s="111" t="str">
        <f>IF(นักเรียน!C19="","",นักเรียน!C19)</f>
        <v/>
      </c>
      <c r="D20" s="845" t="str">
        <f>IF(นักเรียน!E19="","",นักเรียน!E19)</f>
        <v/>
      </c>
      <c r="E20" s="846"/>
      <c r="F20" s="265"/>
      <c r="G20" s="487"/>
      <c r="H20" s="487"/>
      <c r="I20" s="494"/>
      <c r="J20" s="265"/>
      <c r="K20" s="257"/>
      <c r="L20" s="257"/>
      <c r="M20" s="268"/>
      <c r="N20" s="265"/>
      <c r="O20" s="257"/>
      <c r="P20" s="257"/>
      <c r="Q20" s="268"/>
      <c r="R20" s="265"/>
      <c r="S20" s="258"/>
      <c r="T20" s="258"/>
      <c r="U20" s="268"/>
      <c r="V20" s="265"/>
      <c r="W20" s="257"/>
      <c r="X20" s="257"/>
      <c r="Y20" s="268"/>
      <c r="Z20" s="492" t="str">
        <f t="shared" si="0"/>
        <v/>
      </c>
      <c r="AA20" s="134" t="str">
        <f t="shared" si="1"/>
        <v/>
      </c>
      <c r="AB20" s="135" t="str">
        <f>IF(AA20="","",IF(นักเรียน!N19="ออก","---ย้าย---",VLOOKUP(AA20,grade3,5,TRUE)))</f>
        <v/>
      </c>
      <c r="AC20" s="493" t="str">
        <f>IF(AA20="","",IF(นักเรียน!N19="ออก","---ย้าย---",VLOOKUP(AA20,grade3,4,TRUE)))</f>
        <v/>
      </c>
      <c r="AD20" s="262"/>
    </row>
    <row r="21" spans="2:30" ht="15.75" customHeight="1" x14ac:dyDescent="0.5">
      <c r="B21" s="627">
        <v>15</v>
      </c>
      <c r="C21" s="111" t="str">
        <f>IF(นักเรียน!C20="","",นักเรียน!C20)</f>
        <v/>
      </c>
      <c r="D21" s="845" t="str">
        <f>IF(นักเรียน!E20="","",นักเรียน!E20)</f>
        <v/>
      </c>
      <c r="E21" s="846"/>
      <c r="F21" s="265"/>
      <c r="G21" s="487"/>
      <c r="H21" s="487"/>
      <c r="I21" s="494"/>
      <c r="J21" s="265"/>
      <c r="K21" s="257"/>
      <c r="L21" s="257"/>
      <c r="M21" s="268"/>
      <c r="N21" s="265"/>
      <c r="O21" s="257"/>
      <c r="P21" s="257"/>
      <c r="Q21" s="268"/>
      <c r="R21" s="265"/>
      <c r="S21" s="258"/>
      <c r="T21" s="258"/>
      <c r="U21" s="268"/>
      <c r="V21" s="265"/>
      <c r="W21" s="257"/>
      <c r="X21" s="257"/>
      <c r="Y21" s="268"/>
      <c r="Z21" s="492" t="str">
        <f t="shared" si="0"/>
        <v/>
      </c>
      <c r="AA21" s="134" t="str">
        <f t="shared" si="1"/>
        <v/>
      </c>
      <c r="AB21" s="135" t="str">
        <f>IF(AA21="","",IF(นักเรียน!N20="ออก","---ย้าย---",VLOOKUP(AA21,grade3,5,TRUE)))</f>
        <v/>
      </c>
      <c r="AC21" s="493" t="str">
        <f>IF(AA21="","",IF(นักเรียน!N20="ออก","---ย้าย---",VLOOKUP(AA21,grade3,4,TRUE)))</f>
        <v/>
      </c>
      <c r="AD21" s="262"/>
    </row>
    <row r="22" spans="2:30" ht="15.75" customHeight="1" x14ac:dyDescent="0.5">
      <c r="B22" s="627">
        <v>16</v>
      </c>
      <c r="C22" s="111" t="str">
        <f>IF(นักเรียน!C21="","",นักเรียน!C21)</f>
        <v/>
      </c>
      <c r="D22" s="845" t="str">
        <f>IF(นักเรียน!E21="","",นักเรียน!E21)</f>
        <v/>
      </c>
      <c r="E22" s="846"/>
      <c r="F22" s="265"/>
      <c r="G22" s="487"/>
      <c r="H22" s="487"/>
      <c r="I22" s="494"/>
      <c r="J22" s="265"/>
      <c r="K22" s="257"/>
      <c r="L22" s="257"/>
      <c r="M22" s="268"/>
      <c r="N22" s="265"/>
      <c r="O22" s="257"/>
      <c r="P22" s="257"/>
      <c r="Q22" s="268"/>
      <c r="R22" s="265"/>
      <c r="S22" s="258"/>
      <c r="T22" s="258"/>
      <c r="U22" s="268"/>
      <c r="V22" s="265"/>
      <c r="W22" s="257"/>
      <c r="X22" s="257"/>
      <c r="Y22" s="268"/>
      <c r="Z22" s="492" t="str">
        <f t="shared" si="0"/>
        <v/>
      </c>
      <c r="AA22" s="134" t="str">
        <f t="shared" si="1"/>
        <v/>
      </c>
      <c r="AB22" s="135" t="str">
        <f>IF(AA22="","",IF(นักเรียน!N21="ออก","---ย้าย---",VLOOKUP(AA22,grade3,5,TRUE)))</f>
        <v/>
      </c>
      <c r="AC22" s="493" t="str">
        <f>IF(AA22="","",IF(นักเรียน!N21="ออก","---ย้าย---",VLOOKUP(AA22,grade3,4,TRUE)))</f>
        <v/>
      </c>
      <c r="AD22" s="262"/>
    </row>
    <row r="23" spans="2:30" ht="15.75" customHeight="1" x14ac:dyDescent="0.5">
      <c r="B23" s="620">
        <v>17</v>
      </c>
      <c r="C23" s="111" t="str">
        <f>IF(นักเรียน!C22="","",นักเรียน!C22)</f>
        <v/>
      </c>
      <c r="D23" s="845" t="str">
        <f>IF(นักเรียน!E22="","",นักเรียน!E22)</f>
        <v/>
      </c>
      <c r="E23" s="846"/>
      <c r="F23" s="265"/>
      <c r="G23" s="487"/>
      <c r="H23" s="487"/>
      <c r="I23" s="494"/>
      <c r="J23" s="265"/>
      <c r="K23" s="257"/>
      <c r="L23" s="257"/>
      <c r="M23" s="268"/>
      <c r="N23" s="265"/>
      <c r="O23" s="257"/>
      <c r="P23" s="257"/>
      <c r="Q23" s="268"/>
      <c r="R23" s="265"/>
      <c r="S23" s="258"/>
      <c r="T23" s="258"/>
      <c r="U23" s="268"/>
      <c r="V23" s="265"/>
      <c r="W23" s="257"/>
      <c r="X23" s="257"/>
      <c r="Y23" s="268"/>
      <c r="Z23" s="492" t="str">
        <f t="shared" si="0"/>
        <v/>
      </c>
      <c r="AA23" s="134" t="str">
        <f t="shared" si="1"/>
        <v/>
      </c>
      <c r="AB23" s="135" t="str">
        <f>IF(AA23="","",IF(นักเรียน!N22="ออก","---ย้าย---",VLOOKUP(AA23,grade3,5,TRUE)))</f>
        <v/>
      </c>
      <c r="AC23" s="493" t="str">
        <f>IF(AA23="","",IF(นักเรียน!N22="ออก","---ย้าย---",VLOOKUP(AA23,grade3,4,TRUE)))</f>
        <v/>
      </c>
      <c r="AD23" s="262"/>
    </row>
    <row r="24" spans="2:30" ht="15.75" customHeight="1" x14ac:dyDescent="0.5">
      <c r="B24" s="627">
        <v>18</v>
      </c>
      <c r="C24" s="111" t="str">
        <f>IF(นักเรียน!C23="","",นักเรียน!C23)</f>
        <v/>
      </c>
      <c r="D24" s="845" t="str">
        <f>IF(นักเรียน!E23="","",นักเรียน!E23)</f>
        <v/>
      </c>
      <c r="E24" s="846"/>
      <c r="F24" s="265"/>
      <c r="G24" s="487"/>
      <c r="H24" s="487"/>
      <c r="I24" s="494"/>
      <c r="J24" s="265"/>
      <c r="K24" s="257"/>
      <c r="L24" s="257"/>
      <c r="M24" s="268"/>
      <c r="N24" s="265"/>
      <c r="O24" s="257"/>
      <c r="P24" s="257"/>
      <c r="Q24" s="268"/>
      <c r="R24" s="265"/>
      <c r="S24" s="258"/>
      <c r="T24" s="258"/>
      <c r="U24" s="268"/>
      <c r="V24" s="265"/>
      <c r="W24" s="257"/>
      <c r="X24" s="257"/>
      <c r="Y24" s="268"/>
      <c r="Z24" s="492" t="str">
        <f t="shared" si="0"/>
        <v/>
      </c>
      <c r="AA24" s="134" t="str">
        <f t="shared" si="1"/>
        <v/>
      </c>
      <c r="AB24" s="135" t="str">
        <f>IF(AA24="","",IF(นักเรียน!N23="ออก","---ย้าย---",VLOOKUP(AA24,grade3,5,TRUE)))</f>
        <v/>
      </c>
      <c r="AC24" s="493" t="str">
        <f>IF(AA24="","",IF(นักเรียน!N23="ออก","---ย้าย---",VLOOKUP(AA24,grade3,4,TRUE)))</f>
        <v/>
      </c>
      <c r="AD24" s="262"/>
    </row>
    <row r="25" spans="2:30" ht="15.75" customHeight="1" x14ac:dyDescent="0.5">
      <c r="B25" s="627">
        <v>19</v>
      </c>
      <c r="C25" s="111" t="str">
        <f>IF(นักเรียน!C24="","",นักเรียน!C24)</f>
        <v/>
      </c>
      <c r="D25" s="845" t="str">
        <f>IF(นักเรียน!E24="","",นักเรียน!E24)</f>
        <v/>
      </c>
      <c r="E25" s="846"/>
      <c r="F25" s="265"/>
      <c r="G25" s="487"/>
      <c r="H25" s="487"/>
      <c r="I25" s="494"/>
      <c r="J25" s="265"/>
      <c r="K25" s="257"/>
      <c r="L25" s="257"/>
      <c r="M25" s="268"/>
      <c r="N25" s="265"/>
      <c r="O25" s="257"/>
      <c r="P25" s="257"/>
      <c r="Q25" s="268"/>
      <c r="R25" s="265"/>
      <c r="S25" s="258"/>
      <c r="T25" s="258"/>
      <c r="U25" s="268"/>
      <c r="V25" s="265"/>
      <c r="W25" s="257"/>
      <c r="X25" s="257"/>
      <c r="Y25" s="268"/>
      <c r="Z25" s="492" t="str">
        <f t="shared" si="0"/>
        <v/>
      </c>
      <c r="AA25" s="134" t="str">
        <f t="shared" si="1"/>
        <v/>
      </c>
      <c r="AB25" s="135" t="str">
        <f>IF(AA25="","",IF(นักเรียน!N24="ออก","---ย้าย---",VLOOKUP(AA25,grade3,5,TRUE)))</f>
        <v/>
      </c>
      <c r="AC25" s="493" t="str">
        <f>IF(AA25="","",IF(นักเรียน!N24="ออก","---ย้าย---",VLOOKUP(AA25,grade3,4,TRUE)))</f>
        <v/>
      </c>
      <c r="AD25" s="262"/>
    </row>
    <row r="26" spans="2:30" ht="15.75" customHeight="1" x14ac:dyDescent="0.5">
      <c r="B26" s="627">
        <v>20</v>
      </c>
      <c r="C26" s="111" t="str">
        <f>IF(นักเรียน!C25="","",นักเรียน!C25)</f>
        <v/>
      </c>
      <c r="D26" s="845" t="str">
        <f>IF(นักเรียน!E25="","",นักเรียน!E25)</f>
        <v/>
      </c>
      <c r="E26" s="846"/>
      <c r="F26" s="265"/>
      <c r="G26" s="487"/>
      <c r="H26" s="487"/>
      <c r="I26" s="494"/>
      <c r="J26" s="265"/>
      <c r="K26" s="257"/>
      <c r="L26" s="257"/>
      <c r="M26" s="268"/>
      <c r="N26" s="265"/>
      <c r="O26" s="257"/>
      <c r="P26" s="257"/>
      <c r="Q26" s="268"/>
      <c r="R26" s="265"/>
      <c r="S26" s="258"/>
      <c r="T26" s="258"/>
      <c r="U26" s="268"/>
      <c r="V26" s="265"/>
      <c r="W26" s="257"/>
      <c r="X26" s="257"/>
      <c r="Y26" s="268"/>
      <c r="Z26" s="492" t="str">
        <f t="shared" si="0"/>
        <v/>
      </c>
      <c r="AA26" s="134" t="str">
        <f t="shared" si="1"/>
        <v/>
      </c>
      <c r="AB26" s="135" t="str">
        <f>IF(AA26="","",IF(นักเรียน!N25="ออก","---ย้าย---",VLOOKUP(AA26,grade3,5,TRUE)))</f>
        <v/>
      </c>
      <c r="AC26" s="493" t="str">
        <f>IF(AA26="","",IF(นักเรียน!N25="ออก","---ย้าย---",VLOOKUP(AA26,grade3,4,TRUE)))</f>
        <v/>
      </c>
      <c r="AD26" s="262"/>
    </row>
    <row r="27" spans="2:30" ht="15.75" customHeight="1" x14ac:dyDescent="0.5">
      <c r="B27" s="620">
        <v>21</v>
      </c>
      <c r="C27" s="111" t="str">
        <f>IF(นักเรียน!C26="","",นักเรียน!C26)</f>
        <v/>
      </c>
      <c r="D27" s="845" t="str">
        <f>IF(นักเรียน!E26="","",นักเรียน!E26)</f>
        <v/>
      </c>
      <c r="E27" s="846"/>
      <c r="F27" s="265"/>
      <c r="G27" s="487"/>
      <c r="H27" s="487"/>
      <c r="I27" s="494"/>
      <c r="J27" s="265"/>
      <c r="K27" s="257"/>
      <c r="L27" s="257"/>
      <c r="M27" s="268"/>
      <c r="N27" s="265"/>
      <c r="O27" s="257"/>
      <c r="P27" s="257"/>
      <c r="Q27" s="268"/>
      <c r="R27" s="265"/>
      <c r="S27" s="258"/>
      <c r="T27" s="258"/>
      <c r="U27" s="268"/>
      <c r="V27" s="265"/>
      <c r="W27" s="257"/>
      <c r="X27" s="257"/>
      <c r="Y27" s="268"/>
      <c r="Z27" s="492" t="str">
        <f t="shared" si="0"/>
        <v/>
      </c>
      <c r="AA27" s="134" t="str">
        <f t="shared" si="1"/>
        <v/>
      </c>
      <c r="AB27" s="135" t="str">
        <f>IF(AA27="","",IF(นักเรียน!N26="ออก","---ย้าย---",VLOOKUP(AA27,grade3,5,TRUE)))</f>
        <v/>
      </c>
      <c r="AC27" s="493" t="str">
        <f>IF(AA27="","",IF(นักเรียน!N26="ออก","---ย้าย---",VLOOKUP(AA27,grade3,4,TRUE)))</f>
        <v/>
      </c>
      <c r="AD27" s="262"/>
    </row>
    <row r="28" spans="2:30" ht="15.75" customHeight="1" x14ac:dyDescent="0.5">
      <c r="B28" s="627">
        <v>22</v>
      </c>
      <c r="C28" s="111" t="str">
        <f>IF(นักเรียน!C27="","",นักเรียน!C27)</f>
        <v/>
      </c>
      <c r="D28" s="845" t="str">
        <f>IF(นักเรียน!E27="","",นักเรียน!E27)</f>
        <v/>
      </c>
      <c r="E28" s="846"/>
      <c r="F28" s="265"/>
      <c r="G28" s="487"/>
      <c r="H28" s="487"/>
      <c r="I28" s="494"/>
      <c r="J28" s="265"/>
      <c r="K28" s="257"/>
      <c r="L28" s="257"/>
      <c r="M28" s="268"/>
      <c r="N28" s="265"/>
      <c r="O28" s="257"/>
      <c r="P28" s="257"/>
      <c r="Q28" s="268"/>
      <c r="R28" s="265"/>
      <c r="S28" s="258"/>
      <c r="T28" s="258"/>
      <c r="U28" s="268"/>
      <c r="V28" s="265"/>
      <c r="W28" s="257"/>
      <c r="X28" s="257"/>
      <c r="Y28" s="268"/>
      <c r="Z28" s="492" t="str">
        <f t="shared" si="0"/>
        <v/>
      </c>
      <c r="AA28" s="134" t="str">
        <f t="shared" si="1"/>
        <v/>
      </c>
      <c r="AB28" s="135" t="str">
        <f>IF(AA28="","",IF(นักเรียน!N27="ออก","---ย้าย---",VLOOKUP(AA28,grade3,5,TRUE)))</f>
        <v/>
      </c>
      <c r="AC28" s="493" t="str">
        <f>IF(AA28="","",IF(นักเรียน!N27="ออก","---ย้าย---",VLOOKUP(AA28,grade3,4,TRUE)))</f>
        <v/>
      </c>
      <c r="AD28" s="262"/>
    </row>
    <row r="29" spans="2:30" ht="15.75" customHeight="1" x14ac:dyDescent="0.5">
      <c r="B29" s="627">
        <v>23</v>
      </c>
      <c r="C29" s="111" t="str">
        <f>IF(นักเรียน!C28="","",นักเรียน!C28)</f>
        <v/>
      </c>
      <c r="D29" s="845" t="str">
        <f>IF(นักเรียน!E28="","",นักเรียน!E28)</f>
        <v/>
      </c>
      <c r="E29" s="846"/>
      <c r="F29" s="265"/>
      <c r="G29" s="487"/>
      <c r="H29" s="487"/>
      <c r="I29" s="494"/>
      <c r="J29" s="265"/>
      <c r="K29" s="257"/>
      <c r="L29" s="257"/>
      <c r="M29" s="268"/>
      <c r="N29" s="265"/>
      <c r="O29" s="257"/>
      <c r="P29" s="257"/>
      <c r="Q29" s="268"/>
      <c r="R29" s="265"/>
      <c r="S29" s="258"/>
      <c r="T29" s="258"/>
      <c r="U29" s="268"/>
      <c r="V29" s="265"/>
      <c r="W29" s="257"/>
      <c r="X29" s="257"/>
      <c r="Y29" s="268"/>
      <c r="Z29" s="492" t="str">
        <f t="shared" si="0"/>
        <v/>
      </c>
      <c r="AA29" s="134" t="str">
        <f t="shared" si="1"/>
        <v/>
      </c>
      <c r="AB29" s="135" t="str">
        <f>IF(AA29="","",IF(นักเรียน!N28="ออก","---ย้าย---",VLOOKUP(AA29,grade3,5,TRUE)))</f>
        <v/>
      </c>
      <c r="AC29" s="493" t="str">
        <f>IF(AA29="","",IF(นักเรียน!N28="ออก","---ย้าย---",VLOOKUP(AA29,grade3,4,TRUE)))</f>
        <v/>
      </c>
      <c r="AD29" s="262"/>
    </row>
    <row r="30" spans="2:30" ht="15.75" customHeight="1" x14ac:dyDescent="0.5">
      <c r="B30" s="627">
        <v>24</v>
      </c>
      <c r="C30" s="111" t="str">
        <f>IF(นักเรียน!C29="","",นักเรียน!C29)</f>
        <v/>
      </c>
      <c r="D30" s="845" t="str">
        <f>IF(นักเรียน!E29="","",นักเรียน!E29)</f>
        <v/>
      </c>
      <c r="E30" s="846"/>
      <c r="F30" s="265"/>
      <c r="G30" s="487"/>
      <c r="H30" s="487"/>
      <c r="I30" s="494"/>
      <c r="J30" s="265"/>
      <c r="K30" s="257"/>
      <c r="L30" s="257"/>
      <c r="M30" s="268"/>
      <c r="N30" s="265"/>
      <c r="O30" s="257"/>
      <c r="P30" s="257"/>
      <c r="Q30" s="268"/>
      <c r="R30" s="265"/>
      <c r="S30" s="258"/>
      <c r="T30" s="258"/>
      <c r="U30" s="268"/>
      <c r="V30" s="265"/>
      <c r="W30" s="257"/>
      <c r="X30" s="257"/>
      <c r="Y30" s="268"/>
      <c r="Z30" s="492" t="str">
        <f t="shared" si="0"/>
        <v/>
      </c>
      <c r="AA30" s="134" t="str">
        <f t="shared" si="1"/>
        <v/>
      </c>
      <c r="AB30" s="135" t="str">
        <f>IF(AA30="","",IF(นักเรียน!N29="ออก","---ย้าย---",VLOOKUP(AA30,grade3,5,TRUE)))</f>
        <v/>
      </c>
      <c r="AC30" s="493" t="str">
        <f>IF(AA30="","",IF(นักเรียน!N29="ออก","---ย้าย---",VLOOKUP(AA30,grade3,4,TRUE)))</f>
        <v/>
      </c>
      <c r="AD30" s="262"/>
    </row>
    <row r="31" spans="2:30" ht="15.75" customHeight="1" x14ac:dyDescent="0.5">
      <c r="B31" s="620">
        <v>25</v>
      </c>
      <c r="C31" s="111" t="str">
        <f>IF(นักเรียน!C30="","",นักเรียน!C30)</f>
        <v/>
      </c>
      <c r="D31" s="845" t="str">
        <f>IF(นักเรียน!E30="","",นักเรียน!E30)</f>
        <v/>
      </c>
      <c r="E31" s="846"/>
      <c r="F31" s="265"/>
      <c r="G31" s="487"/>
      <c r="H31" s="487"/>
      <c r="I31" s="494"/>
      <c r="J31" s="265"/>
      <c r="K31" s="257"/>
      <c r="L31" s="257"/>
      <c r="M31" s="268"/>
      <c r="N31" s="265"/>
      <c r="O31" s="257"/>
      <c r="P31" s="257"/>
      <c r="Q31" s="268"/>
      <c r="R31" s="265"/>
      <c r="S31" s="258"/>
      <c r="T31" s="258"/>
      <c r="U31" s="268"/>
      <c r="V31" s="265"/>
      <c r="W31" s="257"/>
      <c r="X31" s="257"/>
      <c r="Y31" s="268"/>
      <c r="Z31" s="492" t="str">
        <f t="shared" si="0"/>
        <v/>
      </c>
      <c r="AA31" s="134" t="str">
        <f t="shared" si="1"/>
        <v/>
      </c>
      <c r="AB31" s="135" t="str">
        <f>IF(AA31="","",IF(นักเรียน!N30="ออก","---ย้าย---",VLOOKUP(AA31,grade3,5,TRUE)))</f>
        <v/>
      </c>
      <c r="AC31" s="493" t="str">
        <f>IF(AA31="","",IF(นักเรียน!N30="ออก","---ย้าย---",VLOOKUP(AA31,grade3,4,TRUE)))</f>
        <v/>
      </c>
      <c r="AD31" s="262"/>
    </row>
    <row r="32" spans="2:30" ht="15.75" customHeight="1" x14ac:dyDescent="0.5">
      <c r="B32" s="627">
        <v>26</v>
      </c>
      <c r="C32" s="111" t="str">
        <f>IF(นักเรียน!C31="","",นักเรียน!C31)</f>
        <v/>
      </c>
      <c r="D32" s="845" t="str">
        <f>IF(นักเรียน!E31="","",นักเรียน!E31)</f>
        <v/>
      </c>
      <c r="E32" s="846"/>
      <c r="F32" s="265"/>
      <c r="G32" s="487"/>
      <c r="H32" s="487"/>
      <c r="I32" s="494"/>
      <c r="J32" s="265"/>
      <c r="K32" s="257"/>
      <c r="L32" s="257"/>
      <c r="M32" s="268"/>
      <c r="N32" s="265"/>
      <c r="O32" s="257"/>
      <c r="P32" s="257"/>
      <c r="Q32" s="268"/>
      <c r="R32" s="265"/>
      <c r="S32" s="258"/>
      <c r="T32" s="258"/>
      <c r="U32" s="268"/>
      <c r="V32" s="265"/>
      <c r="W32" s="257"/>
      <c r="X32" s="257"/>
      <c r="Y32" s="268"/>
      <c r="Z32" s="492" t="str">
        <f t="shared" si="0"/>
        <v/>
      </c>
      <c r="AA32" s="134" t="str">
        <f t="shared" si="1"/>
        <v/>
      </c>
      <c r="AB32" s="135" t="str">
        <f>IF(AA32="","",IF(นักเรียน!N31="ออก","---ย้าย---",VLOOKUP(AA32,grade3,5,TRUE)))</f>
        <v/>
      </c>
      <c r="AC32" s="493" t="str">
        <f>IF(AA32="","",IF(นักเรียน!N31="ออก","---ย้าย---",VLOOKUP(AA32,grade3,4,TRUE)))</f>
        <v/>
      </c>
      <c r="AD32" s="262"/>
    </row>
    <row r="33" spans="2:30" ht="15.75" customHeight="1" x14ac:dyDescent="0.5">
      <c r="B33" s="627">
        <v>27</v>
      </c>
      <c r="C33" s="111" t="str">
        <f>IF(นักเรียน!C32="","",นักเรียน!C32)</f>
        <v/>
      </c>
      <c r="D33" s="845" t="str">
        <f>IF(นักเรียน!E32="","",นักเรียน!E32)</f>
        <v/>
      </c>
      <c r="E33" s="846"/>
      <c r="F33" s="265"/>
      <c r="G33" s="487"/>
      <c r="H33" s="487"/>
      <c r="I33" s="494"/>
      <c r="J33" s="265"/>
      <c r="K33" s="257"/>
      <c r="L33" s="257"/>
      <c r="M33" s="268"/>
      <c r="N33" s="265"/>
      <c r="O33" s="257"/>
      <c r="P33" s="257"/>
      <c r="Q33" s="268"/>
      <c r="R33" s="265"/>
      <c r="S33" s="258"/>
      <c r="T33" s="258"/>
      <c r="U33" s="268"/>
      <c r="V33" s="265"/>
      <c r="W33" s="257"/>
      <c r="X33" s="257"/>
      <c r="Y33" s="268"/>
      <c r="Z33" s="492" t="str">
        <f t="shared" si="0"/>
        <v/>
      </c>
      <c r="AA33" s="134" t="str">
        <f t="shared" si="1"/>
        <v/>
      </c>
      <c r="AB33" s="135" t="str">
        <f>IF(AA33="","",IF(นักเรียน!N32="ออก","---ย้าย---",VLOOKUP(AA33,grade3,5,TRUE)))</f>
        <v/>
      </c>
      <c r="AC33" s="493" t="str">
        <f>IF(AA33="","",IF(นักเรียน!N32="ออก","---ย้าย---",VLOOKUP(AA33,grade3,4,TRUE)))</f>
        <v/>
      </c>
      <c r="AD33" s="262"/>
    </row>
    <row r="34" spans="2:30" ht="15.75" customHeight="1" x14ac:dyDescent="0.5">
      <c r="B34" s="627">
        <v>28</v>
      </c>
      <c r="C34" s="111" t="str">
        <f>IF(นักเรียน!C33="","",นักเรียน!C33)</f>
        <v/>
      </c>
      <c r="D34" s="845" t="str">
        <f>IF(นักเรียน!E33="","",นักเรียน!E33)</f>
        <v/>
      </c>
      <c r="E34" s="846"/>
      <c r="F34" s="265"/>
      <c r="G34" s="487"/>
      <c r="H34" s="487"/>
      <c r="I34" s="494"/>
      <c r="J34" s="265"/>
      <c r="K34" s="257"/>
      <c r="L34" s="257"/>
      <c r="M34" s="268"/>
      <c r="N34" s="265"/>
      <c r="O34" s="257"/>
      <c r="P34" s="257"/>
      <c r="Q34" s="268"/>
      <c r="R34" s="265"/>
      <c r="S34" s="258"/>
      <c r="T34" s="258"/>
      <c r="U34" s="268"/>
      <c r="V34" s="265"/>
      <c r="W34" s="257"/>
      <c r="X34" s="257"/>
      <c r="Y34" s="268"/>
      <c r="Z34" s="492" t="str">
        <f t="shared" si="0"/>
        <v/>
      </c>
      <c r="AA34" s="134" t="str">
        <f t="shared" si="1"/>
        <v/>
      </c>
      <c r="AB34" s="135" t="str">
        <f>IF(AA34="","",IF(นักเรียน!N33="ออก","---ย้าย---",VLOOKUP(AA34,grade3,5,TRUE)))</f>
        <v/>
      </c>
      <c r="AC34" s="493" t="str">
        <f>IF(AA34="","",IF(นักเรียน!N33="ออก","---ย้าย---",VLOOKUP(AA34,grade3,4,TRUE)))</f>
        <v/>
      </c>
      <c r="AD34" s="262"/>
    </row>
    <row r="35" spans="2:30" ht="15.75" customHeight="1" x14ac:dyDescent="0.5">
      <c r="B35" s="620">
        <v>29</v>
      </c>
      <c r="C35" s="111" t="str">
        <f>IF(นักเรียน!C34="","",นักเรียน!C34)</f>
        <v/>
      </c>
      <c r="D35" s="845" t="str">
        <f>IF(นักเรียน!E34="","",นักเรียน!E34)</f>
        <v/>
      </c>
      <c r="E35" s="846"/>
      <c r="F35" s="265"/>
      <c r="G35" s="487"/>
      <c r="H35" s="487"/>
      <c r="I35" s="494"/>
      <c r="J35" s="265"/>
      <c r="K35" s="257"/>
      <c r="L35" s="257"/>
      <c r="M35" s="268"/>
      <c r="N35" s="265"/>
      <c r="O35" s="257"/>
      <c r="P35" s="257"/>
      <c r="Q35" s="268"/>
      <c r="R35" s="265"/>
      <c r="S35" s="258"/>
      <c r="T35" s="258"/>
      <c r="U35" s="268"/>
      <c r="V35" s="265"/>
      <c r="W35" s="257"/>
      <c r="X35" s="257"/>
      <c r="Y35" s="268"/>
      <c r="Z35" s="492" t="str">
        <f t="shared" si="0"/>
        <v/>
      </c>
      <c r="AA35" s="134" t="str">
        <f t="shared" si="1"/>
        <v/>
      </c>
      <c r="AB35" s="135" t="str">
        <f>IF(AA35="","",IF(นักเรียน!N34="ออก","---ย้าย---",VLOOKUP(AA35,grade3,5,TRUE)))</f>
        <v/>
      </c>
      <c r="AC35" s="493" t="str">
        <f>IF(AA35="","",IF(นักเรียน!N34="ออก","---ย้าย---",VLOOKUP(AA35,grade3,4,TRUE)))</f>
        <v/>
      </c>
      <c r="AD35" s="262"/>
    </row>
    <row r="36" spans="2:30" ht="15.75" customHeight="1" x14ac:dyDescent="0.5">
      <c r="B36" s="627">
        <v>30</v>
      </c>
      <c r="C36" s="111" t="str">
        <f>IF(นักเรียน!C35="","",นักเรียน!C35)</f>
        <v/>
      </c>
      <c r="D36" s="845" t="str">
        <f>IF(นักเรียน!E35="","",นักเรียน!E35)</f>
        <v/>
      </c>
      <c r="E36" s="846"/>
      <c r="F36" s="265"/>
      <c r="G36" s="487"/>
      <c r="H36" s="487"/>
      <c r="I36" s="494"/>
      <c r="J36" s="265"/>
      <c r="K36" s="257"/>
      <c r="L36" s="257"/>
      <c r="M36" s="268"/>
      <c r="N36" s="265"/>
      <c r="O36" s="257"/>
      <c r="P36" s="257"/>
      <c r="Q36" s="268"/>
      <c r="R36" s="265"/>
      <c r="S36" s="258"/>
      <c r="T36" s="258"/>
      <c r="U36" s="268"/>
      <c r="V36" s="265"/>
      <c r="W36" s="257"/>
      <c r="X36" s="257"/>
      <c r="Y36" s="268"/>
      <c r="Z36" s="492" t="str">
        <f t="shared" si="0"/>
        <v/>
      </c>
      <c r="AA36" s="134" t="str">
        <f t="shared" si="1"/>
        <v/>
      </c>
      <c r="AB36" s="135" t="str">
        <f>IF(AA36="","",IF(นักเรียน!N35="ออก","---ย้าย---",VLOOKUP(AA36,grade3,5,TRUE)))</f>
        <v/>
      </c>
      <c r="AC36" s="493" t="str">
        <f>IF(AA36="","",IF(นักเรียน!N35="ออก","---ย้าย---",VLOOKUP(AA36,grade3,4,TRUE)))</f>
        <v/>
      </c>
      <c r="AD36" s="262"/>
    </row>
    <row r="37" spans="2:30" ht="15.75" customHeight="1" x14ac:dyDescent="0.5">
      <c r="B37" s="627">
        <v>31</v>
      </c>
      <c r="C37" s="111" t="str">
        <f>IF(นักเรียน!C36="","",นักเรียน!C36)</f>
        <v/>
      </c>
      <c r="D37" s="845" t="str">
        <f>IF(นักเรียน!E36="","",นักเรียน!E36)</f>
        <v/>
      </c>
      <c r="E37" s="846"/>
      <c r="F37" s="265"/>
      <c r="G37" s="487"/>
      <c r="H37" s="487"/>
      <c r="I37" s="494"/>
      <c r="J37" s="265"/>
      <c r="K37" s="257"/>
      <c r="L37" s="257"/>
      <c r="M37" s="268"/>
      <c r="N37" s="265"/>
      <c r="O37" s="257"/>
      <c r="P37" s="257"/>
      <c r="Q37" s="268"/>
      <c r="R37" s="265"/>
      <c r="S37" s="258"/>
      <c r="T37" s="258"/>
      <c r="U37" s="268"/>
      <c r="V37" s="265"/>
      <c r="W37" s="257"/>
      <c r="X37" s="257"/>
      <c r="Y37" s="268"/>
      <c r="Z37" s="492" t="str">
        <f t="shared" si="0"/>
        <v/>
      </c>
      <c r="AA37" s="134" t="str">
        <f t="shared" si="1"/>
        <v/>
      </c>
      <c r="AB37" s="135" t="str">
        <f>IF(AA37="","",IF(นักเรียน!N36="ออก","---ย้าย---",VLOOKUP(AA37,grade3,5,TRUE)))</f>
        <v/>
      </c>
      <c r="AC37" s="493" t="str">
        <f>IF(AA37="","",IF(นักเรียน!N36="ออก","---ย้าย---",VLOOKUP(AA37,grade3,4,TRUE)))</f>
        <v/>
      </c>
      <c r="AD37" s="262"/>
    </row>
    <row r="38" spans="2:30" ht="15.75" customHeight="1" x14ac:dyDescent="0.5">
      <c r="B38" s="627">
        <v>32</v>
      </c>
      <c r="C38" s="111" t="str">
        <f>IF(นักเรียน!C37="","",นักเรียน!C37)</f>
        <v/>
      </c>
      <c r="D38" s="845" t="str">
        <f>IF(นักเรียน!E37="","",นักเรียน!E37)</f>
        <v/>
      </c>
      <c r="E38" s="846"/>
      <c r="F38" s="265"/>
      <c r="G38" s="487"/>
      <c r="H38" s="487"/>
      <c r="I38" s="494"/>
      <c r="J38" s="265"/>
      <c r="K38" s="257"/>
      <c r="L38" s="257"/>
      <c r="M38" s="268"/>
      <c r="N38" s="265"/>
      <c r="O38" s="257"/>
      <c r="P38" s="257"/>
      <c r="Q38" s="268"/>
      <c r="R38" s="265"/>
      <c r="S38" s="258"/>
      <c r="T38" s="258"/>
      <c r="U38" s="268"/>
      <c r="V38" s="265"/>
      <c r="W38" s="257"/>
      <c r="X38" s="257"/>
      <c r="Y38" s="268"/>
      <c r="Z38" s="492" t="str">
        <f t="shared" si="0"/>
        <v/>
      </c>
      <c r="AA38" s="134" t="str">
        <f t="shared" si="1"/>
        <v/>
      </c>
      <c r="AB38" s="135" t="str">
        <f>IF(AA38="","",IF(นักเรียน!N37="ออก","---ย้าย---",VLOOKUP(AA38,grade3,5,TRUE)))</f>
        <v/>
      </c>
      <c r="AC38" s="493" t="str">
        <f>IF(AA38="","",IF(นักเรียน!N37="ออก","---ย้าย---",VLOOKUP(AA38,grade3,4,TRUE)))</f>
        <v/>
      </c>
      <c r="AD38" s="262"/>
    </row>
    <row r="39" spans="2:30" ht="15.75" customHeight="1" x14ac:dyDescent="0.5">
      <c r="B39" s="627">
        <v>33</v>
      </c>
      <c r="C39" s="111" t="str">
        <f>IF(นักเรียน!C38="","",นักเรียน!C38)</f>
        <v/>
      </c>
      <c r="D39" s="845" t="str">
        <f>IF(นักเรียน!E38="","",นักเรียน!E38)</f>
        <v/>
      </c>
      <c r="E39" s="846"/>
      <c r="F39" s="265"/>
      <c r="G39" s="487"/>
      <c r="H39" s="487"/>
      <c r="I39" s="494"/>
      <c r="J39" s="265"/>
      <c r="K39" s="257"/>
      <c r="L39" s="257"/>
      <c r="M39" s="268"/>
      <c r="N39" s="265"/>
      <c r="O39" s="257"/>
      <c r="P39" s="257"/>
      <c r="Q39" s="268"/>
      <c r="R39" s="265"/>
      <c r="S39" s="258"/>
      <c r="T39" s="258"/>
      <c r="U39" s="268"/>
      <c r="V39" s="265"/>
      <c r="W39" s="257"/>
      <c r="X39" s="257"/>
      <c r="Y39" s="268"/>
      <c r="Z39" s="492" t="str">
        <f t="shared" si="0"/>
        <v/>
      </c>
      <c r="AA39" s="134" t="str">
        <f t="shared" si="1"/>
        <v/>
      </c>
      <c r="AB39" s="135" t="str">
        <f>IF(AA39="","",IF(นักเรียน!N38="ออก","---ย้าย---",VLOOKUP(AA39,grade3,5,TRUE)))</f>
        <v/>
      </c>
      <c r="AC39" s="493" t="str">
        <f>IF(AA39="","",IF(นักเรียน!N38="ออก","---ย้าย---",VLOOKUP(AA39,grade3,4,TRUE)))</f>
        <v/>
      </c>
      <c r="AD39" s="262"/>
    </row>
    <row r="40" spans="2:30" ht="15.75" customHeight="1" x14ac:dyDescent="0.5">
      <c r="B40" s="627">
        <v>34</v>
      </c>
      <c r="C40" s="111" t="str">
        <f>IF(นักเรียน!C39="","",นักเรียน!C39)</f>
        <v/>
      </c>
      <c r="D40" s="845" t="str">
        <f>IF(นักเรียน!E39="","",นักเรียน!E39)</f>
        <v/>
      </c>
      <c r="E40" s="846"/>
      <c r="F40" s="265"/>
      <c r="G40" s="487"/>
      <c r="H40" s="487"/>
      <c r="I40" s="494"/>
      <c r="J40" s="265"/>
      <c r="K40" s="257"/>
      <c r="L40" s="257"/>
      <c r="M40" s="268"/>
      <c r="N40" s="265"/>
      <c r="O40" s="257"/>
      <c r="P40" s="257"/>
      <c r="Q40" s="268"/>
      <c r="R40" s="265"/>
      <c r="S40" s="258"/>
      <c r="T40" s="258"/>
      <c r="U40" s="268"/>
      <c r="V40" s="265"/>
      <c r="W40" s="257"/>
      <c r="X40" s="257"/>
      <c r="Y40" s="268"/>
      <c r="Z40" s="492" t="str">
        <f t="shared" si="0"/>
        <v/>
      </c>
      <c r="AA40" s="134" t="str">
        <f t="shared" si="1"/>
        <v/>
      </c>
      <c r="AB40" s="135" t="str">
        <f>IF(AA40="","",IF(นักเรียน!N39="ออก","---ย้าย---",VLOOKUP(AA40,grade3,5,TRUE)))</f>
        <v/>
      </c>
      <c r="AC40" s="493" t="str">
        <f>IF(AA40="","",IF(นักเรียน!N39="ออก","---ย้าย---",VLOOKUP(AA40,grade3,4,TRUE)))</f>
        <v/>
      </c>
      <c r="AD40" s="262"/>
    </row>
    <row r="41" spans="2:30" ht="15.75" customHeight="1" x14ac:dyDescent="0.5">
      <c r="B41" s="627">
        <v>35</v>
      </c>
      <c r="C41" s="111" t="str">
        <f>IF(นักเรียน!C40="","",นักเรียน!C40)</f>
        <v/>
      </c>
      <c r="D41" s="845" t="str">
        <f>IF(นักเรียน!E40="","",นักเรียน!E40)</f>
        <v/>
      </c>
      <c r="E41" s="846"/>
      <c r="F41" s="265"/>
      <c r="G41" s="487"/>
      <c r="H41" s="487"/>
      <c r="I41" s="494"/>
      <c r="J41" s="265"/>
      <c r="K41" s="257"/>
      <c r="L41" s="257"/>
      <c r="M41" s="268"/>
      <c r="N41" s="265"/>
      <c r="O41" s="257"/>
      <c r="P41" s="257"/>
      <c r="Q41" s="268"/>
      <c r="R41" s="265"/>
      <c r="S41" s="258"/>
      <c r="T41" s="258"/>
      <c r="U41" s="268"/>
      <c r="V41" s="265"/>
      <c r="W41" s="257"/>
      <c r="X41" s="257"/>
      <c r="Y41" s="268"/>
      <c r="Z41" s="492" t="str">
        <f t="shared" si="0"/>
        <v/>
      </c>
      <c r="AA41" s="134" t="str">
        <f t="shared" si="1"/>
        <v/>
      </c>
      <c r="AB41" s="135" t="str">
        <f>IF(AA41="","",IF(นักเรียน!N40="ออก","---ย้าย---",VLOOKUP(AA41,grade3,5,TRUE)))</f>
        <v/>
      </c>
      <c r="AC41" s="493" t="str">
        <f>IF(AA41="","",IF(นักเรียน!N40="ออก","---ย้าย---",VLOOKUP(AA41,grade3,4,TRUE)))</f>
        <v/>
      </c>
      <c r="AD41" s="262"/>
    </row>
    <row r="42" spans="2:30" ht="15.75" customHeight="1" x14ac:dyDescent="0.5">
      <c r="B42" s="627">
        <v>36</v>
      </c>
      <c r="C42" s="111" t="str">
        <f>IF(นักเรียน!C41="","",นักเรียน!C41)</f>
        <v/>
      </c>
      <c r="D42" s="845" t="str">
        <f>IF(นักเรียน!E41="","",นักเรียน!E41)</f>
        <v/>
      </c>
      <c r="E42" s="846"/>
      <c r="F42" s="265"/>
      <c r="G42" s="487"/>
      <c r="H42" s="487"/>
      <c r="I42" s="494"/>
      <c r="J42" s="265"/>
      <c r="K42" s="257"/>
      <c r="L42" s="257"/>
      <c r="M42" s="268"/>
      <c r="N42" s="265"/>
      <c r="O42" s="257"/>
      <c r="P42" s="257"/>
      <c r="Q42" s="268"/>
      <c r="R42" s="265"/>
      <c r="S42" s="258"/>
      <c r="T42" s="258"/>
      <c r="U42" s="268"/>
      <c r="V42" s="265"/>
      <c r="W42" s="257"/>
      <c r="X42" s="257"/>
      <c r="Y42" s="268"/>
      <c r="Z42" s="492" t="str">
        <f t="shared" si="0"/>
        <v/>
      </c>
      <c r="AA42" s="134" t="str">
        <f t="shared" si="1"/>
        <v/>
      </c>
      <c r="AB42" s="135" t="str">
        <f>IF(AA42="","",IF(นักเรียน!N41="ออก","---ย้าย---",VLOOKUP(AA42,grade3,5,TRUE)))</f>
        <v/>
      </c>
      <c r="AC42" s="493" t="str">
        <f>IF(AA42="","",IF(นักเรียน!N41="ออก","---ย้าย---",VLOOKUP(AA42,grade3,4,TRUE)))</f>
        <v/>
      </c>
      <c r="AD42" s="262"/>
    </row>
    <row r="43" spans="2:30" ht="15.75" customHeight="1" x14ac:dyDescent="0.5">
      <c r="B43" s="627">
        <v>37</v>
      </c>
      <c r="C43" s="111" t="str">
        <f>IF(นักเรียน!C42="","",นักเรียน!C42)</f>
        <v/>
      </c>
      <c r="D43" s="845" t="str">
        <f>IF(นักเรียน!E42="","",นักเรียน!E42)</f>
        <v/>
      </c>
      <c r="E43" s="846"/>
      <c r="F43" s="265"/>
      <c r="G43" s="487"/>
      <c r="H43" s="487"/>
      <c r="I43" s="494"/>
      <c r="J43" s="265"/>
      <c r="K43" s="257"/>
      <c r="L43" s="257"/>
      <c r="M43" s="268"/>
      <c r="N43" s="265"/>
      <c r="O43" s="257"/>
      <c r="P43" s="257"/>
      <c r="Q43" s="268"/>
      <c r="R43" s="265"/>
      <c r="S43" s="258"/>
      <c r="T43" s="258"/>
      <c r="U43" s="268"/>
      <c r="V43" s="265"/>
      <c r="W43" s="257"/>
      <c r="X43" s="257"/>
      <c r="Y43" s="268"/>
      <c r="Z43" s="492" t="str">
        <f t="shared" si="0"/>
        <v/>
      </c>
      <c r="AA43" s="134" t="str">
        <f t="shared" si="1"/>
        <v/>
      </c>
      <c r="AB43" s="135" t="str">
        <f>IF(AA43="","",IF(นักเรียน!N42="ออก","---ย้าย---",VLOOKUP(AA43,grade3,5,TRUE)))</f>
        <v/>
      </c>
      <c r="AC43" s="493" t="str">
        <f>IF(AA43="","",IF(นักเรียน!N42="ออก","---ย้าย---",VLOOKUP(AA43,grade3,4,TRUE)))</f>
        <v/>
      </c>
      <c r="AD43" s="262"/>
    </row>
    <row r="44" spans="2:30" ht="15.75" customHeight="1" x14ac:dyDescent="0.5">
      <c r="B44" s="627">
        <v>38</v>
      </c>
      <c r="C44" s="111" t="str">
        <f>IF(นักเรียน!C43="","",นักเรียน!C43)</f>
        <v/>
      </c>
      <c r="D44" s="845" t="str">
        <f>IF(นักเรียน!E43="","",นักเรียน!E43)</f>
        <v/>
      </c>
      <c r="E44" s="846"/>
      <c r="F44" s="265"/>
      <c r="G44" s="487"/>
      <c r="H44" s="487"/>
      <c r="I44" s="494"/>
      <c r="J44" s="265"/>
      <c r="K44" s="257"/>
      <c r="L44" s="257"/>
      <c r="M44" s="268"/>
      <c r="N44" s="265"/>
      <c r="O44" s="257"/>
      <c r="P44" s="257"/>
      <c r="Q44" s="268"/>
      <c r="R44" s="265"/>
      <c r="S44" s="258"/>
      <c r="T44" s="258"/>
      <c r="U44" s="268"/>
      <c r="V44" s="265"/>
      <c r="W44" s="257"/>
      <c r="X44" s="257"/>
      <c r="Y44" s="268"/>
      <c r="Z44" s="492" t="str">
        <f t="shared" si="0"/>
        <v/>
      </c>
      <c r="AA44" s="134" t="str">
        <f t="shared" si="1"/>
        <v/>
      </c>
      <c r="AB44" s="135" t="str">
        <f>IF(AA44="","",IF(นักเรียน!N43="ออก","---ย้าย---",VLOOKUP(AA44,grade3,5,TRUE)))</f>
        <v/>
      </c>
      <c r="AC44" s="493" t="str">
        <f>IF(AA44="","",IF(นักเรียน!N43="ออก","---ย้าย---",VLOOKUP(AA44,grade3,4,TRUE)))</f>
        <v/>
      </c>
      <c r="AD44" s="262"/>
    </row>
    <row r="45" spans="2:30" ht="15.75" customHeight="1" x14ac:dyDescent="0.5">
      <c r="B45" s="627">
        <v>39</v>
      </c>
      <c r="C45" s="111" t="str">
        <f>IF(นักเรียน!C44="","",นักเรียน!C44)</f>
        <v/>
      </c>
      <c r="D45" s="845" t="str">
        <f>IF(นักเรียน!E44="","",นักเรียน!E44)</f>
        <v/>
      </c>
      <c r="E45" s="846"/>
      <c r="F45" s="265"/>
      <c r="G45" s="487"/>
      <c r="H45" s="487"/>
      <c r="I45" s="494"/>
      <c r="J45" s="265"/>
      <c r="K45" s="257"/>
      <c r="L45" s="257"/>
      <c r="M45" s="268"/>
      <c r="N45" s="265"/>
      <c r="O45" s="257"/>
      <c r="P45" s="257"/>
      <c r="Q45" s="268"/>
      <c r="R45" s="265"/>
      <c r="S45" s="258"/>
      <c r="T45" s="258"/>
      <c r="U45" s="268"/>
      <c r="V45" s="265"/>
      <c r="W45" s="257"/>
      <c r="X45" s="257"/>
      <c r="Y45" s="268"/>
      <c r="Z45" s="492" t="str">
        <f t="shared" si="0"/>
        <v/>
      </c>
      <c r="AA45" s="134" t="str">
        <f t="shared" si="1"/>
        <v/>
      </c>
      <c r="AB45" s="135" t="str">
        <f>IF(AA45="","",IF(นักเรียน!N44="ออก","---ย้าย---",VLOOKUP(AA45,grade3,5,TRUE)))</f>
        <v/>
      </c>
      <c r="AC45" s="493" t="str">
        <f>IF(AA45="","",IF(นักเรียน!N44="ออก","---ย้าย---",VLOOKUP(AA45,grade3,4,TRUE)))</f>
        <v/>
      </c>
      <c r="AD45" s="262"/>
    </row>
    <row r="46" spans="2:30" ht="15.75" customHeight="1" x14ac:dyDescent="0.5">
      <c r="B46" s="627">
        <v>40</v>
      </c>
      <c r="C46" s="111" t="str">
        <f>IF(นักเรียน!C45="","",นักเรียน!C45)</f>
        <v/>
      </c>
      <c r="D46" s="845" t="str">
        <f>IF(นักเรียน!E45="","",นักเรียน!E45)</f>
        <v/>
      </c>
      <c r="E46" s="846"/>
      <c r="F46" s="265"/>
      <c r="G46" s="487"/>
      <c r="H46" s="487"/>
      <c r="I46" s="494"/>
      <c r="J46" s="265"/>
      <c r="K46" s="257"/>
      <c r="L46" s="257"/>
      <c r="M46" s="268"/>
      <c r="N46" s="265"/>
      <c r="O46" s="257"/>
      <c r="P46" s="257"/>
      <c r="Q46" s="268"/>
      <c r="R46" s="265"/>
      <c r="S46" s="258"/>
      <c r="T46" s="258"/>
      <c r="U46" s="268"/>
      <c r="V46" s="265"/>
      <c r="W46" s="257"/>
      <c r="X46" s="257"/>
      <c r="Y46" s="268"/>
      <c r="Z46" s="492" t="str">
        <f t="shared" si="0"/>
        <v/>
      </c>
      <c r="AA46" s="134" t="str">
        <f t="shared" si="1"/>
        <v/>
      </c>
      <c r="AB46" s="135" t="str">
        <f>IF(AA46="","",IF(นักเรียน!N45="ออก","---ย้าย---",VLOOKUP(AA46,grade3,5,TRUE)))</f>
        <v/>
      </c>
      <c r="AC46" s="493" t="str">
        <f>IF(AA46="","",IF(นักเรียน!N45="ออก","---ย้าย---",VLOOKUP(AA46,grade3,4,TRUE)))</f>
        <v/>
      </c>
      <c r="AD46" s="262"/>
    </row>
    <row r="47" spans="2:30" ht="15.75" customHeight="1" x14ac:dyDescent="0.5">
      <c r="B47" s="627">
        <v>41</v>
      </c>
      <c r="C47" s="111" t="str">
        <f>IF(นักเรียน!C46="","",นักเรียน!C46)</f>
        <v/>
      </c>
      <c r="D47" s="845" t="str">
        <f>IF(นักเรียน!E46="","",นักเรียน!E46)</f>
        <v/>
      </c>
      <c r="E47" s="846"/>
      <c r="F47" s="265"/>
      <c r="G47" s="487"/>
      <c r="H47" s="487"/>
      <c r="I47" s="494"/>
      <c r="J47" s="265"/>
      <c r="K47" s="257"/>
      <c r="L47" s="257"/>
      <c r="M47" s="268"/>
      <c r="N47" s="265"/>
      <c r="O47" s="257"/>
      <c r="P47" s="257"/>
      <c r="Q47" s="268"/>
      <c r="R47" s="265"/>
      <c r="S47" s="258"/>
      <c r="T47" s="258"/>
      <c r="U47" s="268"/>
      <c r="V47" s="265"/>
      <c r="W47" s="257"/>
      <c r="X47" s="257"/>
      <c r="Y47" s="268"/>
      <c r="Z47" s="492" t="str">
        <f t="shared" si="0"/>
        <v/>
      </c>
      <c r="AA47" s="134" t="str">
        <f t="shared" si="1"/>
        <v/>
      </c>
      <c r="AB47" s="135" t="str">
        <f>IF(AA47="","",IF(นักเรียน!N46="ออก","---ย้าย---",VLOOKUP(AA47,grade3,5,TRUE)))</f>
        <v/>
      </c>
      <c r="AC47" s="493" t="str">
        <f>IF(AA47="","",IF(นักเรียน!N46="ออก","---ย้าย---",VLOOKUP(AA47,grade3,4,TRUE)))</f>
        <v/>
      </c>
      <c r="AD47" s="262"/>
    </row>
    <row r="48" spans="2:30" ht="15.75" customHeight="1" x14ac:dyDescent="0.5">
      <c r="B48" s="627">
        <v>42</v>
      </c>
      <c r="C48" s="111" t="str">
        <f>IF(นักเรียน!C47="","",นักเรียน!C47)</f>
        <v/>
      </c>
      <c r="D48" s="845" t="str">
        <f>IF(นักเรียน!E47="","",นักเรียน!E47)</f>
        <v/>
      </c>
      <c r="E48" s="846"/>
      <c r="F48" s="265"/>
      <c r="G48" s="487"/>
      <c r="H48" s="487"/>
      <c r="I48" s="494"/>
      <c r="J48" s="265"/>
      <c r="K48" s="257"/>
      <c r="L48" s="257"/>
      <c r="M48" s="268"/>
      <c r="N48" s="265"/>
      <c r="O48" s="257"/>
      <c r="P48" s="257"/>
      <c r="Q48" s="268"/>
      <c r="R48" s="265"/>
      <c r="S48" s="258"/>
      <c r="T48" s="258"/>
      <c r="U48" s="268"/>
      <c r="V48" s="265"/>
      <c r="W48" s="257"/>
      <c r="X48" s="257"/>
      <c r="Y48" s="268"/>
      <c r="Z48" s="492" t="str">
        <f t="shared" si="0"/>
        <v/>
      </c>
      <c r="AA48" s="134" t="str">
        <f t="shared" si="1"/>
        <v/>
      </c>
      <c r="AB48" s="135" t="str">
        <f>IF(AA48="","",IF(นักเรียน!N47="ออก","---ย้าย---",VLOOKUP(AA48,grade3,5,TRUE)))</f>
        <v/>
      </c>
      <c r="AC48" s="493" t="str">
        <f>IF(AA48="","",IF(นักเรียน!N47="ออก","---ย้าย---",VLOOKUP(AA48,grade3,4,TRUE)))</f>
        <v/>
      </c>
      <c r="AD48" s="262"/>
    </row>
    <row r="49" spans="2:30" ht="15.75" customHeight="1" x14ac:dyDescent="0.5">
      <c r="B49" s="627">
        <v>43</v>
      </c>
      <c r="C49" s="111" t="str">
        <f>IF(นักเรียน!C48="","",นักเรียน!C48)</f>
        <v/>
      </c>
      <c r="D49" s="845" t="str">
        <f>IF(นักเรียน!E48="","",นักเรียน!E48)</f>
        <v/>
      </c>
      <c r="E49" s="846"/>
      <c r="F49" s="265"/>
      <c r="G49" s="487"/>
      <c r="H49" s="487"/>
      <c r="I49" s="494"/>
      <c r="J49" s="265"/>
      <c r="K49" s="257"/>
      <c r="L49" s="257"/>
      <c r="M49" s="268"/>
      <c r="N49" s="265"/>
      <c r="O49" s="257"/>
      <c r="P49" s="257"/>
      <c r="Q49" s="268"/>
      <c r="R49" s="265"/>
      <c r="S49" s="258"/>
      <c r="T49" s="258"/>
      <c r="U49" s="268"/>
      <c r="V49" s="265"/>
      <c r="W49" s="257"/>
      <c r="X49" s="257"/>
      <c r="Y49" s="268"/>
      <c r="Z49" s="492" t="str">
        <f t="shared" si="0"/>
        <v/>
      </c>
      <c r="AA49" s="134" t="str">
        <f t="shared" si="1"/>
        <v/>
      </c>
      <c r="AB49" s="135" t="str">
        <f>IF(AA49="","",IF(นักเรียน!N48="ออก","---ย้าย---",VLOOKUP(AA49,grade3,5,TRUE)))</f>
        <v/>
      </c>
      <c r="AC49" s="493" t="str">
        <f>IF(AA49="","",IF(นักเรียน!N48="ออก","---ย้าย---",VLOOKUP(AA49,grade3,4,TRUE)))</f>
        <v/>
      </c>
      <c r="AD49" s="262"/>
    </row>
    <row r="50" spans="2:30" ht="15.75" customHeight="1" x14ac:dyDescent="0.5">
      <c r="B50" s="627">
        <v>44</v>
      </c>
      <c r="C50" s="111" t="str">
        <f>IF(นักเรียน!C49="","",นักเรียน!C49)</f>
        <v/>
      </c>
      <c r="D50" s="845" t="str">
        <f>IF(นักเรียน!E49="","",นักเรียน!E49)</f>
        <v/>
      </c>
      <c r="E50" s="846"/>
      <c r="F50" s="265"/>
      <c r="G50" s="487"/>
      <c r="H50" s="487"/>
      <c r="I50" s="494"/>
      <c r="J50" s="265"/>
      <c r="K50" s="257"/>
      <c r="L50" s="257"/>
      <c r="M50" s="268"/>
      <c r="N50" s="265"/>
      <c r="O50" s="257"/>
      <c r="P50" s="257"/>
      <c r="Q50" s="268"/>
      <c r="R50" s="265"/>
      <c r="S50" s="258"/>
      <c r="T50" s="258"/>
      <c r="U50" s="268"/>
      <c r="V50" s="265"/>
      <c r="W50" s="257"/>
      <c r="X50" s="257"/>
      <c r="Y50" s="268"/>
      <c r="Z50" s="492" t="str">
        <f t="shared" si="0"/>
        <v/>
      </c>
      <c r="AA50" s="134" t="str">
        <f t="shared" si="1"/>
        <v/>
      </c>
      <c r="AB50" s="135" t="str">
        <f>IF(AA50="","",IF(นักเรียน!N49="ออก","---ย้าย---",VLOOKUP(AA50,grade3,5,TRUE)))</f>
        <v/>
      </c>
      <c r="AC50" s="493" t="str">
        <f>IF(AA50="","",IF(นักเรียน!N49="ออก","---ย้าย---",VLOOKUP(AA50,grade3,4,TRUE)))</f>
        <v/>
      </c>
      <c r="AD50" s="262"/>
    </row>
    <row r="51" spans="2:30" ht="15.75" customHeight="1" x14ac:dyDescent="0.5">
      <c r="B51" s="627">
        <v>45</v>
      </c>
      <c r="C51" s="111" t="str">
        <f>IF(นักเรียน!C50="","",นักเรียน!C50)</f>
        <v/>
      </c>
      <c r="D51" s="845" t="str">
        <f>IF(นักเรียน!E50="","",นักเรียน!E50)</f>
        <v/>
      </c>
      <c r="E51" s="846"/>
      <c r="F51" s="265"/>
      <c r="G51" s="487"/>
      <c r="H51" s="487"/>
      <c r="I51" s="494"/>
      <c r="J51" s="265"/>
      <c r="K51" s="257"/>
      <c r="L51" s="257"/>
      <c r="M51" s="268"/>
      <c r="N51" s="265"/>
      <c r="O51" s="257"/>
      <c r="P51" s="257"/>
      <c r="Q51" s="268"/>
      <c r="R51" s="265"/>
      <c r="S51" s="258"/>
      <c r="T51" s="258"/>
      <c r="U51" s="268"/>
      <c r="V51" s="265"/>
      <c r="W51" s="257"/>
      <c r="X51" s="257"/>
      <c r="Y51" s="268"/>
      <c r="Z51" s="492" t="str">
        <f t="shared" si="0"/>
        <v/>
      </c>
      <c r="AA51" s="134" t="str">
        <f t="shared" si="1"/>
        <v/>
      </c>
      <c r="AB51" s="135" t="str">
        <f>IF(AA51="","",IF(นักเรียน!N50="ออก","---ย้าย---",VLOOKUP(AA51,grade3,5,TRUE)))</f>
        <v/>
      </c>
      <c r="AC51" s="493" t="str">
        <f>IF(AA51="","",IF(นักเรียน!N50="ออก","---ย้าย---",VLOOKUP(AA51,grade3,4,TRUE)))</f>
        <v/>
      </c>
      <c r="AD51" s="262"/>
    </row>
    <row r="52" spans="2:30" ht="15.75" customHeight="1" x14ac:dyDescent="0.5">
      <c r="B52" s="627">
        <v>46</v>
      </c>
      <c r="C52" s="111" t="str">
        <f>IF(นักเรียน!C51="","",นักเรียน!C51)</f>
        <v/>
      </c>
      <c r="D52" s="845" t="str">
        <f>IF(นักเรียน!E51="","",นักเรียน!E51)</f>
        <v/>
      </c>
      <c r="E52" s="846"/>
      <c r="F52" s="265"/>
      <c r="G52" s="487"/>
      <c r="H52" s="487"/>
      <c r="I52" s="494"/>
      <c r="J52" s="265"/>
      <c r="K52" s="257"/>
      <c r="L52" s="257"/>
      <c r="M52" s="268"/>
      <c r="N52" s="265"/>
      <c r="O52" s="257"/>
      <c r="P52" s="257"/>
      <c r="Q52" s="268"/>
      <c r="R52" s="265"/>
      <c r="S52" s="258"/>
      <c r="T52" s="258"/>
      <c r="U52" s="268"/>
      <c r="V52" s="265"/>
      <c r="W52" s="257"/>
      <c r="X52" s="257"/>
      <c r="Y52" s="268"/>
      <c r="Z52" s="492" t="str">
        <f t="shared" si="0"/>
        <v/>
      </c>
      <c r="AA52" s="134" t="str">
        <f t="shared" si="1"/>
        <v/>
      </c>
      <c r="AB52" s="135" t="str">
        <f>IF(AA52="","",IF(นักเรียน!N51="ออก","---ย้าย---",VLOOKUP(AA52,grade3,5,TRUE)))</f>
        <v/>
      </c>
      <c r="AC52" s="493" t="str">
        <f>IF(AA52="","",IF(นักเรียน!N51="ออก","---ย้าย---",VLOOKUP(AA52,grade3,4,TRUE)))</f>
        <v/>
      </c>
      <c r="AD52" s="262"/>
    </row>
    <row r="53" spans="2:30" ht="15.75" customHeight="1" x14ac:dyDescent="0.5">
      <c r="B53" s="627">
        <v>47</v>
      </c>
      <c r="C53" s="111" t="str">
        <f>IF(นักเรียน!C52="","",นักเรียน!C52)</f>
        <v/>
      </c>
      <c r="D53" s="845" t="str">
        <f>IF(นักเรียน!E52="","",นักเรียน!E52)</f>
        <v/>
      </c>
      <c r="E53" s="846"/>
      <c r="F53" s="265"/>
      <c r="G53" s="487"/>
      <c r="H53" s="487"/>
      <c r="I53" s="494"/>
      <c r="J53" s="265"/>
      <c r="K53" s="257"/>
      <c r="L53" s="257"/>
      <c r="M53" s="268"/>
      <c r="N53" s="265"/>
      <c r="O53" s="257"/>
      <c r="P53" s="257"/>
      <c r="Q53" s="268"/>
      <c r="R53" s="265"/>
      <c r="S53" s="258"/>
      <c r="T53" s="258"/>
      <c r="U53" s="268"/>
      <c r="V53" s="265"/>
      <c r="W53" s="257"/>
      <c r="X53" s="257"/>
      <c r="Y53" s="268"/>
      <c r="Z53" s="492" t="str">
        <f t="shared" si="0"/>
        <v/>
      </c>
      <c r="AA53" s="134" t="str">
        <f t="shared" si="1"/>
        <v/>
      </c>
      <c r="AB53" s="135" t="str">
        <f>IF(AA53="","",IF(นักเรียน!N52="ออก","---ย้าย---",VLOOKUP(AA53,grade3,5,TRUE)))</f>
        <v/>
      </c>
      <c r="AC53" s="493" t="str">
        <f>IF(AA53="","",IF(นักเรียน!N52="ออก","---ย้าย---",VLOOKUP(AA53,grade3,4,TRUE)))</f>
        <v/>
      </c>
      <c r="AD53" s="262"/>
    </row>
    <row r="54" spans="2:30" ht="15.75" customHeight="1" x14ac:dyDescent="0.5">
      <c r="B54" s="627">
        <v>48</v>
      </c>
      <c r="C54" s="111" t="str">
        <f>IF(นักเรียน!C53="","",นักเรียน!C53)</f>
        <v/>
      </c>
      <c r="D54" s="845" t="str">
        <f>IF(นักเรียน!E53="","",นักเรียน!E53)</f>
        <v/>
      </c>
      <c r="E54" s="846"/>
      <c r="F54" s="265"/>
      <c r="G54" s="487"/>
      <c r="H54" s="487"/>
      <c r="I54" s="494"/>
      <c r="J54" s="265"/>
      <c r="K54" s="257"/>
      <c r="L54" s="257"/>
      <c r="M54" s="268"/>
      <c r="N54" s="265"/>
      <c r="O54" s="257"/>
      <c r="P54" s="257"/>
      <c r="Q54" s="268"/>
      <c r="R54" s="265"/>
      <c r="S54" s="258"/>
      <c r="T54" s="258"/>
      <c r="U54" s="268"/>
      <c r="V54" s="265"/>
      <c r="W54" s="257"/>
      <c r="X54" s="257"/>
      <c r="Y54" s="268"/>
      <c r="Z54" s="492" t="str">
        <f t="shared" si="0"/>
        <v/>
      </c>
      <c r="AA54" s="134" t="str">
        <f t="shared" si="1"/>
        <v/>
      </c>
      <c r="AB54" s="135" t="str">
        <f>IF(AA54="","",IF(นักเรียน!N53="ออก","---ย้าย---",VLOOKUP(AA54,grade3,5,TRUE)))</f>
        <v/>
      </c>
      <c r="AC54" s="493" t="str">
        <f>IF(AA54="","",IF(นักเรียน!N53="ออก","---ย้าย---",VLOOKUP(AA54,grade3,4,TRUE)))</f>
        <v/>
      </c>
      <c r="AD54" s="262"/>
    </row>
    <row r="55" spans="2:30" ht="15.75" customHeight="1" x14ac:dyDescent="0.5">
      <c r="B55" s="627">
        <v>49</v>
      </c>
      <c r="C55" s="111" t="str">
        <f>IF(นักเรียน!C54="","",นักเรียน!C54)</f>
        <v/>
      </c>
      <c r="D55" s="845" t="str">
        <f>IF(นักเรียน!E54="","",นักเรียน!E54)</f>
        <v/>
      </c>
      <c r="E55" s="846"/>
      <c r="F55" s="265"/>
      <c r="G55" s="487"/>
      <c r="H55" s="487"/>
      <c r="I55" s="494"/>
      <c r="J55" s="265"/>
      <c r="K55" s="257"/>
      <c r="L55" s="257"/>
      <c r="M55" s="268"/>
      <c r="N55" s="265"/>
      <c r="O55" s="257"/>
      <c r="P55" s="257"/>
      <c r="Q55" s="268"/>
      <c r="R55" s="265"/>
      <c r="S55" s="258"/>
      <c r="T55" s="258"/>
      <c r="U55" s="268"/>
      <c r="V55" s="265"/>
      <c r="W55" s="257"/>
      <c r="X55" s="257"/>
      <c r="Y55" s="268"/>
      <c r="Z55" s="492" t="str">
        <f t="shared" si="0"/>
        <v/>
      </c>
      <c r="AA55" s="134" t="str">
        <f t="shared" si="1"/>
        <v/>
      </c>
      <c r="AB55" s="135" t="str">
        <f>IF(AA55="","",IF(นักเรียน!N54="ออก","---ย้าย---",VLOOKUP(AA55,grade3,5,TRUE)))</f>
        <v/>
      </c>
      <c r="AC55" s="493" t="str">
        <f>IF(AA55="","",IF(นักเรียน!N54="ออก","---ย้าย---",VLOOKUP(AA55,grade3,4,TRUE)))</f>
        <v/>
      </c>
      <c r="AD55" s="262"/>
    </row>
    <row r="56" spans="2:30" ht="15.75" customHeight="1" x14ac:dyDescent="0.5">
      <c r="B56" s="627">
        <v>50</v>
      </c>
      <c r="C56" s="495" t="str">
        <f>IF(นักเรียน!C55="","",นักเรียน!C55)</f>
        <v/>
      </c>
      <c r="D56" s="845" t="str">
        <f>IF(นักเรียน!E55="","",นักเรียน!E55)</f>
        <v/>
      </c>
      <c r="E56" s="846"/>
      <c r="F56" s="265"/>
      <c r="G56" s="487"/>
      <c r="H56" s="487"/>
      <c r="I56" s="494"/>
      <c r="J56" s="265"/>
      <c r="K56" s="257"/>
      <c r="L56" s="257"/>
      <c r="M56" s="268"/>
      <c r="N56" s="265"/>
      <c r="O56" s="257"/>
      <c r="P56" s="257"/>
      <c r="Q56" s="268"/>
      <c r="R56" s="265"/>
      <c r="S56" s="258"/>
      <c r="T56" s="258"/>
      <c r="U56" s="268"/>
      <c r="V56" s="265"/>
      <c r="W56" s="257"/>
      <c r="X56" s="257"/>
      <c r="Y56" s="268"/>
      <c r="Z56" s="492" t="str">
        <f t="shared" si="0"/>
        <v/>
      </c>
      <c r="AA56" s="134" t="str">
        <f t="shared" si="1"/>
        <v/>
      </c>
      <c r="AB56" s="135" t="str">
        <f>IF(AA56="","",IF(นักเรียน!N55="ออก","---ย้าย---",VLOOKUP(AA56,grade3,5,TRUE)))</f>
        <v/>
      </c>
      <c r="AC56" s="493" t="str">
        <f>IF(AA56="","",IF(นักเรียน!N55="ออก","---ย้าย---",VLOOKUP(AA56,grade3,4,TRUE)))</f>
        <v/>
      </c>
      <c r="AD56" s="262"/>
    </row>
    <row r="57" spans="2:30" ht="18" customHeight="1" x14ac:dyDescent="0.5"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2:30" ht="18" customHeight="1" x14ac:dyDescent="0.5"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2:30" ht="18" customHeight="1" x14ac:dyDescent="0.5"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2:30" ht="18" customHeight="1" x14ac:dyDescent="0.5"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2:30" ht="18" customHeight="1" x14ac:dyDescent="0.5"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2:30" ht="18" customHeight="1" x14ac:dyDescent="0.5"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2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2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6:25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6:25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6:25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6:25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6:25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6:25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6:25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6:25" ht="18" customHeight="1" x14ac:dyDescent="0.5"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</sheetData>
  <sheetProtection sheet="1" objects="1" scenarios="1" formatCells="0" formatColumns="0" formatRows="0"/>
  <mergeCells count="67">
    <mergeCell ref="V3:AC3"/>
    <mergeCell ref="D47:E47"/>
    <mergeCell ref="D48:E48"/>
    <mergeCell ref="D49:E49"/>
    <mergeCell ref="D50:E50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56:E56"/>
    <mergeCell ref="D42:E42"/>
    <mergeCell ref="D43:E43"/>
    <mergeCell ref="D44:E44"/>
    <mergeCell ref="D45:E45"/>
    <mergeCell ref="D46:E46"/>
    <mergeCell ref="D51:E51"/>
    <mergeCell ref="D52:E52"/>
    <mergeCell ref="D53:E53"/>
    <mergeCell ref="D54:E54"/>
    <mergeCell ref="D55:E55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D17:E17"/>
    <mergeCell ref="D18:E18"/>
    <mergeCell ref="D19:E19"/>
    <mergeCell ref="D20:E20"/>
    <mergeCell ref="D21:E21"/>
    <mergeCell ref="D12:E12"/>
    <mergeCell ref="D13:E13"/>
    <mergeCell ref="D14:E14"/>
    <mergeCell ref="D15:E15"/>
    <mergeCell ref="D16:E16"/>
    <mergeCell ref="D7:E7"/>
    <mergeCell ref="D8:E8"/>
    <mergeCell ref="D9:E9"/>
    <mergeCell ref="D10:E10"/>
    <mergeCell ref="D11:E11"/>
    <mergeCell ref="B2:B6"/>
    <mergeCell ref="C2:C6"/>
    <mergeCell ref="D2:D6"/>
    <mergeCell ref="AD2:AD6"/>
    <mergeCell ref="F4:I4"/>
    <mergeCell ref="J4:M4"/>
    <mergeCell ref="N4:Q4"/>
    <mergeCell ref="R4:U4"/>
    <mergeCell ref="V4:Y4"/>
    <mergeCell ref="F2:U2"/>
    <mergeCell ref="V2:AC2"/>
    <mergeCell ref="F3:U3"/>
    <mergeCell ref="Z4:Z5"/>
    <mergeCell ref="AA4:AA5"/>
    <mergeCell ref="AB4:AB6"/>
    <mergeCell ref="AC4:AC6"/>
  </mergeCells>
  <conditionalFormatting sqref="F7:Y56">
    <cfRule type="cellIs" dxfId="40" priority="7" operator="lessThan">
      <formula>50%*F$6</formula>
    </cfRule>
  </conditionalFormatting>
  <conditionalFormatting sqref="AA7:AA56">
    <cfRule type="cellIs" dxfId="39" priority="6" operator="lessThan">
      <formula>50%*$AA$6</formula>
    </cfRule>
  </conditionalFormatting>
  <conditionalFormatting sqref="AB7:AB56">
    <cfRule type="containsText" dxfId="38" priority="5" operator="containsText" text="0">
      <formula>NOT(ISERROR(SEARCH("0",AB7)))</formula>
    </cfRule>
  </conditionalFormatting>
  <conditionalFormatting sqref="AB7:AC56">
    <cfRule type="containsText" dxfId="37" priority="1" operator="containsText" text="ย้าย">
      <formula>NOT(ISERROR(SEARCH("ย้าย",AB7)))</formula>
    </cfRule>
  </conditionalFormatting>
  <conditionalFormatting sqref="AC7:AC56">
    <cfRule type="containsText" dxfId="36" priority="4" operator="containsText" text="ไม่ผ่าน">
      <formula>NOT(ISERROR(SEARCH("ไม่ผ่าน",AC7)))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7:Y56" xr:uid="{00000000-0002-0000-0E00-000000000000}">
      <formula1>F$6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21" min="1" max="55" man="1"/>
  </colBreaks>
  <drawing r:id="rId2"/>
  <picture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B1:BT72"/>
  <sheetViews>
    <sheetView showGridLines="0" showRowColHeaders="0" workbookViewId="0">
      <pane xSplit="5" ySplit="6" topLeftCell="F7" activePane="bottomRight" state="frozen"/>
      <selection pane="topRight" activeCell="B1" sqref="B1"/>
      <selection pane="bottomLeft" activeCell="B1" sqref="B1"/>
      <selection pane="bottomRight" activeCell="J7" sqref="J7"/>
    </sheetView>
  </sheetViews>
  <sheetFormatPr defaultColWidth="9.140625"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140625" style="1" customWidth="1"/>
    <col min="10" max="11" width="6.7109375" style="1" customWidth="1"/>
    <col min="12" max="12" width="8.7109375" style="1" customWidth="1"/>
    <col min="13" max="16" width="4.140625" style="1" customWidth="1"/>
    <col min="17" max="18" width="6.7109375" style="1" customWidth="1"/>
    <col min="19" max="19" width="8.7109375" style="1" customWidth="1"/>
    <col min="20" max="23" width="5.7109375" style="1" customWidth="1"/>
    <col min="24" max="25" width="7.7109375" style="1" customWidth="1"/>
    <col min="26" max="26" width="9.7109375" style="1" customWidth="1"/>
    <col min="27" max="30" width="5.7109375" style="1" customWidth="1"/>
    <col min="31" max="32" width="7.7109375" style="1" customWidth="1"/>
    <col min="33" max="33" width="9.7109375" style="1" customWidth="1"/>
    <col min="34" max="37" width="5.140625" style="1" customWidth="1"/>
    <col min="38" max="39" width="6.7109375" style="1" customWidth="1"/>
    <col min="40" max="40" width="8.7109375" style="1" customWidth="1"/>
    <col min="41" max="41" width="10.85546875" style="4" customWidth="1"/>
    <col min="42" max="42" width="11.85546875" style="3" customWidth="1"/>
    <col min="43" max="43" width="9.5703125" style="3" customWidth="1"/>
    <col min="44" max="44" width="10.28515625" style="1" customWidth="1"/>
    <col min="45" max="45" width="13.7109375" style="1" customWidth="1"/>
    <col min="46" max="46" width="1.7109375" style="1" customWidth="1"/>
    <col min="47" max="16384" width="9.140625" style="1"/>
  </cols>
  <sheetData>
    <row r="1" spans="2:45" ht="42" customHeight="1" x14ac:dyDescent="0.5">
      <c r="M1" s="252" t="s">
        <v>457</v>
      </c>
      <c r="N1" s="252"/>
      <c r="O1" s="252"/>
      <c r="P1" s="252"/>
    </row>
    <row r="2" spans="2:45" ht="18" customHeight="1" x14ac:dyDescent="0.5">
      <c r="B2" s="814" t="s">
        <v>247</v>
      </c>
      <c r="C2" s="814" t="s">
        <v>291</v>
      </c>
      <c r="D2" s="816" t="s">
        <v>292</v>
      </c>
      <c r="E2" s="125"/>
      <c r="F2" s="889" t="s">
        <v>449</v>
      </c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889"/>
      <c r="R2" s="889"/>
      <c r="S2" s="889"/>
      <c r="T2" s="889" t="str">
        <f>F2</f>
        <v>ผลการประเมินการอ่าน คิดวิเคราะห์และเขียน</v>
      </c>
      <c r="U2" s="889"/>
      <c r="V2" s="889"/>
      <c r="W2" s="889"/>
      <c r="X2" s="889"/>
      <c r="Y2" s="889"/>
      <c r="Z2" s="889"/>
      <c r="AA2" s="889"/>
      <c r="AB2" s="889"/>
      <c r="AC2" s="889"/>
      <c r="AD2" s="889"/>
      <c r="AE2" s="889"/>
      <c r="AF2" s="889"/>
      <c r="AG2" s="889"/>
      <c r="AH2" s="889" t="str">
        <f>F2</f>
        <v>ผลการประเมินการอ่าน คิดวิเคราะห์และเขียน</v>
      </c>
      <c r="AI2" s="889"/>
      <c r="AJ2" s="889"/>
      <c r="AK2" s="889"/>
      <c r="AL2" s="889"/>
      <c r="AM2" s="889"/>
      <c r="AN2" s="889"/>
      <c r="AO2" s="889"/>
      <c r="AP2" s="889"/>
      <c r="AQ2" s="889"/>
      <c r="AR2" s="825"/>
      <c r="AS2" s="853" t="s">
        <v>296</v>
      </c>
    </row>
    <row r="3" spans="2:45" s="4" customFormat="1" ht="18" customHeight="1" thickBot="1" x14ac:dyDescent="0.55000000000000004">
      <c r="B3" s="814"/>
      <c r="C3" s="814"/>
      <c r="D3" s="816"/>
      <c r="E3" s="483"/>
      <c r="F3" s="890" t="str">
        <f>คิดวิเคราะห์!F3</f>
        <v>ตัวชี้วัดความสามารถในการอ่าน คิดวิเคราะห์ และเขียน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 t="str">
        <f>F3</f>
        <v>ตัวชี้วัดความสามารถในการอ่าน คิดวิเคราะห์ และเขียน</v>
      </c>
      <c r="U3" s="890"/>
      <c r="V3" s="890"/>
      <c r="W3" s="890"/>
      <c r="X3" s="890"/>
      <c r="Y3" s="890"/>
      <c r="Z3" s="890"/>
      <c r="AA3" s="890"/>
      <c r="AB3" s="890"/>
      <c r="AC3" s="890"/>
      <c r="AD3" s="890"/>
      <c r="AE3" s="890"/>
      <c r="AF3" s="890"/>
      <c r="AG3" s="890"/>
      <c r="AH3" s="890" t="str">
        <f>T3</f>
        <v>ตัวชี้วัดความสามารถในการอ่าน คิดวิเคราะห์ และเขียน</v>
      </c>
      <c r="AI3" s="890"/>
      <c r="AJ3" s="890"/>
      <c r="AK3" s="890"/>
      <c r="AL3" s="890"/>
      <c r="AM3" s="890"/>
      <c r="AN3" s="890"/>
      <c r="AO3" s="890"/>
      <c r="AP3" s="890"/>
      <c r="AQ3" s="890"/>
      <c r="AR3" s="893"/>
      <c r="AS3" s="853"/>
    </row>
    <row r="4" spans="2:45" s="4" customFormat="1" ht="18" customHeight="1" x14ac:dyDescent="0.5">
      <c r="B4" s="814"/>
      <c r="C4" s="814"/>
      <c r="D4" s="816"/>
      <c r="E4" s="482"/>
      <c r="F4" s="888" t="s">
        <v>451</v>
      </c>
      <c r="G4" s="888"/>
      <c r="H4" s="888"/>
      <c r="I4" s="888"/>
      <c r="J4" s="888"/>
      <c r="K4" s="888"/>
      <c r="L4" s="888"/>
      <c r="M4" s="888" t="s">
        <v>452</v>
      </c>
      <c r="N4" s="888"/>
      <c r="O4" s="888"/>
      <c r="P4" s="888"/>
      <c r="Q4" s="888"/>
      <c r="R4" s="888"/>
      <c r="S4" s="888"/>
      <c r="T4" s="888" t="s">
        <v>453</v>
      </c>
      <c r="U4" s="888"/>
      <c r="V4" s="888"/>
      <c r="W4" s="888"/>
      <c r="X4" s="888"/>
      <c r="Y4" s="888"/>
      <c r="Z4" s="888"/>
      <c r="AA4" s="888" t="s">
        <v>454</v>
      </c>
      <c r="AB4" s="888"/>
      <c r="AC4" s="888"/>
      <c r="AD4" s="888"/>
      <c r="AE4" s="888"/>
      <c r="AF4" s="888"/>
      <c r="AG4" s="888"/>
      <c r="AH4" s="880" t="s">
        <v>455</v>
      </c>
      <c r="AI4" s="881"/>
      <c r="AJ4" s="881"/>
      <c r="AK4" s="881"/>
      <c r="AL4" s="881"/>
      <c r="AM4" s="881"/>
      <c r="AN4" s="881"/>
      <c r="AO4" s="894" t="s">
        <v>400</v>
      </c>
      <c r="AP4" s="899" t="s">
        <v>458</v>
      </c>
      <c r="AQ4" s="895" t="s">
        <v>266</v>
      </c>
      <c r="AR4" s="898" t="s">
        <v>443</v>
      </c>
      <c r="AS4" s="853"/>
    </row>
    <row r="5" spans="2:45" ht="18" customHeight="1" x14ac:dyDescent="0.5">
      <c r="B5" s="814"/>
      <c r="C5" s="814"/>
      <c r="D5" s="816"/>
      <c r="E5" s="126" t="s">
        <v>456</v>
      </c>
      <c r="F5" s="310">
        <f>IF(คิดวิเคราะห์!F5="","",คิดวิเคราะห์!F5)</f>
        <v>1</v>
      </c>
      <c r="G5" s="311">
        <f>IF(คิดวิเคราะห์!G5="","",คิดวิเคราะห์!G5)</f>
        <v>2</v>
      </c>
      <c r="H5" s="311">
        <f>IF(คิดวิเคราะห์!H5="","",คิดวิเคราะห์!H5)</f>
        <v>3</v>
      </c>
      <c r="I5" s="311">
        <f>IF(คิดวิเคราะห์!I5="","",คิดวิเคราะห์!I5)</f>
        <v>4</v>
      </c>
      <c r="J5" s="136" t="s">
        <v>406</v>
      </c>
      <c r="K5" s="136" t="s">
        <v>403</v>
      </c>
      <c r="L5" s="891" t="s">
        <v>447</v>
      </c>
      <c r="M5" s="310">
        <f>IF(คิดวิเคราะห์!J5="","",คิดวิเคราะห์!J5)</f>
        <v>1</v>
      </c>
      <c r="N5" s="311">
        <f>IF(คิดวิเคราะห์!K5="","",คิดวิเคราะห์!K5)</f>
        <v>2</v>
      </c>
      <c r="O5" s="311">
        <f>IF(คิดวิเคราะห์!L5="","",คิดวิเคราะห์!L5)</f>
        <v>3</v>
      </c>
      <c r="P5" s="311">
        <f>IF(คิดวิเคราะห์!M5="","",คิดวิเคราะห์!M5)</f>
        <v>4</v>
      </c>
      <c r="Q5" s="136" t="s">
        <v>406</v>
      </c>
      <c r="R5" s="136" t="s">
        <v>403</v>
      </c>
      <c r="S5" s="887" t="s">
        <v>447</v>
      </c>
      <c r="T5" s="310">
        <f>IF(คิดวิเคราะห์!N5="","",คิดวิเคราะห์!N5)</f>
        <v>1</v>
      </c>
      <c r="U5" s="311">
        <f>IF(คิดวิเคราะห์!O5="","",คิดวิเคราะห์!O5)</f>
        <v>2</v>
      </c>
      <c r="V5" s="311">
        <f>IF(คิดวิเคราะห์!P5="","",คิดวิเคราะห์!P5)</f>
        <v>3</v>
      </c>
      <c r="W5" s="311">
        <f>IF(คิดวิเคราะห์!Q5="","",คิดวิเคราะห์!Q5)</f>
        <v>4</v>
      </c>
      <c r="X5" s="136" t="s">
        <v>406</v>
      </c>
      <c r="Y5" s="136" t="s">
        <v>403</v>
      </c>
      <c r="Z5" s="887" t="s">
        <v>447</v>
      </c>
      <c r="AA5" s="310">
        <f>IF(คิดวิเคราะห์!R5="","",คิดวิเคราะห์!R5)</f>
        <v>1</v>
      </c>
      <c r="AB5" s="311">
        <f>IF(คิดวิเคราะห์!S5="","",คิดวิเคราะห์!S5)</f>
        <v>2</v>
      </c>
      <c r="AC5" s="311">
        <f>IF(คิดวิเคราะห์!T5="","",คิดวิเคราะห์!T5)</f>
        <v>3</v>
      </c>
      <c r="AD5" s="311">
        <f>IF(คิดวิเคราะห์!U5="","",คิดวิเคราะห์!U5)</f>
        <v>4</v>
      </c>
      <c r="AE5" s="136" t="s">
        <v>406</v>
      </c>
      <c r="AF5" s="136" t="s">
        <v>403</v>
      </c>
      <c r="AG5" s="887" t="s">
        <v>447</v>
      </c>
      <c r="AH5" s="310">
        <f>IF(คิดวิเคราะห์!V5="","",คิดวิเคราะห์!V5)</f>
        <v>1</v>
      </c>
      <c r="AI5" s="311">
        <f>IF(คิดวิเคราะห์!W5="","",คิดวิเคราะห์!W5)</f>
        <v>2</v>
      </c>
      <c r="AJ5" s="311">
        <f>IF(คิดวิเคราะห์!X5="","",คิดวิเคราะห์!X5)</f>
        <v>3</v>
      </c>
      <c r="AK5" s="311">
        <f>IF(คิดวิเคราะห์!Y5="","",คิดวิเคราะห์!Y5)</f>
        <v>4</v>
      </c>
      <c r="AL5" s="136" t="s">
        <v>406</v>
      </c>
      <c r="AM5" s="136" t="s">
        <v>403</v>
      </c>
      <c r="AN5" s="900" t="s">
        <v>447</v>
      </c>
      <c r="AO5" s="884"/>
      <c r="AP5" s="822"/>
      <c r="AQ5" s="896"/>
      <c r="AR5" s="885"/>
      <c r="AS5" s="853"/>
    </row>
    <row r="6" spans="2:45" ht="18" customHeight="1" thickBot="1" x14ac:dyDescent="0.55000000000000004">
      <c r="B6" s="815"/>
      <c r="C6" s="815"/>
      <c r="D6" s="818"/>
      <c r="E6" s="127" t="s">
        <v>410</v>
      </c>
      <c r="F6" s="307" t="str">
        <f>IF(คิดวิเคราะห์!F6="","",คิดวิเคราะห์!F6)</f>
        <v/>
      </c>
      <c r="G6" s="308" t="str">
        <f>IF(คิดวิเคราะห์!G6="","",คิดวิเคราะห์!G6)</f>
        <v/>
      </c>
      <c r="H6" s="308" t="str">
        <f>IF(คิดวิเคราะห์!H6="","",คิดวิเคราะห์!H6)</f>
        <v/>
      </c>
      <c r="I6" s="308" t="str">
        <f>IF(คิดวิเคราะห์!I6="","",คิดวิเคราะห์!I6)</f>
        <v/>
      </c>
      <c r="J6" s="21" t="str">
        <f>IF(SUM(F6:I6),SUM(F6:I6),"")</f>
        <v/>
      </c>
      <c r="K6" s="19">
        <v>100</v>
      </c>
      <c r="L6" s="892"/>
      <c r="M6" s="307" t="str">
        <f>IF(คิดวิเคราะห์!J6="","",คิดวิเคราะห์!J6)</f>
        <v/>
      </c>
      <c r="N6" s="308" t="str">
        <f>IF(คิดวิเคราะห์!K6="","",คิดวิเคราะห์!K6)</f>
        <v/>
      </c>
      <c r="O6" s="308" t="str">
        <f>IF(คิดวิเคราะห์!L6="","",คิดวิเคราะห์!L6)</f>
        <v/>
      </c>
      <c r="P6" s="308" t="str">
        <f>IF(คิดวิเคราะห์!M6="","",คิดวิเคราะห์!M6)</f>
        <v/>
      </c>
      <c r="Q6" s="21" t="str">
        <f>IF(SUM(M6:P6),SUM(M6:P6),"")</f>
        <v/>
      </c>
      <c r="R6" s="19">
        <v>100</v>
      </c>
      <c r="S6" s="848"/>
      <c r="T6" s="307" t="str">
        <f>IF(คิดวิเคราะห์!N6="","",คิดวิเคราะห์!N6)</f>
        <v/>
      </c>
      <c r="U6" s="308" t="str">
        <f>IF(คิดวิเคราะห์!O6="","",คิดวิเคราะห์!O6)</f>
        <v/>
      </c>
      <c r="V6" s="308" t="str">
        <f>IF(คิดวิเคราะห์!P6="","",คิดวิเคราะห์!P6)</f>
        <v/>
      </c>
      <c r="W6" s="308" t="str">
        <f>IF(คิดวิเคราะห์!Q6="","",คิดวิเคราะห์!Q6)</f>
        <v/>
      </c>
      <c r="X6" s="21" t="str">
        <f>IF(SUM(T6:W6),SUM(T6:W6),"")</f>
        <v/>
      </c>
      <c r="Y6" s="19">
        <v>100</v>
      </c>
      <c r="Z6" s="848"/>
      <c r="AA6" s="307" t="str">
        <f>IF(คิดวิเคราะห์!R6="","",คิดวิเคราะห์!R6)</f>
        <v/>
      </c>
      <c r="AB6" s="308" t="str">
        <f>IF(คิดวิเคราะห์!S6="","",คิดวิเคราะห์!S6)</f>
        <v/>
      </c>
      <c r="AC6" s="308" t="str">
        <f>IF(คิดวิเคราะห์!T6="","",คิดวิเคราะห์!T6)</f>
        <v/>
      </c>
      <c r="AD6" s="308" t="str">
        <f>IF(คิดวิเคราะห์!U6="","",คิดวิเคราะห์!U6)</f>
        <v/>
      </c>
      <c r="AE6" s="21" t="str">
        <f>IF(SUM(AA6:AD6),SUM(AA6:AD6),"")</f>
        <v/>
      </c>
      <c r="AF6" s="19">
        <v>100</v>
      </c>
      <c r="AG6" s="848"/>
      <c r="AH6" s="307" t="str">
        <f>IF(คิดวิเคราะห์!V6="","",คิดวิเคราะห์!V6)</f>
        <v/>
      </c>
      <c r="AI6" s="308" t="str">
        <f>IF(คิดวิเคราะห์!W6="","",คิดวิเคราะห์!W6)</f>
        <v/>
      </c>
      <c r="AJ6" s="308" t="str">
        <f>IF(คิดวิเคราะห์!X6="","",คิดวิเคราะห์!X6)</f>
        <v/>
      </c>
      <c r="AK6" s="308" t="str">
        <f>IF(คิดวิเคราะห์!Y6="","",คิดวิเคราะห์!Y6)</f>
        <v/>
      </c>
      <c r="AL6" s="21" t="str">
        <f>IF(SUM(AH6:AK6),SUM(AH6:AK6),"")</f>
        <v/>
      </c>
      <c r="AM6" s="19">
        <v>100</v>
      </c>
      <c r="AN6" s="848"/>
      <c r="AO6" s="626" t="str">
        <f>IF(คิดวิเคราะห์!Z6="","",คิดวิเคราะห์!Z6)</f>
        <v/>
      </c>
      <c r="AP6" s="823"/>
      <c r="AQ6" s="897"/>
      <c r="AR6" s="886"/>
      <c r="AS6" s="854"/>
    </row>
    <row r="7" spans="2:45" ht="15.75" customHeight="1" x14ac:dyDescent="0.5">
      <c r="B7" s="620">
        <v>1</v>
      </c>
      <c r="C7" s="111" t="str">
        <f>IF(นักเรียน!C6="","",นักเรียน!C6)</f>
        <v/>
      </c>
      <c r="D7" s="843" t="str">
        <f>IF(นักเรียน!E6="","",นักเรียน!E6)</f>
        <v/>
      </c>
      <c r="E7" s="844"/>
      <c r="F7" s="314" t="str">
        <f>IF(คิดวิเคราะห์!F7="","",คิดวิเคราะห์!F7)</f>
        <v/>
      </c>
      <c r="G7" s="315" t="str">
        <f>IF(คิดวิเคราะห์!G7="","",คิดวิเคราะห์!G7)</f>
        <v/>
      </c>
      <c r="H7" s="315" t="str">
        <f>IF(คิดวิเคราะห์!H7="","",คิดวิเคราะห์!H7)</f>
        <v/>
      </c>
      <c r="I7" s="315" t="str">
        <f>IF(คิดวิเคราะห์!I7="","",คิดวิเคราะห์!I7)</f>
        <v/>
      </c>
      <c r="J7" s="22" t="str">
        <f>IF(F7="","",SUM(F7:I7))</f>
        <v/>
      </c>
      <c r="K7" s="619" t="str">
        <f>IF(J7="","",ROUND(J7/$J$6*$K$6,0))</f>
        <v/>
      </c>
      <c r="L7" s="621" t="str">
        <f t="shared" ref="L7:L56" si="0">IF(K7="","",VLOOKUP(K7,grade3,4,TRUE))</f>
        <v/>
      </c>
      <c r="M7" s="314" t="str">
        <f>IF(คิดวิเคราะห์!J7="","",คิดวิเคราะห์!J7)</f>
        <v/>
      </c>
      <c r="N7" s="315" t="str">
        <f>IF(คิดวิเคราะห์!K7="","",คิดวิเคราะห์!K7)</f>
        <v/>
      </c>
      <c r="O7" s="315" t="str">
        <f>IF(คิดวิเคราะห์!L7="","",คิดวิเคราะห์!L7)</f>
        <v/>
      </c>
      <c r="P7" s="315" t="str">
        <f>IF(คิดวิเคราะห์!M7="","",คิดวิเคราะห์!M7)</f>
        <v/>
      </c>
      <c r="Q7" s="22" t="str">
        <f>IF(M7="","",SUM(M7:P7))</f>
        <v/>
      </c>
      <c r="R7" s="620" t="str">
        <f>IF(Q7="","",ROUND(Q7/$Q$6*$R$6,0))</f>
        <v/>
      </c>
      <c r="S7" s="621" t="str">
        <f t="shared" ref="S7:S46" si="1">IF(R7="","",VLOOKUP(R7,grade3,4,TRUE))</f>
        <v/>
      </c>
      <c r="T7" s="314" t="str">
        <f>IF(คิดวิเคราะห์!N7="","",คิดวิเคราะห์!N7)</f>
        <v/>
      </c>
      <c r="U7" s="315" t="str">
        <f>IF(คิดวิเคราะห์!O7="","",คิดวิเคราะห์!O7)</f>
        <v/>
      </c>
      <c r="V7" s="315" t="str">
        <f>IF(คิดวิเคราะห์!P7="","",คิดวิเคราะห์!P7)</f>
        <v/>
      </c>
      <c r="W7" s="315" t="str">
        <f>IF(คิดวิเคราะห์!Q7="","",คิดวิเคราะห์!Q7)</f>
        <v/>
      </c>
      <c r="X7" s="22" t="str">
        <f>IF(T7="","",SUM(T7:W7))</f>
        <v/>
      </c>
      <c r="Y7" s="620" t="str">
        <f>IF(X7="","",ROUND(X7/$X$6*$Y$6,0))</f>
        <v/>
      </c>
      <c r="Z7" s="621" t="str">
        <f t="shared" ref="Z7:Z56" si="2">IF(Y7="","",VLOOKUP(Y7,grade3,4,TRUE))</f>
        <v/>
      </c>
      <c r="AA7" s="314" t="str">
        <f>IF(คิดวิเคราะห์!R7="","",คิดวิเคราะห์!R7)</f>
        <v/>
      </c>
      <c r="AB7" s="315" t="str">
        <f>IF(คิดวิเคราะห์!S7="","",คิดวิเคราะห์!S7)</f>
        <v/>
      </c>
      <c r="AC7" s="315" t="str">
        <f>IF(คิดวิเคราะห์!T7="","",คิดวิเคราะห์!T7)</f>
        <v/>
      </c>
      <c r="AD7" s="315" t="str">
        <f>IF(คิดวิเคราะห์!U7="","",คิดวิเคราะห์!U7)</f>
        <v/>
      </c>
      <c r="AE7" s="22" t="str">
        <f>IF(AA7="","",SUM(AA7:AD7))</f>
        <v/>
      </c>
      <c r="AF7" s="620" t="str">
        <f>IF(AE7="","",ROUND(AE7/$AE$6*$AF$6,0))</f>
        <v/>
      </c>
      <c r="AG7" s="621" t="str">
        <f t="shared" ref="AG7:AG46" si="3">IF(AF7="","",VLOOKUP(AF7,grade3,4,TRUE))</f>
        <v/>
      </c>
      <c r="AH7" s="314" t="str">
        <f>IF(คิดวิเคราะห์!V7="","",คิดวิเคราะห์!V7)</f>
        <v/>
      </c>
      <c r="AI7" s="315" t="str">
        <f>IF(คิดวิเคราะห์!W7="","",คิดวิเคราะห์!W7)</f>
        <v/>
      </c>
      <c r="AJ7" s="315" t="str">
        <f>IF(คิดวิเคราะห์!X7="","",คิดวิเคราะห์!X7)</f>
        <v/>
      </c>
      <c r="AK7" s="315" t="str">
        <f>IF(คิดวิเคราะห์!Y7="","",คิดวิเคราะห์!Y7)</f>
        <v/>
      </c>
      <c r="AL7" s="22" t="str">
        <f>IF(AH7="","",SUM(AH7:AK7))</f>
        <v/>
      </c>
      <c r="AM7" s="620" t="str">
        <f>IF(AL7="","",ROUND(AL7/$AL$6*$AM$6,0))</f>
        <v/>
      </c>
      <c r="AN7" s="621" t="str">
        <f t="shared" ref="AN7:AN46" si="4">IF(AM7="","",VLOOKUP(AM7,grade3,4,TRUE))</f>
        <v/>
      </c>
      <c r="AO7" s="403" t="str">
        <f>IF(คิดวิเคราะห์!Z7="","",คิดวิเคราะห์!Z7)</f>
        <v/>
      </c>
      <c r="AP7" s="496" t="str">
        <f>IF(AO7="","",ROUND(AO7/$AO$6*100,0))</f>
        <v/>
      </c>
      <c r="AQ7" s="497" t="str">
        <f>IF(AP7="","",IF(นักเรียน!N6="ออก","---ย้าย---",VLOOKUP(AP7,grade3,5,TRUE)))</f>
        <v/>
      </c>
      <c r="AR7" s="498" t="str">
        <f>IF(AP7="","",IF(นักเรียน!N6="ออก","---ย้าย---",VLOOKUP(AP7,grade3,4,TRUE)))</f>
        <v/>
      </c>
      <c r="AS7" s="303"/>
    </row>
    <row r="8" spans="2:45" ht="15.75" customHeight="1" x14ac:dyDescent="0.5">
      <c r="B8" s="627">
        <v>2</v>
      </c>
      <c r="C8" s="111" t="str">
        <f>IF(นักเรียน!C7="","",นักเรียน!C7)</f>
        <v/>
      </c>
      <c r="D8" s="845" t="str">
        <f>IF(นักเรียน!E7="","",นักเรียน!E7)</f>
        <v/>
      </c>
      <c r="E8" s="846"/>
      <c r="F8" s="310" t="str">
        <f>IF(คิดวิเคราะห์!F8="","",คิดวิเคราะห์!F8)</f>
        <v/>
      </c>
      <c r="G8" s="311" t="str">
        <f>IF(คิดวิเคราะห์!G8="","",คิดวิเคราะห์!G8)</f>
        <v/>
      </c>
      <c r="H8" s="311" t="str">
        <f>IF(คิดวิเคราะห์!H8="","",คิดวิเคราะห์!H8)</f>
        <v/>
      </c>
      <c r="I8" s="311" t="str">
        <f>IF(คิดวิเคราะห์!I8="","",คิดวิเคราะห์!I8)</f>
        <v/>
      </c>
      <c r="J8" s="23" t="str">
        <f t="shared" ref="J8:J56" si="5">IF(F8="","",SUM(F8:I8))</f>
        <v/>
      </c>
      <c r="K8" s="627" t="str">
        <f>IF(J8="","",ROUND(J8/$J$6*$K$6,0))</f>
        <v/>
      </c>
      <c r="L8" s="621" t="str">
        <f t="shared" si="0"/>
        <v/>
      </c>
      <c r="M8" s="310" t="str">
        <f>IF(คิดวิเคราะห์!J8="","",คิดวิเคราะห์!J8)</f>
        <v/>
      </c>
      <c r="N8" s="311" t="str">
        <f>IF(คิดวิเคราะห์!K8="","",คิดวิเคราะห์!K8)</f>
        <v/>
      </c>
      <c r="O8" s="311" t="str">
        <f>IF(คิดวิเคราะห์!L8="","",คิดวิเคราะห์!L8)</f>
        <v/>
      </c>
      <c r="P8" s="311" t="str">
        <f>IF(คิดวิเคราะห์!M8="","",คิดวิเคราะห์!M8)</f>
        <v/>
      </c>
      <c r="Q8" s="23" t="str">
        <f t="shared" ref="Q8:Q56" si="6">IF(M8="","",SUM(M8:P8))</f>
        <v/>
      </c>
      <c r="R8" s="620" t="str">
        <f>IF(Q8="","",ROUND(Q8/$Q$6*$R$6,0))</f>
        <v/>
      </c>
      <c r="S8" s="621" t="str">
        <f t="shared" si="1"/>
        <v/>
      </c>
      <c r="T8" s="310" t="str">
        <f>IF(คิดวิเคราะห์!N8="","",คิดวิเคราะห์!N8)</f>
        <v/>
      </c>
      <c r="U8" s="311" t="str">
        <f>IF(คิดวิเคราะห์!O8="","",คิดวิเคราะห์!O8)</f>
        <v/>
      </c>
      <c r="V8" s="311" t="str">
        <f>IF(คิดวิเคราะห์!P8="","",คิดวิเคราะห์!P8)</f>
        <v/>
      </c>
      <c r="W8" s="311" t="str">
        <f>IF(คิดวิเคราะห์!Q8="","",คิดวิเคราะห์!Q8)</f>
        <v/>
      </c>
      <c r="X8" s="23" t="str">
        <f t="shared" ref="X8:X56" si="7">IF(T8="","",SUM(T8:W8))</f>
        <v/>
      </c>
      <c r="Y8" s="620" t="str">
        <f>IF(X8="","",ROUND(X8/$X$6*$Y$6,0))</f>
        <v/>
      </c>
      <c r="Z8" s="621" t="str">
        <f t="shared" si="2"/>
        <v/>
      </c>
      <c r="AA8" s="310" t="str">
        <f>IF(คิดวิเคราะห์!R8="","",คิดวิเคราะห์!R8)</f>
        <v/>
      </c>
      <c r="AB8" s="311" t="str">
        <f>IF(คิดวิเคราะห์!S8="","",คิดวิเคราะห์!S8)</f>
        <v/>
      </c>
      <c r="AC8" s="311" t="str">
        <f>IF(คิดวิเคราะห์!T8="","",คิดวิเคราะห์!T8)</f>
        <v/>
      </c>
      <c r="AD8" s="311" t="str">
        <f>IF(คิดวิเคราะห์!U8="","",คิดวิเคราะห์!U8)</f>
        <v/>
      </c>
      <c r="AE8" s="23" t="str">
        <f t="shared" ref="AE8:AE56" si="8">IF(AA8="","",SUM(AA8:AD8))</f>
        <v/>
      </c>
      <c r="AF8" s="620" t="str">
        <f>IF(AE8="","",ROUND(AE8/$AE$6*$AF$6,0))</f>
        <v/>
      </c>
      <c r="AG8" s="621" t="str">
        <f t="shared" si="3"/>
        <v/>
      </c>
      <c r="AH8" s="310" t="str">
        <f>IF(คิดวิเคราะห์!V8="","",คิดวิเคราะห์!V8)</f>
        <v/>
      </c>
      <c r="AI8" s="311" t="str">
        <f>IF(คิดวิเคราะห์!W8="","",คิดวิเคราะห์!W8)</f>
        <v/>
      </c>
      <c r="AJ8" s="311" t="str">
        <f>IF(คิดวิเคราะห์!X8="","",คิดวิเคราะห์!X8)</f>
        <v/>
      </c>
      <c r="AK8" s="311" t="str">
        <f>IF(คิดวิเคราะห์!Y8="","",คิดวิเคราะห์!Y8)</f>
        <v/>
      </c>
      <c r="AL8" s="23" t="str">
        <f t="shared" ref="AL8:AL56" si="9">IF(AH8="","",SUM(AH8:AK8))</f>
        <v/>
      </c>
      <c r="AM8" s="620" t="str">
        <f>IF(AL8="","",ROUND(AL8/$AL$6*$AM$6,0))</f>
        <v/>
      </c>
      <c r="AN8" s="621" t="str">
        <f t="shared" si="4"/>
        <v/>
      </c>
      <c r="AO8" s="618" t="str">
        <f>IF(คิดวิเคราะห์!Z8="","",คิดวิเคราะห์!Z8)</f>
        <v/>
      </c>
      <c r="AP8" s="496" t="str">
        <f t="shared" ref="AP8:AP56" si="10">IF(AO8="","",ROUND(AO8/$AO$6*100,0))</f>
        <v/>
      </c>
      <c r="AQ8" s="497" t="str">
        <f>IF(AP8="","",IF(นักเรียน!N7="ออก","---ย้าย---",VLOOKUP(AP8,grade3,5,TRUE)))</f>
        <v/>
      </c>
      <c r="AR8" s="498" t="str">
        <f>IF(AP8="","",IF(นักเรียน!N7="ออก","---ย้าย---",VLOOKUP(AP8,grade3,4,TRUE)))</f>
        <v/>
      </c>
      <c r="AS8" s="304"/>
    </row>
    <row r="9" spans="2:45" ht="15.75" customHeight="1" x14ac:dyDescent="0.5">
      <c r="B9" s="627">
        <v>3</v>
      </c>
      <c r="C9" s="111" t="str">
        <f>IF(นักเรียน!C8="","",นักเรียน!C8)</f>
        <v/>
      </c>
      <c r="D9" s="845" t="str">
        <f>IF(นักเรียน!E8="","",นักเรียน!E8)</f>
        <v/>
      </c>
      <c r="E9" s="846"/>
      <c r="F9" s="310" t="str">
        <f>IF(คิดวิเคราะห์!F9="","",คิดวิเคราะห์!F9)</f>
        <v/>
      </c>
      <c r="G9" s="311" t="str">
        <f>IF(คิดวิเคราะห์!G9="","",คิดวิเคราะห์!G9)</f>
        <v/>
      </c>
      <c r="H9" s="311" t="str">
        <f>IF(คิดวิเคราะห์!H9="","",คิดวิเคราะห์!H9)</f>
        <v/>
      </c>
      <c r="I9" s="311" t="str">
        <f>IF(คิดวิเคราะห์!I9="","",คิดวิเคราะห์!I9)</f>
        <v/>
      </c>
      <c r="J9" s="23" t="str">
        <f t="shared" si="5"/>
        <v/>
      </c>
      <c r="K9" s="627" t="str">
        <f t="shared" ref="K9:K56" si="11">IF(J9="","",ROUND(J9/$J$6*$K$6,0))</f>
        <v/>
      </c>
      <c r="L9" s="621" t="str">
        <f t="shared" si="0"/>
        <v/>
      </c>
      <c r="M9" s="310" t="str">
        <f>IF(คิดวิเคราะห์!J9="","",คิดวิเคราะห์!J9)</f>
        <v/>
      </c>
      <c r="N9" s="311" t="str">
        <f>IF(คิดวิเคราะห์!K9="","",คิดวิเคราะห์!K9)</f>
        <v/>
      </c>
      <c r="O9" s="311" t="str">
        <f>IF(คิดวิเคราะห์!L9="","",คิดวิเคราะห์!L9)</f>
        <v/>
      </c>
      <c r="P9" s="311" t="str">
        <f>IF(คิดวิเคราะห์!M9="","",คิดวิเคราะห์!M9)</f>
        <v/>
      </c>
      <c r="Q9" s="23" t="str">
        <f t="shared" si="6"/>
        <v/>
      </c>
      <c r="R9" s="620" t="str">
        <f t="shared" ref="R9:R46" si="12">IF(Q9="","",ROUND(Q9/$Q$6*$R$6,0))</f>
        <v/>
      </c>
      <c r="S9" s="621" t="str">
        <f t="shared" si="1"/>
        <v/>
      </c>
      <c r="T9" s="310" t="str">
        <f>IF(คิดวิเคราะห์!N9="","",คิดวิเคราะห์!N9)</f>
        <v/>
      </c>
      <c r="U9" s="311" t="str">
        <f>IF(คิดวิเคราะห์!O9="","",คิดวิเคราะห์!O9)</f>
        <v/>
      </c>
      <c r="V9" s="311" t="str">
        <f>IF(คิดวิเคราะห์!P9="","",คิดวิเคราะห์!P9)</f>
        <v/>
      </c>
      <c r="W9" s="311" t="str">
        <f>IF(คิดวิเคราะห์!Q9="","",คิดวิเคราะห์!Q9)</f>
        <v/>
      </c>
      <c r="X9" s="23" t="str">
        <f t="shared" si="7"/>
        <v/>
      </c>
      <c r="Y9" s="620" t="str">
        <f>IF(X9="","",ROUND(X9/$X$6*$Y$6,0))</f>
        <v/>
      </c>
      <c r="Z9" s="621" t="str">
        <f t="shared" si="2"/>
        <v/>
      </c>
      <c r="AA9" s="310" t="str">
        <f>IF(คิดวิเคราะห์!R9="","",คิดวิเคราะห์!R9)</f>
        <v/>
      </c>
      <c r="AB9" s="311" t="str">
        <f>IF(คิดวิเคราะห์!S9="","",คิดวิเคราะห์!S9)</f>
        <v/>
      </c>
      <c r="AC9" s="311" t="str">
        <f>IF(คิดวิเคราะห์!T9="","",คิดวิเคราะห์!T9)</f>
        <v/>
      </c>
      <c r="AD9" s="311" t="str">
        <f>IF(คิดวิเคราะห์!U9="","",คิดวิเคราะห์!U9)</f>
        <v/>
      </c>
      <c r="AE9" s="23" t="str">
        <f t="shared" si="8"/>
        <v/>
      </c>
      <c r="AF9" s="620" t="str">
        <f>IF(AE9="","",ROUND(AE9/$AE$6*$AF$6,0))</f>
        <v/>
      </c>
      <c r="AG9" s="621" t="str">
        <f t="shared" si="3"/>
        <v/>
      </c>
      <c r="AH9" s="310" t="str">
        <f>IF(คิดวิเคราะห์!V9="","",คิดวิเคราะห์!V9)</f>
        <v/>
      </c>
      <c r="AI9" s="311" t="str">
        <f>IF(คิดวิเคราะห์!W9="","",คิดวิเคราะห์!W9)</f>
        <v/>
      </c>
      <c r="AJ9" s="311" t="str">
        <f>IF(คิดวิเคราะห์!X9="","",คิดวิเคราะห์!X9)</f>
        <v/>
      </c>
      <c r="AK9" s="311" t="str">
        <f>IF(คิดวิเคราะห์!Y9="","",คิดวิเคราะห์!Y9)</f>
        <v/>
      </c>
      <c r="AL9" s="23" t="str">
        <f t="shared" si="9"/>
        <v/>
      </c>
      <c r="AM9" s="620" t="str">
        <f>IF(AL9="","",ROUND(AL9/$AL$6*$AM$6,0))</f>
        <v/>
      </c>
      <c r="AN9" s="621" t="str">
        <f t="shared" si="4"/>
        <v/>
      </c>
      <c r="AO9" s="618" t="str">
        <f>IF(คิดวิเคราะห์!Z9="","",คิดวิเคราะห์!Z9)</f>
        <v/>
      </c>
      <c r="AP9" s="496" t="str">
        <f t="shared" si="10"/>
        <v/>
      </c>
      <c r="AQ9" s="497" t="str">
        <f>IF(AP9="","",IF(นักเรียน!N8="ออก","---ย้าย---",VLOOKUP(AP9,grade3,5,TRUE)))</f>
        <v/>
      </c>
      <c r="AR9" s="498" t="str">
        <f>IF(AP9="","",IF(นักเรียน!N8="ออก","---ย้าย---",VLOOKUP(AP9,grade3,4,TRUE)))</f>
        <v/>
      </c>
      <c r="AS9" s="304"/>
    </row>
    <row r="10" spans="2:45" ht="15.75" customHeight="1" x14ac:dyDescent="0.5">
      <c r="B10" s="627">
        <v>4</v>
      </c>
      <c r="C10" s="111" t="str">
        <f>IF(นักเรียน!C9="","",นักเรียน!C9)</f>
        <v/>
      </c>
      <c r="D10" s="845" t="str">
        <f>IF(นักเรียน!E9="","",นักเรียน!E9)</f>
        <v/>
      </c>
      <c r="E10" s="846"/>
      <c r="F10" s="310" t="str">
        <f>IF(คิดวิเคราะห์!F10="","",คิดวิเคราะห์!F10)</f>
        <v/>
      </c>
      <c r="G10" s="311" t="str">
        <f>IF(คิดวิเคราะห์!G10="","",คิดวิเคราะห์!G10)</f>
        <v/>
      </c>
      <c r="H10" s="311" t="str">
        <f>IF(คิดวิเคราะห์!H10="","",คิดวิเคราะห์!H10)</f>
        <v/>
      </c>
      <c r="I10" s="311" t="str">
        <f>IF(คิดวิเคราะห์!I10="","",คิดวิเคราะห์!I10)</f>
        <v/>
      </c>
      <c r="J10" s="23" t="str">
        <f t="shared" si="5"/>
        <v/>
      </c>
      <c r="K10" s="627" t="str">
        <f t="shared" si="11"/>
        <v/>
      </c>
      <c r="L10" s="621" t="str">
        <f t="shared" si="0"/>
        <v/>
      </c>
      <c r="M10" s="310" t="str">
        <f>IF(คิดวิเคราะห์!J10="","",คิดวิเคราะห์!J10)</f>
        <v/>
      </c>
      <c r="N10" s="311" t="str">
        <f>IF(คิดวิเคราะห์!K10="","",คิดวิเคราะห์!K10)</f>
        <v/>
      </c>
      <c r="O10" s="311" t="str">
        <f>IF(คิดวิเคราะห์!L10="","",คิดวิเคราะห์!L10)</f>
        <v/>
      </c>
      <c r="P10" s="311" t="str">
        <f>IF(คิดวิเคราะห์!M10="","",คิดวิเคราะห์!M10)</f>
        <v/>
      </c>
      <c r="Q10" s="23" t="str">
        <f t="shared" si="6"/>
        <v/>
      </c>
      <c r="R10" s="620" t="str">
        <f>IF(Q10="","",ROUND(Q10/$Q$6*$R$6,0))</f>
        <v/>
      </c>
      <c r="S10" s="621" t="str">
        <f t="shared" si="1"/>
        <v/>
      </c>
      <c r="T10" s="310" t="str">
        <f>IF(คิดวิเคราะห์!N10="","",คิดวิเคราะห์!N10)</f>
        <v/>
      </c>
      <c r="U10" s="311" t="str">
        <f>IF(คิดวิเคราะห์!O10="","",คิดวิเคราะห์!O10)</f>
        <v/>
      </c>
      <c r="V10" s="311" t="str">
        <f>IF(คิดวิเคราะห์!P10="","",คิดวิเคราะห์!P10)</f>
        <v/>
      </c>
      <c r="W10" s="311" t="str">
        <f>IF(คิดวิเคราะห์!Q10="","",คิดวิเคราะห์!Q10)</f>
        <v/>
      </c>
      <c r="X10" s="23" t="str">
        <f t="shared" si="7"/>
        <v/>
      </c>
      <c r="Y10" s="620" t="str">
        <f t="shared" ref="Y10:Y56" si="13">IF(X10="","",ROUND(X10/$X$6*$Y$6,0))</f>
        <v/>
      </c>
      <c r="Z10" s="621" t="str">
        <f t="shared" si="2"/>
        <v/>
      </c>
      <c r="AA10" s="310" t="str">
        <f>IF(คิดวิเคราะห์!R10="","",คิดวิเคราะห์!R10)</f>
        <v/>
      </c>
      <c r="AB10" s="311" t="str">
        <f>IF(คิดวิเคราะห์!S10="","",คิดวิเคราะห์!S10)</f>
        <v/>
      </c>
      <c r="AC10" s="311" t="str">
        <f>IF(คิดวิเคราะห์!T10="","",คิดวิเคราะห์!T10)</f>
        <v/>
      </c>
      <c r="AD10" s="311" t="str">
        <f>IF(คิดวิเคราะห์!U10="","",คิดวิเคราะห์!U10)</f>
        <v/>
      </c>
      <c r="AE10" s="23" t="str">
        <f t="shared" si="8"/>
        <v/>
      </c>
      <c r="AF10" s="620" t="str">
        <f t="shared" ref="AF10:AF46" si="14">IF(AE10="","",ROUND(AE10/$AE$6*$AF$6,0))</f>
        <v/>
      </c>
      <c r="AG10" s="621" t="str">
        <f t="shared" si="3"/>
        <v/>
      </c>
      <c r="AH10" s="310" t="str">
        <f>IF(คิดวิเคราะห์!V10="","",คิดวิเคราะห์!V10)</f>
        <v/>
      </c>
      <c r="AI10" s="311" t="str">
        <f>IF(คิดวิเคราะห์!W10="","",คิดวิเคราะห์!W10)</f>
        <v/>
      </c>
      <c r="AJ10" s="311" t="str">
        <f>IF(คิดวิเคราะห์!X10="","",คิดวิเคราะห์!X10)</f>
        <v/>
      </c>
      <c r="AK10" s="311" t="str">
        <f>IF(คิดวิเคราะห์!Y10="","",คิดวิเคราะห์!Y10)</f>
        <v/>
      </c>
      <c r="AL10" s="23" t="str">
        <f t="shared" si="9"/>
        <v/>
      </c>
      <c r="AM10" s="620" t="str">
        <f t="shared" ref="AM10:AM46" si="15">IF(AL10="","",ROUND(AL10/$AL$6*$AM$6,0))</f>
        <v/>
      </c>
      <c r="AN10" s="621" t="str">
        <f t="shared" si="4"/>
        <v/>
      </c>
      <c r="AO10" s="618" t="str">
        <f>IF(คิดวิเคราะห์!Z10="","",คิดวิเคราะห์!Z10)</f>
        <v/>
      </c>
      <c r="AP10" s="496" t="str">
        <f t="shared" si="10"/>
        <v/>
      </c>
      <c r="AQ10" s="497" t="str">
        <f>IF(AP10="","",IF(นักเรียน!N9="ออก","---ย้าย---",VLOOKUP(AP10,grade3,5,TRUE)))</f>
        <v/>
      </c>
      <c r="AR10" s="498" t="str">
        <f>IF(AP10="","",IF(นักเรียน!N9="ออก","---ย้าย---",VLOOKUP(AP10,grade3,4,TRUE)))</f>
        <v/>
      </c>
      <c r="AS10" s="304"/>
    </row>
    <row r="11" spans="2:45" ht="15.75" customHeight="1" x14ac:dyDescent="0.5">
      <c r="B11" s="620">
        <v>5</v>
      </c>
      <c r="C11" s="111" t="str">
        <f>IF(นักเรียน!C10="","",นักเรียน!C10)</f>
        <v/>
      </c>
      <c r="D11" s="845" t="str">
        <f>IF(นักเรียน!E10="","",นักเรียน!E10)</f>
        <v/>
      </c>
      <c r="E11" s="846"/>
      <c r="F11" s="310" t="str">
        <f>IF(คิดวิเคราะห์!F11="","",คิดวิเคราะห์!F11)</f>
        <v/>
      </c>
      <c r="G11" s="311" t="str">
        <f>IF(คิดวิเคราะห์!G11="","",คิดวิเคราะห์!G11)</f>
        <v/>
      </c>
      <c r="H11" s="311" t="str">
        <f>IF(คิดวิเคราะห์!H11="","",คิดวิเคราะห์!H11)</f>
        <v/>
      </c>
      <c r="I11" s="311" t="str">
        <f>IF(คิดวิเคราะห์!I11="","",คิดวิเคราะห์!I11)</f>
        <v/>
      </c>
      <c r="J11" s="23" t="str">
        <f t="shared" si="5"/>
        <v/>
      </c>
      <c r="K11" s="627" t="str">
        <f t="shared" si="11"/>
        <v/>
      </c>
      <c r="L11" s="621" t="str">
        <f t="shared" si="0"/>
        <v/>
      </c>
      <c r="M11" s="310" t="str">
        <f>IF(คิดวิเคราะห์!J11="","",คิดวิเคราะห์!J11)</f>
        <v/>
      </c>
      <c r="N11" s="311" t="str">
        <f>IF(คิดวิเคราะห์!K11="","",คิดวิเคราะห์!K11)</f>
        <v/>
      </c>
      <c r="O11" s="311" t="str">
        <f>IF(คิดวิเคราะห์!L11="","",คิดวิเคราะห์!L11)</f>
        <v/>
      </c>
      <c r="P11" s="311" t="str">
        <f>IF(คิดวิเคราะห์!M11="","",คิดวิเคราะห์!M11)</f>
        <v/>
      </c>
      <c r="Q11" s="23" t="str">
        <f t="shared" si="6"/>
        <v/>
      </c>
      <c r="R11" s="620" t="str">
        <f t="shared" si="12"/>
        <v/>
      </c>
      <c r="S11" s="621" t="str">
        <f t="shared" si="1"/>
        <v/>
      </c>
      <c r="T11" s="310" t="str">
        <f>IF(คิดวิเคราะห์!N11="","",คิดวิเคราะห์!N11)</f>
        <v/>
      </c>
      <c r="U11" s="311" t="str">
        <f>IF(คิดวิเคราะห์!O11="","",คิดวิเคราะห์!O11)</f>
        <v/>
      </c>
      <c r="V11" s="311" t="str">
        <f>IF(คิดวิเคราะห์!P11="","",คิดวิเคราะห์!P11)</f>
        <v/>
      </c>
      <c r="W11" s="311" t="str">
        <f>IF(คิดวิเคราะห์!Q11="","",คิดวิเคราะห์!Q11)</f>
        <v/>
      </c>
      <c r="X11" s="23" t="str">
        <f t="shared" si="7"/>
        <v/>
      </c>
      <c r="Y11" s="620" t="str">
        <f t="shared" si="13"/>
        <v/>
      </c>
      <c r="Z11" s="621" t="str">
        <f t="shared" si="2"/>
        <v/>
      </c>
      <c r="AA11" s="310" t="str">
        <f>IF(คิดวิเคราะห์!R11="","",คิดวิเคราะห์!R11)</f>
        <v/>
      </c>
      <c r="AB11" s="311" t="str">
        <f>IF(คิดวิเคราะห์!S11="","",คิดวิเคราะห์!S11)</f>
        <v/>
      </c>
      <c r="AC11" s="311" t="str">
        <f>IF(คิดวิเคราะห์!T11="","",คิดวิเคราะห์!T11)</f>
        <v/>
      </c>
      <c r="AD11" s="311" t="str">
        <f>IF(คิดวิเคราะห์!U11="","",คิดวิเคราะห์!U11)</f>
        <v/>
      </c>
      <c r="AE11" s="23" t="str">
        <f t="shared" si="8"/>
        <v/>
      </c>
      <c r="AF11" s="620" t="str">
        <f t="shared" si="14"/>
        <v/>
      </c>
      <c r="AG11" s="621" t="str">
        <f t="shared" si="3"/>
        <v/>
      </c>
      <c r="AH11" s="310" t="str">
        <f>IF(คิดวิเคราะห์!V11="","",คิดวิเคราะห์!V11)</f>
        <v/>
      </c>
      <c r="AI11" s="311" t="str">
        <f>IF(คิดวิเคราะห์!W11="","",คิดวิเคราะห์!W11)</f>
        <v/>
      </c>
      <c r="AJ11" s="311" t="str">
        <f>IF(คิดวิเคราะห์!X11="","",คิดวิเคราะห์!X11)</f>
        <v/>
      </c>
      <c r="AK11" s="311" t="str">
        <f>IF(คิดวิเคราะห์!Y11="","",คิดวิเคราะห์!Y11)</f>
        <v/>
      </c>
      <c r="AL11" s="23" t="str">
        <f t="shared" si="9"/>
        <v/>
      </c>
      <c r="AM11" s="620" t="str">
        <f t="shared" si="15"/>
        <v/>
      </c>
      <c r="AN11" s="621" t="str">
        <f t="shared" si="4"/>
        <v/>
      </c>
      <c r="AO11" s="618" t="str">
        <f>IF(คิดวิเคราะห์!Z11="","",คิดวิเคราะห์!Z11)</f>
        <v/>
      </c>
      <c r="AP11" s="496" t="str">
        <f t="shared" si="10"/>
        <v/>
      </c>
      <c r="AQ11" s="497" t="str">
        <f>IF(AP11="","",IF(นักเรียน!N10="ออก","---ย้าย---",VLOOKUP(AP11,grade3,5,TRUE)))</f>
        <v/>
      </c>
      <c r="AR11" s="498" t="str">
        <f>IF(AP11="","",IF(นักเรียน!N10="ออก","---ย้าย---",VLOOKUP(AP11,grade3,4,TRUE)))</f>
        <v/>
      </c>
      <c r="AS11" s="304"/>
    </row>
    <row r="12" spans="2:45" ht="15.75" customHeight="1" x14ac:dyDescent="0.5">
      <c r="B12" s="627">
        <v>6</v>
      </c>
      <c r="C12" s="111" t="str">
        <f>IF(นักเรียน!C11="","",นักเรียน!C11)</f>
        <v/>
      </c>
      <c r="D12" s="845" t="str">
        <f>IF(นักเรียน!E11="","",นักเรียน!E11)</f>
        <v/>
      </c>
      <c r="E12" s="846"/>
      <c r="F12" s="310" t="str">
        <f>IF(คิดวิเคราะห์!F12="","",คิดวิเคราะห์!F12)</f>
        <v/>
      </c>
      <c r="G12" s="311" t="str">
        <f>IF(คิดวิเคราะห์!G12="","",คิดวิเคราะห์!G12)</f>
        <v/>
      </c>
      <c r="H12" s="311" t="str">
        <f>IF(คิดวิเคราะห์!H12="","",คิดวิเคราะห์!H12)</f>
        <v/>
      </c>
      <c r="I12" s="311" t="str">
        <f>IF(คิดวิเคราะห์!I12="","",คิดวิเคราะห์!I12)</f>
        <v/>
      </c>
      <c r="J12" s="23" t="str">
        <f t="shared" si="5"/>
        <v/>
      </c>
      <c r="K12" s="627" t="str">
        <f t="shared" si="11"/>
        <v/>
      </c>
      <c r="L12" s="621" t="str">
        <f t="shared" si="0"/>
        <v/>
      </c>
      <c r="M12" s="310" t="str">
        <f>IF(คิดวิเคราะห์!J12="","",คิดวิเคราะห์!J12)</f>
        <v/>
      </c>
      <c r="N12" s="311" t="str">
        <f>IF(คิดวิเคราะห์!K12="","",คิดวิเคราะห์!K12)</f>
        <v/>
      </c>
      <c r="O12" s="311" t="str">
        <f>IF(คิดวิเคราะห์!L12="","",คิดวิเคราะห์!L12)</f>
        <v/>
      </c>
      <c r="P12" s="311" t="str">
        <f>IF(คิดวิเคราะห์!M12="","",คิดวิเคราะห์!M12)</f>
        <v/>
      </c>
      <c r="Q12" s="23" t="str">
        <f t="shared" si="6"/>
        <v/>
      </c>
      <c r="R12" s="620" t="str">
        <f t="shared" si="12"/>
        <v/>
      </c>
      <c r="S12" s="621" t="str">
        <f t="shared" si="1"/>
        <v/>
      </c>
      <c r="T12" s="310" t="str">
        <f>IF(คิดวิเคราะห์!N12="","",คิดวิเคราะห์!N12)</f>
        <v/>
      </c>
      <c r="U12" s="311" t="str">
        <f>IF(คิดวิเคราะห์!O12="","",คิดวิเคราะห์!O12)</f>
        <v/>
      </c>
      <c r="V12" s="311" t="str">
        <f>IF(คิดวิเคราะห์!P12="","",คิดวิเคราะห์!P12)</f>
        <v/>
      </c>
      <c r="W12" s="311" t="str">
        <f>IF(คิดวิเคราะห์!Q12="","",คิดวิเคราะห์!Q12)</f>
        <v/>
      </c>
      <c r="X12" s="23" t="str">
        <f t="shared" si="7"/>
        <v/>
      </c>
      <c r="Y12" s="620" t="str">
        <f t="shared" si="13"/>
        <v/>
      </c>
      <c r="Z12" s="621" t="str">
        <f t="shared" si="2"/>
        <v/>
      </c>
      <c r="AA12" s="310" t="str">
        <f>IF(คิดวิเคราะห์!R12="","",คิดวิเคราะห์!R12)</f>
        <v/>
      </c>
      <c r="AB12" s="311" t="str">
        <f>IF(คิดวิเคราะห์!S12="","",คิดวิเคราะห์!S12)</f>
        <v/>
      </c>
      <c r="AC12" s="311" t="str">
        <f>IF(คิดวิเคราะห์!T12="","",คิดวิเคราะห์!T12)</f>
        <v/>
      </c>
      <c r="AD12" s="311" t="str">
        <f>IF(คิดวิเคราะห์!U12="","",คิดวิเคราะห์!U12)</f>
        <v/>
      </c>
      <c r="AE12" s="23" t="str">
        <f t="shared" si="8"/>
        <v/>
      </c>
      <c r="AF12" s="620" t="str">
        <f t="shared" si="14"/>
        <v/>
      </c>
      <c r="AG12" s="621" t="str">
        <f t="shared" si="3"/>
        <v/>
      </c>
      <c r="AH12" s="310" t="str">
        <f>IF(คิดวิเคราะห์!V12="","",คิดวิเคราะห์!V12)</f>
        <v/>
      </c>
      <c r="AI12" s="311" t="str">
        <f>IF(คิดวิเคราะห์!W12="","",คิดวิเคราะห์!W12)</f>
        <v/>
      </c>
      <c r="AJ12" s="311" t="str">
        <f>IF(คิดวิเคราะห์!X12="","",คิดวิเคราะห์!X12)</f>
        <v/>
      </c>
      <c r="AK12" s="311" t="str">
        <f>IF(คิดวิเคราะห์!Y12="","",คิดวิเคราะห์!Y12)</f>
        <v/>
      </c>
      <c r="AL12" s="23" t="str">
        <f t="shared" si="9"/>
        <v/>
      </c>
      <c r="AM12" s="620" t="str">
        <f t="shared" si="15"/>
        <v/>
      </c>
      <c r="AN12" s="621" t="str">
        <f t="shared" si="4"/>
        <v/>
      </c>
      <c r="AO12" s="618" t="str">
        <f>IF(คิดวิเคราะห์!Z12="","",คิดวิเคราะห์!Z12)</f>
        <v/>
      </c>
      <c r="AP12" s="496" t="str">
        <f t="shared" si="10"/>
        <v/>
      </c>
      <c r="AQ12" s="497" t="str">
        <f>IF(AP12="","",IF(นักเรียน!N11="ออก","---ย้าย---",VLOOKUP(AP12,grade3,5,TRUE)))</f>
        <v/>
      </c>
      <c r="AR12" s="498" t="str">
        <f>IF(AP12="","",IF(นักเรียน!N11="ออก","---ย้าย---",VLOOKUP(AP12,grade3,4,TRUE)))</f>
        <v/>
      </c>
      <c r="AS12" s="304"/>
    </row>
    <row r="13" spans="2:45" ht="15.75" customHeight="1" x14ac:dyDescent="0.5">
      <c r="B13" s="627">
        <v>7</v>
      </c>
      <c r="C13" s="111" t="str">
        <f>IF(นักเรียน!C12="","",นักเรียน!C12)</f>
        <v/>
      </c>
      <c r="D13" s="845" t="str">
        <f>IF(นักเรียน!E12="","",นักเรียน!E12)</f>
        <v/>
      </c>
      <c r="E13" s="846"/>
      <c r="F13" s="310" t="str">
        <f>IF(คิดวิเคราะห์!F13="","",คิดวิเคราะห์!F13)</f>
        <v/>
      </c>
      <c r="G13" s="311" t="str">
        <f>IF(คิดวิเคราะห์!G13="","",คิดวิเคราะห์!G13)</f>
        <v/>
      </c>
      <c r="H13" s="311" t="str">
        <f>IF(คิดวิเคราะห์!H13="","",คิดวิเคราะห์!H13)</f>
        <v/>
      </c>
      <c r="I13" s="311" t="str">
        <f>IF(คิดวิเคราะห์!I13="","",คิดวิเคราะห์!I13)</f>
        <v/>
      </c>
      <c r="J13" s="23" t="str">
        <f t="shared" si="5"/>
        <v/>
      </c>
      <c r="K13" s="627" t="str">
        <f t="shared" si="11"/>
        <v/>
      </c>
      <c r="L13" s="621" t="str">
        <f t="shared" si="0"/>
        <v/>
      </c>
      <c r="M13" s="310" t="str">
        <f>IF(คิดวิเคราะห์!J13="","",คิดวิเคราะห์!J13)</f>
        <v/>
      </c>
      <c r="N13" s="311" t="str">
        <f>IF(คิดวิเคราะห์!K13="","",คิดวิเคราะห์!K13)</f>
        <v/>
      </c>
      <c r="O13" s="311" t="str">
        <f>IF(คิดวิเคราะห์!L13="","",คิดวิเคราะห์!L13)</f>
        <v/>
      </c>
      <c r="P13" s="311" t="str">
        <f>IF(คิดวิเคราะห์!M13="","",คิดวิเคราะห์!M13)</f>
        <v/>
      </c>
      <c r="Q13" s="23" t="str">
        <f t="shared" si="6"/>
        <v/>
      </c>
      <c r="R13" s="620" t="str">
        <f t="shared" si="12"/>
        <v/>
      </c>
      <c r="S13" s="621" t="str">
        <f t="shared" si="1"/>
        <v/>
      </c>
      <c r="T13" s="310" t="str">
        <f>IF(คิดวิเคราะห์!N13="","",คิดวิเคราะห์!N13)</f>
        <v/>
      </c>
      <c r="U13" s="311" t="str">
        <f>IF(คิดวิเคราะห์!O13="","",คิดวิเคราะห์!O13)</f>
        <v/>
      </c>
      <c r="V13" s="311" t="str">
        <f>IF(คิดวิเคราะห์!P13="","",คิดวิเคราะห์!P13)</f>
        <v/>
      </c>
      <c r="W13" s="311" t="str">
        <f>IF(คิดวิเคราะห์!Q13="","",คิดวิเคราะห์!Q13)</f>
        <v/>
      </c>
      <c r="X13" s="23" t="str">
        <f t="shared" si="7"/>
        <v/>
      </c>
      <c r="Y13" s="620" t="str">
        <f t="shared" si="13"/>
        <v/>
      </c>
      <c r="Z13" s="621" t="str">
        <f t="shared" si="2"/>
        <v/>
      </c>
      <c r="AA13" s="310" t="str">
        <f>IF(คิดวิเคราะห์!R13="","",คิดวิเคราะห์!R13)</f>
        <v/>
      </c>
      <c r="AB13" s="311" t="str">
        <f>IF(คิดวิเคราะห์!S13="","",คิดวิเคราะห์!S13)</f>
        <v/>
      </c>
      <c r="AC13" s="311" t="str">
        <f>IF(คิดวิเคราะห์!T13="","",คิดวิเคราะห์!T13)</f>
        <v/>
      </c>
      <c r="AD13" s="311" t="str">
        <f>IF(คิดวิเคราะห์!U13="","",คิดวิเคราะห์!U13)</f>
        <v/>
      </c>
      <c r="AE13" s="23" t="str">
        <f t="shared" si="8"/>
        <v/>
      </c>
      <c r="AF13" s="620" t="str">
        <f t="shared" si="14"/>
        <v/>
      </c>
      <c r="AG13" s="621" t="str">
        <f t="shared" si="3"/>
        <v/>
      </c>
      <c r="AH13" s="310" t="str">
        <f>IF(คิดวิเคราะห์!V13="","",คิดวิเคราะห์!V13)</f>
        <v/>
      </c>
      <c r="AI13" s="311" t="str">
        <f>IF(คิดวิเคราะห์!W13="","",คิดวิเคราะห์!W13)</f>
        <v/>
      </c>
      <c r="AJ13" s="311" t="str">
        <f>IF(คิดวิเคราะห์!X13="","",คิดวิเคราะห์!X13)</f>
        <v/>
      </c>
      <c r="AK13" s="311" t="str">
        <f>IF(คิดวิเคราะห์!Y13="","",คิดวิเคราะห์!Y13)</f>
        <v/>
      </c>
      <c r="AL13" s="23" t="str">
        <f t="shared" si="9"/>
        <v/>
      </c>
      <c r="AM13" s="620" t="str">
        <f t="shared" si="15"/>
        <v/>
      </c>
      <c r="AN13" s="621" t="str">
        <f t="shared" si="4"/>
        <v/>
      </c>
      <c r="AO13" s="618" t="str">
        <f>IF(คิดวิเคราะห์!Z13="","",คิดวิเคราะห์!Z13)</f>
        <v/>
      </c>
      <c r="AP13" s="496" t="str">
        <f t="shared" si="10"/>
        <v/>
      </c>
      <c r="AQ13" s="497" t="str">
        <f>IF(AP13="","",IF(นักเรียน!N12="ออก","---ย้าย---",VLOOKUP(AP13,grade3,5,TRUE)))</f>
        <v/>
      </c>
      <c r="AR13" s="498" t="str">
        <f>IF(AP13="","",IF(นักเรียน!N12="ออก","---ย้าย---",VLOOKUP(AP13,grade3,4,TRUE)))</f>
        <v/>
      </c>
      <c r="AS13" s="304"/>
    </row>
    <row r="14" spans="2:45" ht="15.75" customHeight="1" x14ac:dyDescent="0.5">
      <c r="B14" s="627">
        <v>8</v>
      </c>
      <c r="C14" s="111" t="str">
        <f>IF(นักเรียน!C13="","",นักเรียน!C13)</f>
        <v/>
      </c>
      <c r="D14" s="845" t="str">
        <f>IF(นักเรียน!E13="","",นักเรียน!E13)</f>
        <v/>
      </c>
      <c r="E14" s="846"/>
      <c r="F14" s="310" t="str">
        <f>IF(คิดวิเคราะห์!F14="","",คิดวิเคราะห์!F14)</f>
        <v/>
      </c>
      <c r="G14" s="311" t="str">
        <f>IF(คิดวิเคราะห์!G14="","",คิดวิเคราะห์!G14)</f>
        <v/>
      </c>
      <c r="H14" s="311" t="str">
        <f>IF(คิดวิเคราะห์!H14="","",คิดวิเคราะห์!H14)</f>
        <v/>
      </c>
      <c r="I14" s="311" t="str">
        <f>IF(คิดวิเคราะห์!I14="","",คิดวิเคราะห์!I14)</f>
        <v/>
      </c>
      <c r="J14" s="23" t="str">
        <f t="shared" si="5"/>
        <v/>
      </c>
      <c r="K14" s="627" t="str">
        <f t="shared" si="11"/>
        <v/>
      </c>
      <c r="L14" s="621" t="str">
        <f t="shared" si="0"/>
        <v/>
      </c>
      <c r="M14" s="310" t="str">
        <f>IF(คิดวิเคราะห์!J14="","",คิดวิเคราะห์!J14)</f>
        <v/>
      </c>
      <c r="N14" s="311" t="str">
        <f>IF(คิดวิเคราะห์!K14="","",คิดวิเคราะห์!K14)</f>
        <v/>
      </c>
      <c r="O14" s="311" t="str">
        <f>IF(คิดวิเคราะห์!L14="","",คิดวิเคราะห์!L14)</f>
        <v/>
      </c>
      <c r="P14" s="311" t="str">
        <f>IF(คิดวิเคราะห์!M14="","",คิดวิเคราะห์!M14)</f>
        <v/>
      </c>
      <c r="Q14" s="23" t="str">
        <f t="shared" si="6"/>
        <v/>
      </c>
      <c r="R14" s="620" t="str">
        <f t="shared" si="12"/>
        <v/>
      </c>
      <c r="S14" s="621" t="str">
        <f t="shared" si="1"/>
        <v/>
      </c>
      <c r="T14" s="310" t="str">
        <f>IF(คิดวิเคราะห์!N14="","",คิดวิเคราะห์!N14)</f>
        <v/>
      </c>
      <c r="U14" s="311" t="str">
        <f>IF(คิดวิเคราะห์!O14="","",คิดวิเคราะห์!O14)</f>
        <v/>
      </c>
      <c r="V14" s="311" t="str">
        <f>IF(คิดวิเคราะห์!P14="","",คิดวิเคราะห์!P14)</f>
        <v/>
      </c>
      <c r="W14" s="311" t="str">
        <f>IF(คิดวิเคราะห์!Q14="","",คิดวิเคราะห์!Q14)</f>
        <v/>
      </c>
      <c r="X14" s="23" t="str">
        <f t="shared" si="7"/>
        <v/>
      </c>
      <c r="Y14" s="620" t="str">
        <f t="shared" si="13"/>
        <v/>
      </c>
      <c r="Z14" s="621" t="str">
        <f t="shared" si="2"/>
        <v/>
      </c>
      <c r="AA14" s="310" t="str">
        <f>IF(คิดวิเคราะห์!R14="","",คิดวิเคราะห์!R14)</f>
        <v/>
      </c>
      <c r="AB14" s="311" t="str">
        <f>IF(คิดวิเคราะห์!S14="","",คิดวิเคราะห์!S14)</f>
        <v/>
      </c>
      <c r="AC14" s="311" t="str">
        <f>IF(คิดวิเคราะห์!T14="","",คิดวิเคราะห์!T14)</f>
        <v/>
      </c>
      <c r="AD14" s="311" t="str">
        <f>IF(คิดวิเคราะห์!U14="","",คิดวิเคราะห์!U14)</f>
        <v/>
      </c>
      <c r="AE14" s="23" t="str">
        <f t="shared" si="8"/>
        <v/>
      </c>
      <c r="AF14" s="620" t="str">
        <f t="shared" si="14"/>
        <v/>
      </c>
      <c r="AG14" s="621" t="str">
        <f t="shared" si="3"/>
        <v/>
      </c>
      <c r="AH14" s="310" t="str">
        <f>IF(คิดวิเคราะห์!V14="","",คิดวิเคราะห์!V14)</f>
        <v/>
      </c>
      <c r="AI14" s="311" t="str">
        <f>IF(คิดวิเคราะห์!W14="","",คิดวิเคราะห์!W14)</f>
        <v/>
      </c>
      <c r="AJ14" s="311" t="str">
        <f>IF(คิดวิเคราะห์!X14="","",คิดวิเคราะห์!X14)</f>
        <v/>
      </c>
      <c r="AK14" s="311" t="str">
        <f>IF(คิดวิเคราะห์!Y14="","",คิดวิเคราะห์!Y14)</f>
        <v/>
      </c>
      <c r="AL14" s="23" t="str">
        <f t="shared" si="9"/>
        <v/>
      </c>
      <c r="AM14" s="620" t="str">
        <f t="shared" si="15"/>
        <v/>
      </c>
      <c r="AN14" s="621" t="str">
        <f t="shared" si="4"/>
        <v/>
      </c>
      <c r="AO14" s="618" t="str">
        <f>IF(คิดวิเคราะห์!Z14="","",คิดวิเคราะห์!Z14)</f>
        <v/>
      </c>
      <c r="AP14" s="496" t="str">
        <f t="shared" si="10"/>
        <v/>
      </c>
      <c r="AQ14" s="497" t="str">
        <f>IF(AP14="","",IF(นักเรียน!N13="ออก","---ย้าย---",VLOOKUP(AP14,grade3,5,TRUE)))</f>
        <v/>
      </c>
      <c r="AR14" s="498" t="str">
        <f>IF(AP14="","",IF(นักเรียน!N13="ออก","---ย้าย---",VLOOKUP(AP14,grade3,4,TRUE)))</f>
        <v/>
      </c>
      <c r="AS14" s="304"/>
    </row>
    <row r="15" spans="2:45" ht="15.75" customHeight="1" x14ac:dyDescent="0.5">
      <c r="B15" s="620">
        <v>9</v>
      </c>
      <c r="C15" s="111" t="str">
        <f>IF(นักเรียน!C14="","",นักเรียน!C14)</f>
        <v/>
      </c>
      <c r="D15" s="845" t="str">
        <f>IF(นักเรียน!E14="","",นักเรียน!E14)</f>
        <v/>
      </c>
      <c r="E15" s="846"/>
      <c r="F15" s="310" t="str">
        <f>IF(คิดวิเคราะห์!F15="","",คิดวิเคราะห์!F15)</f>
        <v/>
      </c>
      <c r="G15" s="311" t="str">
        <f>IF(คิดวิเคราะห์!G15="","",คิดวิเคราะห์!G15)</f>
        <v/>
      </c>
      <c r="H15" s="311" t="str">
        <f>IF(คิดวิเคราะห์!H15="","",คิดวิเคราะห์!H15)</f>
        <v/>
      </c>
      <c r="I15" s="311" t="str">
        <f>IF(คิดวิเคราะห์!I15="","",คิดวิเคราะห์!I15)</f>
        <v/>
      </c>
      <c r="J15" s="23" t="str">
        <f t="shared" si="5"/>
        <v/>
      </c>
      <c r="K15" s="627" t="str">
        <f t="shared" si="11"/>
        <v/>
      </c>
      <c r="L15" s="621" t="str">
        <f t="shared" si="0"/>
        <v/>
      </c>
      <c r="M15" s="310" t="str">
        <f>IF(คิดวิเคราะห์!J15="","",คิดวิเคราะห์!J15)</f>
        <v/>
      </c>
      <c r="N15" s="311" t="str">
        <f>IF(คิดวิเคราะห์!K15="","",คิดวิเคราะห์!K15)</f>
        <v/>
      </c>
      <c r="O15" s="311" t="str">
        <f>IF(คิดวิเคราะห์!L15="","",คิดวิเคราะห์!L15)</f>
        <v/>
      </c>
      <c r="P15" s="311" t="str">
        <f>IF(คิดวิเคราะห์!M15="","",คิดวิเคราะห์!M15)</f>
        <v/>
      </c>
      <c r="Q15" s="23" t="str">
        <f t="shared" si="6"/>
        <v/>
      </c>
      <c r="R15" s="620" t="str">
        <f t="shared" si="12"/>
        <v/>
      </c>
      <c r="S15" s="621" t="str">
        <f t="shared" si="1"/>
        <v/>
      </c>
      <c r="T15" s="310" t="str">
        <f>IF(คิดวิเคราะห์!N15="","",คิดวิเคราะห์!N15)</f>
        <v/>
      </c>
      <c r="U15" s="311" t="str">
        <f>IF(คิดวิเคราะห์!O15="","",คิดวิเคราะห์!O15)</f>
        <v/>
      </c>
      <c r="V15" s="311" t="str">
        <f>IF(คิดวิเคราะห์!P15="","",คิดวิเคราะห์!P15)</f>
        <v/>
      </c>
      <c r="W15" s="311" t="str">
        <f>IF(คิดวิเคราะห์!Q15="","",คิดวิเคราะห์!Q15)</f>
        <v/>
      </c>
      <c r="X15" s="23" t="str">
        <f t="shared" si="7"/>
        <v/>
      </c>
      <c r="Y15" s="620" t="str">
        <f t="shared" si="13"/>
        <v/>
      </c>
      <c r="Z15" s="621" t="str">
        <f t="shared" si="2"/>
        <v/>
      </c>
      <c r="AA15" s="310" t="str">
        <f>IF(คิดวิเคราะห์!R15="","",คิดวิเคราะห์!R15)</f>
        <v/>
      </c>
      <c r="AB15" s="311" t="str">
        <f>IF(คิดวิเคราะห์!S15="","",คิดวิเคราะห์!S15)</f>
        <v/>
      </c>
      <c r="AC15" s="311" t="str">
        <f>IF(คิดวิเคราะห์!T15="","",คิดวิเคราะห์!T15)</f>
        <v/>
      </c>
      <c r="AD15" s="311" t="str">
        <f>IF(คิดวิเคราะห์!U15="","",คิดวิเคราะห์!U15)</f>
        <v/>
      </c>
      <c r="AE15" s="23" t="str">
        <f t="shared" si="8"/>
        <v/>
      </c>
      <c r="AF15" s="620" t="str">
        <f t="shared" si="14"/>
        <v/>
      </c>
      <c r="AG15" s="621" t="str">
        <f t="shared" si="3"/>
        <v/>
      </c>
      <c r="AH15" s="310" t="str">
        <f>IF(คิดวิเคราะห์!V15="","",คิดวิเคราะห์!V15)</f>
        <v/>
      </c>
      <c r="AI15" s="311" t="str">
        <f>IF(คิดวิเคราะห์!W15="","",คิดวิเคราะห์!W15)</f>
        <v/>
      </c>
      <c r="AJ15" s="311" t="str">
        <f>IF(คิดวิเคราะห์!X15="","",คิดวิเคราะห์!X15)</f>
        <v/>
      </c>
      <c r="AK15" s="311" t="str">
        <f>IF(คิดวิเคราะห์!Y15="","",คิดวิเคราะห์!Y15)</f>
        <v/>
      </c>
      <c r="AL15" s="23" t="str">
        <f t="shared" si="9"/>
        <v/>
      </c>
      <c r="AM15" s="620" t="str">
        <f t="shared" si="15"/>
        <v/>
      </c>
      <c r="AN15" s="621" t="str">
        <f t="shared" si="4"/>
        <v/>
      </c>
      <c r="AO15" s="618" t="str">
        <f>IF(คิดวิเคราะห์!Z15="","",คิดวิเคราะห์!Z15)</f>
        <v/>
      </c>
      <c r="AP15" s="496" t="str">
        <f t="shared" si="10"/>
        <v/>
      </c>
      <c r="AQ15" s="497" t="str">
        <f>IF(AP15="","",IF(นักเรียน!N14="ออก","---ย้าย---",VLOOKUP(AP15,grade3,5,TRUE)))</f>
        <v/>
      </c>
      <c r="AR15" s="498" t="str">
        <f>IF(AP15="","",IF(นักเรียน!N14="ออก","---ย้าย---",VLOOKUP(AP15,grade3,4,TRUE)))</f>
        <v/>
      </c>
      <c r="AS15" s="304"/>
    </row>
    <row r="16" spans="2:45" ht="15.75" customHeight="1" x14ac:dyDescent="0.5">
      <c r="B16" s="627">
        <v>10</v>
      </c>
      <c r="C16" s="111" t="str">
        <f>IF(นักเรียน!C15="","",นักเรียน!C15)</f>
        <v/>
      </c>
      <c r="D16" s="845" t="str">
        <f>IF(นักเรียน!E15="","",นักเรียน!E15)</f>
        <v/>
      </c>
      <c r="E16" s="846"/>
      <c r="F16" s="310" t="str">
        <f>IF(คิดวิเคราะห์!F16="","",คิดวิเคราะห์!F16)</f>
        <v/>
      </c>
      <c r="G16" s="311" t="str">
        <f>IF(คิดวิเคราะห์!G16="","",คิดวิเคราะห์!G16)</f>
        <v/>
      </c>
      <c r="H16" s="311" t="str">
        <f>IF(คิดวิเคราะห์!H16="","",คิดวิเคราะห์!H16)</f>
        <v/>
      </c>
      <c r="I16" s="311" t="str">
        <f>IF(คิดวิเคราะห์!I16="","",คิดวิเคราะห์!I16)</f>
        <v/>
      </c>
      <c r="J16" s="23" t="str">
        <f t="shared" si="5"/>
        <v/>
      </c>
      <c r="K16" s="627" t="str">
        <f t="shared" si="11"/>
        <v/>
      </c>
      <c r="L16" s="621" t="str">
        <f t="shared" si="0"/>
        <v/>
      </c>
      <c r="M16" s="310" t="str">
        <f>IF(คิดวิเคราะห์!J16="","",คิดวิเคราะห์!J16)</f>
        <v/>
      </c>
      <c r="N16" s="311" t="str">
        <f>IF(คิดวิเคราะห์!K16="","",คิดวิเคราะห์!K16)</f>
        <v/>
      </c>
      <c r="O16" s="311" t="str">
        <f>IF(คิดวิเคราะห์!L16="","",คิดวิเคราะห์!L16)</f>
        <v/>
      </c>
      <c r="P16" s="311" t="str">
        <f>IF(คิดวิเคราะห์!M16="","",คิดวิเคราะห์!M16)</f>
        <v/>
      </c>
      <c r="Q16" s="23" t="str">
        <f t="shared" si="6"/>
        <v/>
      </c>
      <c r="R16" s="620" t="str">
        <f t="shared" si="12"/>
        <v/>
      </c>
      <c r="S16" s="621" t="str">
        <f t="shared" si="1"/>
        <v/>
      </c>
      <c r="T16" s="310" t="str">
        <f>IF(คิดวิเคราะห์!N16="","",คิดวิเคราะห์!N16)</f>
        <v/>
      </c>
      <c r="U16" s="311" t="str">
        <f>IF(คิดวิเคราะห์!O16="","",คิดวิเคราะห์!O16)</f>
        <v/>
      </c>
      <c r="V16" s="311" t="str">
        <f>IF(คิดวิเคราะห์!P16="","",คิดวิเคราะห์!P16)</f>
        <v/>
      </c>
      <c r="W16" s="311" t="str">
        <f>IF(คิดวิเคราะห์!Q16="","",คิดวิเคราะห์!Q16)</f>
        <v/>
      </c>
      <c r="X16" s="23" t="str">
        <f t="shared" si="7"/>
        <v/>
      </c>
      <c r="Y16" s="620" t="str">
        <f t="shared" si="13"/>
        <v/>
      </c>
      <c r="Z16" s="621" t="str">
        <f t="shared" si="2"/>
        <v/>
      </c>
      <c r="AA16" s="310" t="str">
        <f>IF(คิดวิเคราะห์!R16="","",คิดวิเคราะห์!R16)</f>
        <v/>
      </c>
      <c r="AB16" s="311" t="str">
        <f>IF(คิดวิเคราะห์!S16="","",คิดวิเคราะห์!S16)</f>
        <v/>
      </c>
      <c r="AC16" s="311" t="str">
        <f>IF(คิดวิเคราะห์!T16="","",คิดวิเคราะห์!T16)</f>
        <v/>
      </c>
      <c r="AD16" s="311" t="str">
        <f>IF(คิดวิเคราะห์!U16="","",คิดวิเคราะห์!U16)</f>
        <v/>
      </c>
      <c r="AE16" s="23" t="str">
        <f t="shared" si="8"/>
        <v/>
      </c>
      <c r="AF16" s="620" t="str">
        <f t="shared" si="14"/>
        <v/>
      </c>
      <c r="AG16" s="621" t="str">
        <f t="shared" si="3"/>
        <v/>
      </c>
      <c r="AH16" s="310" t="str">
        <f>IF(คิดวิเคราะห์!V16="","",คิดวิเคราะห์!V16)</f>
        <v/>
      </c>
      <c r="AI16" s="311" t="str">
        <f>IF(คิดวิเคราะห์!W16="","",คิดวิเคราะห์!W16)</f>
        <v/>
      </c>
      <c r="AJ16" s="311" t="str">
        <f>IF(คิดวิเคราะห์!X16="","",คิดวิเคราะห์!X16)</f>
        <v/>
      </c>
      <c r="AK16" s="311" t="str">
        <f>IF(คิดวิเคราะห์!Y16="","",คิดวิเคราะห์!Y16)</f>
        <v/>
      </c>
      <c r="AL16" s="23" t="str">
        <f t="shared" si="9"/>
        <v/>
      </c>
      <c r="AM16" s="620" t="str">
        <f t="shared" si="15"/>
        <v/>
      </c>
      <c r="AN16" s="621" t="str">
        <f t="shared" si="4"/>
        <v/>
      </c>
      <c r="AO16" s="618" t="str">
        <f>IF(คิดวิเคราะห์!Z16="","",คิดวิเคราะห์!Z16)</f>
        <v/>
      </c>
      <c r="AP16" s="496" t="str">
        <f t="shared" si="10"/>
        <v/>
      </c>
      <c r="AQ16" s="497" t="str">
        <f>IF(AP16="","",IF(นักเรียน!N15="ออก","---ย้าย---",VLOOKUP(AP16,grade3,5,TRUE)))</f>
        <v/>
      </c>
      <c r="AR16" s="498" t="str">
        <f>IF(AP16="","",IF(นักเรียน!N15="ออก","---ย้าย---",VLOOKUP(AP16,grade3,4,TRUE)))</f>
        <v/>
      </c>
      <c r="AS16" s="304"/>
    </row>
    <row r="17" spans="2:45" ht="15.75" customHeight="1" x14ac:dyDescent="0.5">
      <c r="B17" s="627">
        <v>11</v>
      </c>
      <c r="C17" s="111" t="str">
        <f>IF(นักเรียน!C16="","",นักเรียน!C16)</f>
        <v/>
      </c>
      <c r="D17" s="845" t="str">
        <f>IF(นักเรียน!E16="","",นักเรียน!E16)</f>
        <v/>
      </c>
      <c r="E17" s="846"/>
      <c r="F17" s="310" t="str">
        <f>IF(คิดวิเคราะห์!F17="","",คิดวิเคราะห์!F17)</f>
        <v/>
      </c>
      <c r="G17" s="311" t="str">
        <f>IF(คิดวิเคราะห์!G17="","",คิดวิเคราะห์!G17)</f>
        <v/>
      </c>
      <c r="H17" s="311" t="str">
        <f>IF(คิดวิเคราะห์!H17="","",คิดวิเคราะห์!H17)</f>
        <v/>
      </c>
      <c r="I17" s="311" t="str">
        <f>IF(คิดวิเคราะห์!I17="","",คิดวิเคราะห์!I17)</f>
        <v/>
      </c>
      <c r="J17" s="23" t="str">
        <f t="shared" si="5"/>
        <v/>
      </c>
      <c r="K17" s="627" t="str">
        <f t="shared" si="11"/>
        <v/>
      </c>
      <c r="L17" s="621" t="str">
        <f t="shared" si="0"/>
        <v/>
      </c>
      <c r="M17" s="310" t="str">
        <f>IF(คิดวิเคราะห์!J17="","",คิดวิเคราะห์!J17)</f>
        <v/>
      </c>
      <c r="N17" s="311" t="str">
        <f>IF(คิดวิเคราะห์!K17="","",คิดวิเคราะห์!K17)</f>
        <v/>
      </c>
      <c r="O17" s="311" t="str">
        <f>IF(คิดวิเคราะห์!L17="","",คิดวิเคราะห์!L17)</f>
        <v/>
      </c>
      <c r="P17" s="311" t="str">
        <f>IF(คิดวิเคราะห์!M17="","",คิดวิเคราะห์!M17)</f>
        <v/>
      </c>
      <c r="Q17" s="23" t="str">
        <f t="shared" si="6"/>
        <v/>
      </c>
      <c r="R17" s="620" t="str">
        <f t="shared" si="12"/>
        <v/>
      </c>
      <c r="S17" s="621" t="str">
        <f t="shared" si="1"/>
        <v/>
      </c>
      <c r="T17" s="310" t="str">
        <f>IF(คิดวิเคราะห์!N17="","",คิดวิเคราะห์!N17)</f>
        <v/>
      </c>
      <c r="U17" s="311" t="str">
        <f>IF(คิดวิเคราะห์!O17="","",คิดวิเคราะห์!O17)</f>
        <v/>
      </c>
      <c r="V17" s="311" t="str">
        <f>IF(คิดวิเคราะห์!P17="","",คิดวิเคราะห์!P17)</f>
        <v/>
      </c>
      <c r="W17" s="311" t="str">
        <f>IF(คิดวิเคราะห์!Q17="","",คิดวิเคราะห์!Q17)</f>
        <v/>
      </c>
      <c r="X17" s="23" t="str">
        <f t="shared" si="7"/>
        <v/>
      </c>
      <c r="Y17" s="620" t="str">
        <f t="shared" si="13"/>
        <v/>
      </c>
      <c r="Z17" s="621" t="str">
        <f t="shared" si="2"/>
        <v/>
      </c>
      <c r="AA17" s="310" t="str">
        <f>IF(คิดวิเคราะห์!R17="","",คิดวิเคราะห์!R17)</f>
        <v/>
      </c>
      <c r="AB17" s="311" t="str">
        <f>IF(คิดวิเคราะห์!S17="","",คิดวิเคราะห์!S17)</f>
        <v/>
      </c>
      <c r="AC17" s="311" t="str">
        <f>IF(คิดวิเคราะห์!T17="","",คิดวิเคราะห์!T17)</f>
        <v/>
      </c>
      <c r="AD17" s="311" t="str">
        <f>IF(คิดวิเคราะห์!U17="","",คิดวิเคราะห์!U17)</f>
        <v/>
      </c>
      <c r="AE17" s="23" t="str">
        <f t="shared" si="8"/>
        <v/>
      </c>
      <c r="AF17" s="620" t="str">
        <f t="shared" si="14"/>
        <v/>
      </c>
      <c r="AG17" s="621" t="str">
        <f t="shared" si="3"/>
        <v/>
      </c>
      <c r="AH17" s="310" t="str">
        <f>IF(คิดวิเคราะห์!V17="","",คิดวิเคราะห์!V17)</f>
        <v/>
      </c>
      <c r="AI17" s="311" t="str">
        <f>IF(คิดวิเคราะห์!W17="","",คิดวิเคราะห์!W17)</f>
        <v/>
      </c>
      <c r="AJ17" s="311" t="str">
        <f>IF(คิดวิเคราะห์!X17="","",คิดวิเคราะห์!X17)</f>
        <v/>
      </c>
      <c r="AK17" s="311" t="str">
        <f>IF(คิดวิเคราะห์!Y17="","",คิดวิเคราะห์!Y17)</f>
        <v/>
      </c>
      <c r="AL17" s="23" t="str">
        <f t="shared" si="9"/>
        <v/>
      </c>
      <c r="AM17" s="620" t="str">
        <f t="shared" si="15"/>
        <v/>
      </c>
      <c r="AN17" s="621" t="str">
        <f t="shared" si="4"/>
        <v/>
      </c>
      <c r="AO17" s="618" t="str">
        <f>IF(คิดวิเคราะห์!Z17="","",คิดวิเคราะห์!Z17)</f>
        <v/>
      </c>
      <c r="AP17" s="496" t="str">
        <f t="shared" si="10"/>
        <v/>
      </c>
      <c r="AQ17" s="497" t="str">
        <f>IF(AP17="","",IF(นักเรียน!N16="ออก","---ย้าย---",VLOOKUP(AP17,grade3,5,TRUE)))</f>
        <v/>
      </c>
      <c r="AR17" s="498" t="str">
        <f>IF(AP17="","",IF(นักเรียน!N16="ออก","---ย้าย---",VLOOKUP(AP17,grade3,4,TRUE)))</f>
        <v/>
      </c>
      <c r="AS17" s="304"/>
    </row>
    <row r="18" spans="2:45" ht="15.75" customHeight="1" x14ac:dyDescent="0.5">
      <c r="B18" s="627">
        <v>12</v>
      </c>
      <c r="C18" s="111" t="str">
        <f>IF(นักเรียน!C17="","",นักเรียน!C17)</f>
        <v/>
      </c>
      <c r="D18" s="845" t="str">
        <f>IF(นักเรียน!E17="","",นักเรียน!E17)</f>
        <v/>
      </c>
      <c r="E18" s="846"/>
      <c r="F18" s="310" t="str">
        <f>IF(คิดวิเคราะห์!F18="","",คิดวิเคราะห์!F18)</f>
        <v/>
      </c>
      <c r="G18" s="311" t="str">
        <f>IF(คิดวิเคราะห์!G18="","",คิดวิเคราะห์!G18)</f>
        <v/>
      </c>
      <c r="H18" s="311" t="str">
        <f>IF(คิดวิเคราะห์!H18="","",คิดวิเคราะห์!H18)</f>
        <v/>
      </c>
      <c r="I18" s="311" t="str">
        <f>IF(คิดวิเคราะห์!I18="","",คิดวิเคราะห์!I18)</f>
        <v/>
      </c>
      <c r="J18" s="23" t="str">
        <f t="shared" si="5"/>
        <v/>
      </c>
      <c r="K18" s="627" t="str">
        <f t="shared" si="11"/>
        <v/>
      </c>
      <c r="L18" s="621" t="str">
        <f t="shared" si="0"/>
        <v/>
      </c>
      <c r="M18" s="310" t="str">
        <f>IF(คิดวิเคราะห์!J18="","",คิดวิเคราะห์!J18)</f>
        <v/>
      </c>
      <c r="N18" s="311" t="str">
        <f>IF(คิดวิเคราะห์!K18="","",คิดวิเคราะห์!K18)</f>
        <v/>
      </c>
      <c r="O18" s="311" t="str">
        <f>IF(คิดวิเคราะห์!L18="","",คิดวิเคราะห์!L18)</f>
        <v/>
      </c>
      <c r="P18" s="311" t="str">
        <f>IF(คิดวิเคราะห์!M18="","",คิดวิเคราะห์!M18)</f>
        <v/>
      </c>
      <c r="Q18" s="23" t="str">
        <f t="shared" si="6"/>
        <v/>
      </c>
      <c r="R18" s="620" t="str">
        <f t="shared" si="12"/>
        <v/>
      </c>
      <c r="S18" s="621" t="str">
        <f t="shared" si="1"/>
        <v/>
      </c>
      <c r="T18" s="310" t="str">
        <f>IF(คิดวิเคราะห์!N18="","",คิดวิเคราะห์!N18)</f>
        <v/>
      </c>
      <c r="U18" s="311" t="str">
        <f>IF(คิดวิเคราะห์!O18="","",คิดวิเคราะห์!O18)</f>
        <v/>
      </c>
      <c r="V18" s="311" t="str">
        <f>IF(คิดวิเคราะห์!P18="","",คิดวิเคราะห์!P18)</f>
        <v/>
      </c>
      <c r="W18" s="311" t="str">
        <f>IF(คิดวิเคราะห์!Q18="","",คิดวิเคราะห์!Q18)</f>
        <v/>
      </c>
      <c r="X18" s="23" t="str">
        <f t="shared" si="7"/>
        <v/>
      </c>
      <c r="Y18" s="620" t="str">
        <f t="shared" si="13"/>
        <v/>
      </c>
      <c r="Z18" s="621" t="str">
        <f t="shared" si="2"/>
        <v/>
      </c>
      <c r="AA18" s="310" t="str">
        <f>IF(คิดวิเคราะห์!R18="","",คิดวิเคราะห์!R18)</f>
        <v/>
      </c>
      <c r="AB18" s="311" t="str">
        <f>IF(คิดวิเคราะห์!S18="","",คิดวิเคราะห์!S18)</f>
        <v/>
      </c>
      <c r="AC18" s="311" t="str">
        <f>IF(คิดวิเคราะห์!T18="","",คิดวิเคราะห์!T18)</f>
        <v/>
      </c>
      <c r="AD18" s="311" t="str">
        <f>IF(คิดวิเคราะห์!U18="","",คิดวิเคราะห์!U18)</f>
        <v/>
      </c>
      <c r="AE18" s="23" t="str">
        <f t="shared" si="8"/>
        <v/>
      </c>
      <c r="AF18" s="620" t="str">
        <f t="shared" si="14"/>
        <v/>
      </c>
      <c r="AG18" s="621" t="str">
        <f t="shared" si="3"/>
        <v/>
      </c>
      <c r="AH18" s="310" t="str">
        <f>IF(คิดวิเคราะห์!V18="","",คิดวิเคราะห์!V18)</f>
        <v/>
      </c>
      <c r="AI18" s="311" t="str">
        <f>IF(คิดวิเคราะห์!W18="","",คิดวิเคราะห์!W18)</f>
        <v/>
      </c>
      <c r="AJ18" s="311" t="str">
        <f>IF(คิดวิเคราะห์!X18="","",คิดวิเคราะห์!X18)</f>
        <v/>
      </c>
      <c r="AK18" s="311" t="str">
        <f>IF(คิดวิเคราะห์!Y18="","",คิดวิเคราะห์!Y18)</f>
        <v/>
      </c>
      <c r="AL18" s="23" t="str">
        <f t="shared" si="9"/>
        <v/>
      </c>
      <c r="AM18" s="620" t="str">
        <f t="shared" si="15"/>
        <v/>
      </c>
      <c r="AN18" s="621" t="str">
        <f t="shared" si="4"/>
        <v/>
      </c>
      <c r="AO18" s="618" t="str">
        <f>IF(คิดวิเคราะห์!Z18="","",คิดวิเคราะห์!Z18)</f>
        <v/>
      </c>
      <c r="AP18" s="496" t="str">
        <f t="shared" si="10"/>
        <v/>
      </c>
      <c r="AQ18" s="497" t="str">
        <f>IF(AP18="","",IF(นักเรียน!N17="ออก","---ย้าย---",VLOOKUP(AP18,grade3,5,TRUE)))</f>
        <v/>
      </c>
      <c r="AR18" s="498" t="str">
        <f>IF(AP18="","",IF(นักเรียน!N17="ออก","---ย้าย---",VLOOKUP(AP18,grade3,4,TRUE)))</f>
        <v/>
      </c>
      <c r="AS18" s="304"/>
    </row>
    <row r="19" spans="2:45" ht="15.75" customHeight="1" x14ac:dyDescent="0.5">
      <c r="B19" s="620">
        <v>13</v>
      </c>
      <c r="C19" s="111" t="str">
        <f>IF(นักเรียน!C18="","",นักเรียน!C18)</f>
        <v/>
      </c>
      <c r="D19" s="845" t="str">
        <f>IF(นักเรียน!E18="","",นักเรียน!E18)</f>
        <v/>
      </c>
      <c r="E19" s="846"/>
      <c r="F19" s="310" t="str">
        <f>IF(คิดวิเคราะห์!F19="","",คิดวิเคราะห์!F19)</f>
        <v/>
      </c>
      <c r="G19" s="311" t="str">
        <f>IF(คิดวิเคราะห์!G19="","",คิดวิเคราะห์!G19)</f>
        <v/>
      </c>
      <c r="H19" s="311" t="str">
        <f>IF(คิดวิเคราะห์!H19="","",คิดวิเคราะห์!H19)</f>
        <v/>
      </c>
      <c r="I19" s="311" t="str">
        <f>IF(คิดวิเคราะห์!I19="","",คิดวิเคราะห์!I19)</f>
        <v/>
      </c>
      <c r="J19" s="23" t="str">
        <f t="shared" si="5"/>
        <v/>
      </c>
      <c r="K19" s="627" t="str">
        <f t="shared" si="11"/>
        <v/>
      </c>
      <c r="L19" s="621" t="str">
        <f t="shared" si="0"/>
        <v/>
      </c>
      <c r="M19" s="310" t="str">
        <f>IF(คิดวิเคราะห์!J19="","",คิดวิเคราะห์!J19)</f>
        <v/>
      </c>
      <c r="N19" s="311" t="str">
        <f>IF(คิดวิเคราะห์!K19="","",คิดวิเคราะห์!K19)</f>
        <v/>
      </c>
      <c r="O19" s="311" t="str">
        <f>IF(คิดวิเคราะห์!L19="","",คิดวิเคราะห์!L19)</f>
        <v/>
      </c>
      <c r="P19" s="311" t="str">
        <f>IF(คิดวิเคราะห์!M19="","",คิดวิเคราะห์!M19)</f>
        <v/>
      </c>
      <c r="Q19" s="23" t="str">
        <f t="shared" si="6"/>
        <v/>
      </c>
      <c r="R19" s="620" t="str">
        <f t="shared" si="12"/>
        <v/>
      </c>
      <c r="S19" s="621" t="str">
        <f t="shared" si="1"/>
        <v/>
      </c>
      <c r="T19" s="310" t="str">
        <f>IF(คิดวิเคราะห์!N19="","",คิดวิเคราะห์!N19)</f>
        <v/>
      </c>
      <c r="U19" s="311" t="str">
        <f>IF(คิดวิเคราะห์!O19="","",คิดวิเคราะห์!O19)</f>
        <v/>
      </c>
      <c r="V19" s="311" t="str">
        <f>IF(คิดวิเคราะห์!P19="","",คิดวิเคราะห์!P19)</f>
        <v/>
      </c>
      <c r="W19" s="311" t="str">
        <f>IF(คิดวิเคราะห์!Q19="","",คิดวิเคราะห์!Q19)</f>
        <v/>
      </c>
      <c r="X19" s="23" t="str">
        <f t="shared" si="7"/>
        <v/>
      </c>
      <c r="Y19" s="620" t="str">
        <f t="shared" si="13"/>
        <v/>
      </c>
      <c r="Z19" s="621" t="str">
        <f t="shared" si="2"/>
        <v/>
      </c>
      <c r="AA19" s="310" t="str">
        <f>IF(คิดวิเคราะห์!R19="","",คิดวิเคราะห์!R19)</f>
        <v/>
      </c>
      <c r="AB19" s="311" t="str">
        <f>IF(คิดวิเคราะห์!S19="","",คิดวิเคราะห์!S19)</f>
        <v/>
      </c>
      <c r="AC19" s="311" t="str">
        <f>IF(คิดวิเคราะห์!T19="","",คิดวิเคราะห์!T19)</f>
        <v/>
      </c>
      <c r="AD19" s="311" t="str">
        <f>IF(คิดวิเคราะห์!U19="","",คิดวิเคราะห์!U19)</f>
        <v/>
      </c>
      <c r="AE19" s="23" t="str">
        <f t="shared" si="8"/>
        <v/>
      </c>
      <c r="AF19" s="620" t="str">
        <f t="shared" si="14"/>
        <v/>
      </c>
      <c r="AG19" s="621" t="str">
        <f t="shared" si="3"/>
        <v/>
      </c>
      <c r="AH19" s="310" t="str">
        <f>IF(คิดวิเคราะห์!V19="","",คิดวิเคราะห์!V19)</f>
        <v/>
      </c>
      <c r="AI19" s="311" t="str">
        <f>IF(คิดวิเคราะห์!W19="","",คิดวิเคราะห์!W19)</f>
        <v/>
      </c>
      <c r="AJ19" s="311" t="str">
        <f>IF(คิดวิเคราะห์!X19="","",คิดวิเคราะห์!X19)</f>
        <v/>
      </c>
      <c r="AK19" s="311" t="str">
        <f>IF(คิดวิเคราะห์!Y19="","",คิดวิเคราะห์!Y19)</f>
        <v/>
      </c>
      <c r="AL19" s="23" t="str">
        <f t="shared" si="9"/>
        <v/>
      </c>
      <c r="AM19" s="620" t="str">
        <f t="shared" si="15"/>
        <v/>
      </c>
      <c r="AN19" s="621" t="str">
        <f t="shared" si="4"/>
        <v/>
      </c>
      <c r="AO19" s="618" t="str">
        <f>IF(คิดวิเคราะห์!Z19="","",คิดวิเคราะห์!Z19)</f>
        <v/>
      </c>
      <c r="AP19" s="496" t="str">
        <f t="shared" si="10"/>
        <v/>
      </c>
      <c r="AQ19" s="497" t="str">
        <f>IF(AP19="","",IF(นักเรียน!N18="ออก","---ย้าย---",VLOOKUP(AP19,grade3,5,TRUE)))</f>
        <v/>
      </c>
      <c r="AR19" s="498" t="str">
        <f>IF(AP19="","",IF(นักเรียน!N18="ออก","---ย้าย---",VLOOKUP(AP19,grade3,4,TRUE)))</f>
        <v/>
      </c>
      <c r="AS19" s="304"/>
    </row>
    <row r="20" spans="2:45" ht="15.75" customHeight="1" x14ac:dyDescent="0.5">
      <c r="B20" s="627">
        <v>14</v>
      </c>
      <c r="C20" s="111" t="str">
        <f>IF(นักเรียน!C19="","",นักเรียน!C19)</f>
        <v/>
      </c>
      <c r="D20" s="845" t="str">
        <f>IF(นักเรียน!E19="","",นักเรียน!E19)</f>
        <v/>
      </c>
      <c r="E20" s="846"/>
      <c r="F20" s="310" t="str">
        <f>IF(คิดวิเคราะห์!F20="","",คิดวิเคราะห์!F20)</f>
        <v/>
      </c>
      <c r="G20" s="311" t="str">
        <f>IF(คิดวิเคราะห์!G20="","",คิดวิเคราะห์!G20)</f>
        <v/>
      </c>
      <c r="H20" s="311" t="str">
        <f>IF(คิดวิเคราะห์!H20="","",คิดวิเคราะห์!H20)</f>
        <v/>
      </c>
      <c r="I20" s="311" t="str">
        <f>IF(คิดวิเคราะห์!I20="","",คิดวิเคราะห์!I20)</f>
        <v/>
      </c>
      <c r="J20" s="23" t="str">
        <f t="shared" si="5"/>
        <v/>
      </c>
      <c r="K20" s="627" t="str">
        <f t="shared" si="11"/>
        <v/>
      </c>
      <c r="L20" s="621" t="str">
        <f t="shared" si="0"/>
        <v/>
      </c>
      <c r="M20" s="310" t="str">
        <f>IF(คิดวิเคราะห์!J20="","",คิดวิเคราะห์!J20)</f>
        <v/>
      </c>
      <c r="N20" s="311" t="str">
        <f>IF(คิดวิเคราะห์!K20="","",คิดวิเคราะห์!K20)</f>
        <v/>
      </c>
      <c r="O20" s="311" t="str">
        <f>IF(คิดวิเคราะห์!L20="","",คิดวิเคราะห์!L20)</f>
        <v/>
      </c>
      <c r="P20" s="311" t="str">
        <f>IF(คิดวิเคราะห์!M20="","",คิดวิเคราะห์!M20)</f>
        <v/>
      </c>
      <c r="Q20" s="23" t="str">
        <f t="shared" si="6"/>
        <v/>
      </c>
      <c r="R20" s="620" t="str">
        <f t="shared" si="12"/>
        <v/>
      </c>
      <c r="S20" s="621" t="str">
        <f t="shared" si="1"/>
        <v/>
      </c>
      <c r="T20" s="310" t="str">
        <f>IF(คิดวิเคราะห์!N20="","",คิดวิเคราะห์!N20)</f>
        <v/>
      </c>
      <c r="U20" s="311" t="str">
        <f>IF(คิดวิเคราะห์!O20="","",คิดวิเคราะห์!O20)</f>
        <v/>
      </c>
      <c r="V20" s="311" t="str">
        <f>IF(คิดวิเคราะห์!P20="","",คิดวิเคราะห์!P20)</f>
        <v/>
      </c>
      <c r="W20" s="311" t="str">
        <f>IF(คิดวิเคราะห์!Q20="","",คิดวิเคราะห์!Q20)</f>
        <v/>
      </c>
      <c r="X20" s="23" t="str">
        <f t="shared" si="7"/>
        <v/>
      </c>
      <c r="Y20" s="620" t="str">
        <f t="shared" si="13"/>
        <v/>
      </c>
      <c r="Z20" s="621" t="str">
        <f t="shared" si="2"/>
        <v/>
      </c>
      <c r="AA20" s="310" t="str">
        <f>IF(คิดวิเคราะห์!R20="","",คิดวิเคราะห์!R20)</f>
        <v/>
      </c>
      <c r="AB20" s="311" t="str">
        <f>IF(คิดวิเคราะห์!S20="","",คิดวิเคราะห์!S20)</f>
        <v/>
      </c>
      <c r="AC20" s="311" t="str">
        <f>IF(คิดวิเคราะห์!T20="","",คิดวิเคราะห์!T20)</f>
        <v/>
      </c>
      <c r="AD20" s="311" t="str">
        <f>IF(คิดวิเคราะห์!U20="","",คิดวิเคราะห์!U20)</f>
        <v/>
      </c>
      <c r="AE20" s="23" t="str">
        <f t="shared" si="8"/>
        <v/>
      </c>
      <c r="AF20" s="620" t="str">
        <f t="shared" si="14"/>
        <v/>
      </c>
      <c r="AG20" s="621" t="str">
        <f t="shared" si="3"/>
        <v/>
      </c>
      <c r="AH20" s="310" t="str">
        <f>IF(คิดวิเคราะห์!V20="","",คิดวิเคราะห์!V20)</f>
        <v/>
      </c>
      <c r="AI20" s="311" t="str">
        <f>IF(คิดวิเคราะห์!W20="","",คิดวิเคราะห์!W20)</f>
        <v/>
      </c>
      <c r="AJ20" s="311" t="str">
        <f>IF(คิดวิเคราะห์!X20="","",คิดวิเคราะห์!X20)</f>
        <v/>
      </c>
      <c r="AK20" s="311" t="str">
        <f>IF(คิดวิเคราะห์!Y20="","",คิดวิเคราะห์!Y20)</f>
        <v/>
      </c>
      <c r="AL20" s="23" t="str">
        <f t="shared" si="9"/>
        <v/>
      </c>
      <c r="AM20" s="620" t="str">
        <f t="shared" si="15"/>
        <v/>
      </c>
      <c r="AN20" s="621" t="str">
        <f t="shared" si="4"/>
        <v/>
      </c>
      <c r="AO20" s="618" t="str">
        <f>IF(คิดวิเคราะห์!Z20="","",คิดวิเคราะห์!Z20)</f>
        <v/>
      </c>
      <c r="AP20" s="496" t="str">
        <f t="shared" si="10"/>
        <v/>
      </c>
      <c r="AQ20" s="497" t="str">
        <f>IF(AP20="","",IF(นักเรียน!N19="ออก","---ย้าย---",VLOOKUP(AP20,grade3,5,TRUE)))</f>
        <v/>
      </c>
      <c r="AR20" s="498" t="str">
        <f>IF(AP20="","",IF(นักเรียน!N19="ออก","---ย้าย---",VLOOKUP(AP20,grade3,4,TRUE)))</f>
        <v/>
      </c>
      <c r="AS20" s="304"/>
    </row>
    <row r="21" spans="2:45" ht="15.75" customHeight="1" x14ac:dyDescent="0.5">
      <c r="B21" s="627">
        <v>15</v>
      </c>
      <c r="C21" s="111" t="str">
        <f>IF(นักเรียน!C20="","",นักเรียน!C20)</f>
        <v/>
      </c>
      <c r="D21" s="845" t="str">
        <f>IF(นักเรียน!E20="","",นักเรียน!E20)</f>
        <v/>
      </c>
      <c r="E21" s="846"/>
      <c r="F21" s="310" t="str">
        <f>IF(คิดวิเคราะห์!F21="","",คิดวิเคราะห์!F21)</f>
        <v/>
      </c>
      <c r="G21" s="311" t="str">
        <f>IF(คิดวิเคราะห์!G21="","",คิดวิเคราะห์!G21)</f>
        <v/>
      </c>
      <c r="H21" s="311" t="str">
        <f>IF(คิดวิเคราะห์!H21="","",คิดวิเคราะห์!H21)</f>
        <v/>
      </c>
      <c r="I21" s="311" t="str">
        <f>IF(คิดวิเคราะห์!I21="","",คิดวิเคราะห์!I21)</f>
        <v/>
      </c>
      <c r="J21" s="23" t="str">
        <f t="shared" si="5"/>
        <v/>
      </c>
      <c r="K21" s="627" t="str">
        <f t="shared" si="11"/>
        <v/>
      </c>
      <c r="L21" s="621" t="str">
        <f t="shared" si="0"/>
        <v/>
      </c>
      <c r="M21" s="310" t="str">
        <f>IF(คิดวิเคราะห์!J21="","",คิดวิเคราะห์!J21)</f>
        <v/>
      </c>
      <c r="N21" s="311" t="str">
        <f>IF(คิดวิเคราะห์!K21="","",คิดวิเคราะห์!K21)</f>
        <v/>
      </c>
      <c r="O21" s="311" t="str">
        <f>IF(คิดวิเคราะห์!L21="","",คิดวิเคราะห์!L21)</f>
        <v/>
      </c>
      <c r="P21" s="311" t="str">
        <f>IF(คิดวิเคราะห์!M21="","",คิดวิเคราะห์!M21)</f>
        <v/>
      </c>
      <c r="Q21" s="23" t="str">
        <f t="shared" si="6"/>
        <v/>
      </c>
      <c r="R21" s="620" t="str">
        <f t="shared" si="12"/>
        <v/>
      </c>
      <c r="S21" s="621" t="str">
        <f t="shared" si="1"/>
        <v/>
      </c>
      <c r="T21" s="310" t="str">
        <f>IF(คิดวิเคราะห์!N21="","",คิดวิเคราะห์!N21)</f>
        <v/>
      </c>
      <c r="U21" s="311" t="str">
        <f>IF(คิดวิเคราะห์!O21="","",คิดวิเคราะห์!O21)</f>
        <v/>
      </c>
      <c r="V21" s="311" t="str">
        <f>IF(คิดวิเคราะห์!P21="","",คิดวิเคราะห์!P21)</f>
        <v/>
      </c>
      <c r="W21" s="311" t="str">
        <f>IF(คิดวิเคราะห์!Q21="","",คิดวิเคราะห์!Q21)</f>
        <v/>
      </c>
      <c r="X21" s="23" t="str">
        <f t="shared" si="7"/>
        <v/>
      </c>
      <c r="Y21" s="620" t="str">
        <f t="shared" si="13"/>
        <v/>
      </c>
      <c r="Z21" s="621" t="str">
        <f t="shared" si="2"/>
        <v/>
      </c>
      <c r="AA21" s="310" t="str">
        <f>IF(คิดวิเคราะห์!R21="","",คิดวิเคราะห์!R21)</f>
        <v/>
      </c>
      <c r="AB21" s="311" t="str">
        <f>IF(คิดวิเคราะห์!S21="","",คิดวิเคราะห์!S21)</f>
        <v/>
      </c>
      <c r="AC21" s="311" t="str">
        <f>IF(คิดวิเคราะห์!T21="","",คิดวิเคราะห์!T21)</f>
        <v/>
      </c>
      <c r="AD21" s="311" t="str">
        <f>IF(คิดวิเคราะห์!U21="","",คิดวิเคราะห์!U21)</f>
        <v/>
      </c>
      <c r="AE21" s="23" t="str">
        <f t="shared" si="8"/>
        <v/>
      </c>
      <c r="AF21" s="620" t="str">
        <f t="shared" si="14"/>
        <v/>
      </c>
      <c r="AG21" s="621" t="str">
        <f t="shared" si="3"/>
        <v/>
      </c>
      <c r="AH21" s="310" t="str">
        <f>IF(คิดวิเคราะห์!V21="","",คิดวิเคราะห์!V21)</f>
        <v/>
      </c>
      <c r="AI21" s="311" t="str">
        <f>IF(คิดวิเคราะห์!W21="","",คิดวิเคราะห์!W21)</f>
        <v/>
      </c>
      <c r="AJ21" s="311" t="str">
        <f>IF(คิดวิเคราะห์!X21="","",คิดวิเคราะห์!X21)</f>
        <v/>
      </c>
      <c r="AK21" s="311" t="str">
        <f>IF(คิดวิเคราะห์!Y21="","",คิดวิเคราะห์!Y21)</f>
        <v/>
      </c>
      <c r="AL21" s="23" t="str">
        <f t="shared" si="9"/>
        <v/>
      </c>
      <c r="AM21" s="620" t="str">
        <f t="shared" si="15"/>
        <v/>
      </c>
      <c r="AN21" s="621" t="str">
        <f t="shared" si="4"/>
        <v/>
      </c>
      <c r="AO21" s="618" t="str">
        <f>IF(คิดวิเคราะห์!Z21="","",คิดวิเคราะห์!Z21)</f>
        <v/>
      </c>
      <c r="AP21" s="496" t="str">
        <f t="shared" si="10"/>
        <v/>
      </c>
      <c r="AQ21" s="497" t="str">
        <f>IF(AP21="","",IF(นักเรียน!N20="ออก","---ย้าย---",VLOOKUP(AP21,grade3,5,TRUE)))</f>
        <v/>
      </c>
      <c r="AR21" s="498" t="str">
        <f>IF(AP21="","",IF(นักเรียน!N20="ออก","---ย้าย---",VLOOKUP(AP21,grade3,4,TRUE)))</f>
        <v/>
      </c>
      <c r="AS21" s="304"/>
    </row>
    <row r="22" spans="2:45" ht="15.75" customHeight="1" x14ac:dyDescent="0.5">
      <c r="B22" s="627">
        <v>16</v>
      </c>
      <c r="C22" s="111" t="str">
        <f>IF(นักเรียน!C21="","",นักเรียน!C21)</f>
        <v/>
      </c>
      <c r="D22" s="845" t="str">
        <f>IF(นักเรียน!E21="","",นักเรียน!E21)</f>
        <v/>
      </c>
      <c r="E22" s="846"/>
      <c r="F22" s="310" t="str">
        <f>IF(คิดวิเคราะห์!F22="","",คิดวิเคราะห์!F22)</f>
        <v/>
      </c>
      <c r="G22" s="311" t="str">
        <f>IF(คิดวิเคราะห์!G22="","",คิดวิเคราะห์!G22)</f>
        <v/>
      </c>
      <c r="H22" s="311" t="str">
        <f>IF(คิดวิเคราะห์!H22="","",คิดวิเคราะห์!H22)</f>
        <v/>
      </c>
      <c r="I22" s="311" t="str">
        <f>IF(คิดวิเคราะห์!I22="","",คิดวิเคราะห์!I22)</f>
        <v/>
      </c>
      <c r="J22" s="23" t="str">
        <f t="shared" si="5"/>
        <v/>
      </c>
      <c r="K22" s="627" t="str">
        <f t="shared" si="11"/>
        <v/>
      </c>
      <c r="L22" s="621" t="str">
        <f t="shared" si="0"/>
        <v/>
      </c>
      <c r="M22" s="310" t="str">
        <f>IF(คิดวิเคราะห์!J22="","",คิดวิเคราะห์!J22)</f>
        <v/>
      </c>
      <c r="N22" s="311" t="str">
        <f>IF(คิดวิเคราะห์!K22="","",คิดวิเคราะห์!K22)</f>
        <v/>
      </c>
      <c r="O22" s="311" t="str">
        <f>IF(คิดวิเคราะห์!L22="","",คิดวิเคราะห์!L22)</f>
        <v/>
      </c>
      <c r="P22" s="311" t="str">
        <f>IF(คิดวิเคราะห์!M22="","",คิดวิเคราะห์!M22)</f>
        <v/>
      </c>
      <c r="Q22" s="23" t="str">
        <f t="shared" si="6"/>
        <v/>
      </c>
      <c r="R22" s="620" t="str">
        <f t="shared" si="12"/>
        <v/>
      </c>
      <c r="S22" s="621" t="str">
        <f t="shared" si="1"/>
        <v/>
      </c>
      <c r="T22" s="310" t="str">
        <f>IF(คิดวิเคราะห์!N22="","",คิดวิเคราะห์!N22)</f>
        <v/>
      </c>
      <c r="U22" s="311" t="str">
        <f>IF(คิดวิเคราะห์!O22="","",คิดวิเคราะห์!O22)</f>
        <v/>
      </c>
      <c r="V22" s="311" t="str">
        <f>IF(คิดวิเคราะห์!P22="","",คิดวิเคราะห์!P22)</f>
        <v/>
      </c>
      <c r="W22" s="311" t="str">
        <f>IF(คิดวิเคราะห์!Q22="","",คิดวิเคราะห์!Q22)</f>
        <v/>
      </c>
      <c r="X22" s="23" t="str">
        <f t="shared" si="7"/>
        <v/>
      </c>
      <c r="Y22" s="620" t="str">
        <f t="shared" si="13"/>
        <v/>
      </c>
      <c r="Z22" s="621" t="str">
        <f t="shared" si="2"/>
        <v/>
      </c>
      <c r="AA22" s="310" t="str">
        <f>IF(คิดวิเคราะห์!R22="","",คิดวิเคราะห์!R22)</f>
        <v/>
      </c>
      <c r="AB22" s="311" t="str">
        <f>IF(คิดวิเคราะห์!S22="","",คิดวิเคราะห์!S22)</f>
        <v/>
      </c>
      <c r="AC22" s="311" t="str">
        <f>IF(คิดวิเคราะห์!T22="","",คิดวิเคราะห์!T22)</f>
        <v/>
      </c>
      <c r="AD22" s="311" t="str">
        <f>IF(คิดวิเคราะห์!U22="","",คิดวิเคราะห์!U22)</f>
        <v/>
      </c>
      <c r="AE22" s="23" t="str">
        <f t="shared" si="8"/>
        <v/>
      </c>
      <c r="AF22" s="620" t="str">
        <f t="shared" si="14"/>
        <v/>
      </c>
      <c r="AG22" s="621" t="str">
        <f t="shared" si="3"/>
        <v/>
      </c>
      <c r="AH22" s="310" t="str">
        <f>IF(คิดวิเคราะห์!V22="","",คิดวิเคราะห์!V22)</f>
        <v/>
      </c>
      <c r="AI22" s="311" t="str">
        <f>IF(คิดวิเคราะห์!W22="","",คิดวิเคราะห์!W22)</f>
        <v/>
      </c>
      <c r="AJ22" s="311" t="str">
        <f>IF(คิดวิเคราะห์!X22="","",คิดวิเคราะห์!X22)</f>
        <v/>
      </c>
      <c r="AK22" s="311" t="str">
        <f>IF(คิดวิเคราะห์!Y22="","",คิดวิเคราะห์!Y22)</f>
        <v/>
      </c>
      <c r="AL22" s="23" t="str">
        <f t="shared" si="9"/>
        <v/>
      </c>
      <c r="AM22" s="620" t="str">
        <f t="shared" si="15"/>
        <v/>
      </c>
      <c r="AN22" s="621" t="str">
        <f t="shared" si="4"/>
        <v/>
      </c>
      <c r="AO22" s="618" t="str">
        <f>IF(คิดวิเคราะห์!Z22="","",คิดวิเคราะห์!Z22)</f>
        <v/>
      </c>
      <c r="AP22" s="496" t="str">
        <f t="shared" si="10"/>
        <v/>
      </c>
      <c r="AQ22" s="497" t="str">
        <f>IF(AP22="","",IF(นักเรียน!N21="ออก","---ย้าย---",VLOOKUP(AP22,grade3,5,TRUE)))</f>
        <v/>
      </c>
      <c r="AR22" s="498" t="str">
        <f>IF(AP22="","",IF(นักเรียน!N21="ออก","---ย้าย---",VLOOKUP(AP22,grade3,4,TRUE)))</f>
        <v/>
      </c>
      <c r="AS22" s="304"/>
    </row>
    <row r="23" spans="2:45" ht="15.75" customHeight="1" x14ac:dyDescent="0.5">
      <c r="B23" s="620">
        <v>17</v>
      </c>
      <c r="C23" s="111" t="str">
        <f>IF(นักเรียน!C22="","",นักเรียน!C22)</f>
        <v/>
      </c>
      <c r="D23" s="845" t="str">
        <f>IF(นักเรียน!E22="","",นักเรียน!E22)</f>
        <v/>
      </c>
      <c r="E23" s="846"/>
      <c r="F23" s="310" t="str">
        <f>IF(คิดวิเคราะห์!F23="","",คิดวิเคราะห์!F23)</f>
        <v/>
      </c>
      <c r="G23" s="311" t="str">
        <f>IF(คิดวิเคราะห์!G23="","",คิดวิเคราะห์!G23)</f>
        <v/>
      </c>
      <c r="H23" s="311" t="str">
        <f>IF(คิดวิเคราะห์!H23="","",คิดวิเคราะห์!H23)</f>
        <v/>
      </c>
      <c r="I23" s="311" t="str">
        <f>IF(คิดวิเคราะห์!I23="","",คิดวิเคราะห์!I23)</f>
        <v/>
      </c>
      <c r="J23" s="23" t="str">
        <f t="shared" si="5"/>
        <v/>
      </c>
      <c r="K23" s="627" t="str">
        <f t="shared" si="11"/>
        <v/>
      </c>
      <c r="L23" s="621" t="str">
        <f t="shared" si="0"/>
        <v/>
      </c>
      <c r="M23" s="310" t="str">
        <f>IF(คิดวิเคราะห์!J23="","",คิดวิเคราะห์!J23)</f>
        <v/>
      </c>
      <c r="N23" s="311" t="str">
        <f>IF(คิดวิเคราะห์!K23="","",คิดวิเคราะห์!K23)</f>
        <v/>
      </c>
      <c r="O23" s="311" t="str">
        <f>IF(คิดวิเคราะห์!L23="","",คิดวิเคราะห์!L23)</f>
        <v/>
      </c>
      <c r="P23" s="311" t="str">
        <f>IF(คิดวิเคราะห์!M23="","",คิดวิเคราะห์!M23)</f>
        <v/>
      </c>
      <c r="Q23" s="23" t="str">
        <f t="shared" si="6"/>
        <v/>
      </c>
      <c r="R23" s="620" t="str">
        <f t="shared" si="12"/>
        <v/>
      </c>
      <c r="S23" s="621" t="str">
        <f t="shared" si="1"/>
        <v/>
      </c>
      <c r="T23" s="310" t="str">
        <f>IF(คิดวิเคราะห์!N23="","",คิดวิเคราะห์!N23)</f>
        <v/>
      </c>
      <c r="U23" s="311" t="str">
        <f>IF(คิดวิเคราะห์!O23="","",คิดวิเคราะห์!O23)</f>
        <v/>
      </c>
      <c r="V23" s="311" t="str">
        <f>IF(คิดวิเคราะห์!P23="","",คิดวิเคราะห์!P23)</f>
        <v/>
      </c>
      <c r="W23" s="311" t="str">
        <f>IF(คิดวิเคราะห์!Q23="","",คิดวิเคราะห์!Q23)</f>
        <v/>
      </c>
      <c r="X23" s="23" t="str">
        <f t="shared" si="7"/>
        <v/>
      </c>
      <c r="Y23" s="620" t="str">
        <f t="shared" si="13"/>
        <v/>
      </c>
      <c r="Z23" s="621" t="str">
        <f t="shared" si="2"/>
        <v/>
      </c>
      <c r="AA23" s="310" t="str">
        <f>IF(คิดวิเคราะห์!R23="","",คิดวิเคราะห์!R23)</f>
        <v/>
      </c>
      <c r="AB23" s="311" t="str">
        <f>IF(คิดวิเคราะห์!S23="","",คิดวิเคราะห์!S23)</f>
        <v/>
      </c>
      <c r="AC23" s="311" t="str">
        <f>IF(คิดวิเคราะห์!T23="","",คิดวิเคราะห์!T23)</f>
        <v/>
      </c>
      <c r="AD23" s="311" t="str">
        <f>IF(คิดวิเคราะห์!U23="","",คิดวิเคราะห์!U23)</f>
        <v/>
      </c>
      <c r="AE23" s="23" t="str">
        <f t="shared" si="8"/>
        <v/>
      </c>
      <c r="AF23" s="620" t="str">
        <f t="shared" si="14"/>
        <v/>
      </c>
      <c r="AG23" s="621" t="str">
        <f t="shared" si="3"/>
        <v/>
      </c>
      <c r="AH23" s="310" t="str">
        <f>IF(คิดวิเคราะห์!V23="","",คิดวิเคราะห์!V23)</f>
        <v/>
      </c>
      <c r="AI23" s="311" t="str">
        <f>IF(คิดวิเคราะห์!W23="","",คิดวิเคราะห์!W23)</f>
        <v/>
      </c>
      <c r="AJ23" s="311" t="str">
        <f>IF(คิดวิเคราะห์!X23="","",คิดวิเคราะห์!X23)</f>
        <v/>
      </c>
      <c r="AK23" s="311" t="str">
        <f>IF(คิดวิเคราะห์!Y23="","",คิดวิเคราะห์!Y23)</f>
        <v/>
      </c>
      <c r="AL23" s="23" t="str">
        <f t="shared" si="9"/>
        <v/>
      </c>
      <c r="AM23" s="620" t="str">
        <f t="shared" si="15"/>
        <v/>
      </c>
      <c r="AN23" s="621" t="str">
        <f t="shared" si="4"/>
        <v/>
      </c>
      <c r="AO23" s="618" t="str">
        <f>IF(คิดวิเคราะห์!Z23="","",คิดวิเคราะห์!Z23)</f>
        <v/>
      </c>
      <c r="AP23" s="496" t="str">
        <f t="shared" si="10"/>
        <v/>
      </c>
      <c r="AQ23" s="497" t="str">
        <f>IF(AP23="","",IF(นักเรียน!N22="ออก","---ย้าย---",VLOOKUP(AP23,grade3,5,TRUE)))</f>
        <v/>
      </c>
      <c r="AR23" s="498" t="str">
        <f>IF(AP23="","",IF(นักเรียน!N22="ออก","---ย้าย---",VLOOKUP(AP23,grade3,4,TRUE)))</f>
        <v/>
      </c>
      <c r="AS23" s="304"/>
    </row>
    <row r="24" spans="2:45" ht="15.75" customHeight="1" x14ac:dyDescent="0.5">
      <c r="B24" s="627">
        <v>18</v>
      </c>
      <c r="C24" s="111" t="str">
        <f>IF(นักเรียน!C23="","",นักเรียน!C23)</f>
        <v/>
      </c>
      <c r="D24" s="845" t="str">
        <f>IF(นักเรียน!E23="","",นักเรียน!E23)</f>
        <v/>
      </c>
      <c r="E24" s="846"/>
      <c r="F24" s="310" t="str">
        <f>IF(คิดวิเคราะห์!F24="","",คิดวิเคราะห์!F24)</f>
        <v/>
      </c>
      <c r="G24" s="311" t="str">
        <f>IF(คิดวิเคราะห์!G24="","",คิดวิเคราะห์!G24)</f>
        <v/>
      </c>
      <c r="H24" s="311" t="str">
        <f>IF(คิดวิเคราะห์!H24="","",คิดวิเคราะห์!H24)</f>
        <v/>
      </c>
      <c r="I24" s="311" t="str">
        <f>IF(คิดวิเคราะห์!I24="","",คิดวิเคราะห์!I24)</f>
        <v/>
      </c>
      <c r="J24" s="23" t="str">
        <f t="shared" si="5"/>
        <v/>
      </c>
      <c r="K24" s="627" t="str">
        <f t="shared" si="11"/>
        <v/>
      </c>
      <c r="L24" s="621" t="str">
        <f t="shared" si="0"/>
        <v/>
      </c>
      <c r="M24" s="310" t="str">
        <f>IF(คิดวิเคราะห์!J24="","",คิดวิเคราะห์!J24)</f>
        <v/>
      </c>
      <c r="N24" s="311" t="str">
        <f>IF(คิดวิเคราะห์!K24="","",คิดวิเคราะห์!K24)</f>
        <v/>
      </c>
      <c r="O24" s="311" t="str">
        <f>IF(คิดวิเคราะห์!L24="","",คิดวิเคราะห์!L24)</f>
        <v/>
      </c>
      <c r="P24" s="311" t="str">
        <f>IF(คิดวิเคราะห์!M24="","",คิดวิเคราะห์!M24)</f>
        <v/>
      </c>
      <c r="Q24" s="23" t="str">
        <f t="shared" si="6"/>
        <v/>
      </c>
      <c r="R24" s="620" t="str">
        <f t="shared" si="12"/>
        <v/>
      </c>
      <c r="S24" s="621" t="str">
        <f t="shared" si="1"/>
        <v/>
      </c>
      <c r="T24" s="310" t="str">
        <f>IF(คิดวิเคราะห์!N24="","",คิดวิเคราะห์!N24)</f>
        <v/>
      </c>
      <c r="U24" s="311" t="str">
        <f>IF(คิดวิเคราะห์!O24="","",คิดวิเคราะห์!O24)</f>
        <v/>
      </c>
      <c r="V24" s="311" t="str">
        <f>IF(คิดวิเคราะห์!P24="","",คิดวิเคราะห์!P24)</f>
        <v/>
      </c>
      <c r="W24" s="311" t="str">
        <f>IF(คิดวิเคราะห์!Q24="","",คิดวิเคราะห์!Q24)</f>
        <v/>
      </c>
      <c r="X24" s="23" t="str">
        <f t="shared" si="7"/>
        <v/>
      </c>
      <c r="Y24" s="620" t="str">
        <f t="shared" si="13"/>
        <v/>
      </c>
      <c r="Z24" s="621" t="str">
        <f t="shared" si="2"/>
        <v/>
      </c>
      <c r="AA24" s="310" t="str">
        <f>IF(คิดวิเคราะห์!R24="","",คิดวิเคราะห์!R24)</f>
        <v/>
      </c>
      <c r="AB24" s="311" t="str">
        <f>IF(คิดวิเคราะห์!S24="","",คิดวิเคราะห์!S24)</f>
        <v/>
      </c>
      <c r="AC24" s="311" t="str">
        <f>IF(คิดวิเคราะห์!T24="","",คิดวิเคราะห์!T24)</f>
        <v/>
      </c>
      <c r="AD24" s="311" t="str">
        <f>IF(คิดวิเคราะห์!U24="","",คิดวิเคราะห์!U24)</f>
        <v/>
      </c>
      <c r="AE24" s="23" t="str">
        <f t="shared" si="8"/>
        <v/>
      </c>
      <c r="AF24" s="620" t="str">
        <f t="shared" si="14"/>
        <v/>
      </c>
      <c r="AG24" s="621" t="str">
        <f t="shared" si="3"/>
        <v/>
      </c>
      <c r="AH24" s="310" t="str">
        <f>IF(คิดวิเคราะห์!V24="","",คิดวิเคราะห์!V24)</f>
        <v/>
      </c>
      <c r="AI24" s="311" t="str">
        <f>IF(คิดวิเคราะห์!W24="","",คิดวิเคราะห์!W24)</f>
        <v/>
      </c>
      <c r="AJ24" s="311" t="str">
        <f>IF(คิดวิเคราะห์!X24="","",คิดวิเคราะห์!X24)</f>
        <v/>
      </c>
      <c r="AK24" s="311" t="str">
        <f>IF(คิดวิเคราะห์!Y24="","",คิดวิเคราะห์!Y24)</f>
        <v/>
      </c>
      <c r="AL24" s="23" t="str">
        <f t="shared" si="9"/>
        <v/>
      </c>
      <c r="AM24" s="620" t="str">
        <f t="shared" si="15"/>
        <v/>
      </c>
      <c r="AN24" s="621" t="str">
        <f t="shared" si="4"/>
        <v/>
      </c>
      <c r="AO24" s="618" t="str">
        <f>IF(คิดวิเคราะห์!Z24="","",คิดวิเคราะห์!Z24)</f>
        <v/>
      </c>
      <c r="AP24" s="496" t="str">
        <f t="shared" si="10"/>
        <v/>
      </c>
      <c r="AQ24" s="497" t="str">
        <f>IF(AP24="","",IF(นักเรียน!N23="ออก","---ย้าย---",VLOOKUP(AP24,grade3,5,TRUE)))</f>
        <v/>
      </c>
      <c r="AR24" s="498" t="str">
        <f>IF(AP24="","",IF(นักเรียน!N23="ออก","---ย้าย---",VLOOKUP(AP24,grade3,4,TRUE)))</f>
        <v/>
      </c>
      <c r="AS24" s="304"/>
    </row>
    <row r="25" spans="2:45" ht="15.75" customHeight="1" x14ac:dyDescent="0.5">
      <c r="B25" s="627">
        <v>19</v>
      </c>
      <c r="C25" s="111" t="str">
        <f>IF(นักเรียน!C24="","",นักเรียน!C24)</f>
        <v/>
      </c>
      <c r="D25" s="845" t="str">
        <f>IF(นักเรียน!E24="","",นักเรียน!E24)</f>
        <v/>
      </c>
      <c r="E25" s="846"/>
      <c r="F25" s="310" t="str">
        <f>IF(คิดวิเคราะห์!F25="","",คิดวิเคราะห์!F25)</f>
        <v/>
      </c>
      <c r="G25" s="311" t="str">
        <f>IF(คิดวิเคราะห์!G25="","",คิดวิเคราะห์!G25)</f>
        <v/>
      </c>
      <c r="H25" s="311" t="str">
        <f>IF(คิดวิเคราะห์!H25="","",คิดวิเคราะห์!H25)</f>
        <v/>
      </c>
      <c r="I25" s="311" t="str">
        <f>IF(คิดวิเคราะห์!I25="","",คิดวิเคราะห์!I25)</f>
        <v/>
      </c>
      <c r="J25" s="23" t="str">
        <f t="shared" si="5"/>
        <v/>
      </c>
      <c r="K25" s="627" t="str">
        <f t="shared" si="11"/>
        <v/>
      </c>
      <c r="L25" s="621" t="str">
        <f t="shared" si="0"/>
        <v/>
      </c>
      <c r="M25" s="310" t="str">
        <f>IF(คิดวิเคราะห์!J25="","",คิดวิเคราะห์!J25)</f>
        <v/>
      </c>
      <c r="N25" s="311" t="str">
        <f>IF(คิดวิเคราะห์!K25="","",คิดวิเคราะห์!K25)</f>
        <v/>
      </c>
      <c r="O25" s="311" t="str">
        <f>IF(คิดวิเคราะห์!L25="","",คิดวิเคราะห์!L25)</f>
        <v/>
      </c>
      <c r="P25" s="311" t="str">
        <f>IF(คิดวิเคราะห์!M25="","",คิดวิเคราะห์!M25)</f>
        <v/>
      </c>
      <c r="Q25" s="23" t="str">
        <f t="shared" si="6"/>
        <v/>
      </c>
      <c r="R25" s="620" t="str">
        <f t="shared" si="12"/>
        <v/>
      </c>
      <c r="S25" s="621" t="str">
        <f t="shared" si="1"/>
        <v/>
      </c>
      <c r="T25" s="310" t="str">
        <f>IF(คิดวิเคราะห์!N25="","",คิดวิเคราะห์!N25)</f>
        <v/>
      </c>
      <c r="U25" s="311" t="str">
        <f>IF(คิดวิเคราะห์!O25="","",คิดวิเคราะห์!O25)</f>
        <v/>
      </c>
      <c r="V25" s="311" t="str">
        <f>IF(คิดวิเคราะห์!P25="","",คิดวิเคราะห์!P25)</f>
        <v/>
      </c>
      <c r="W25" s="311" t="str">
        <f>IF(คิดวิเคราะห์!Q25="","",คิดวิเคราะห์!Q25)</f>
        <v/>
      </c>
      <c r="X25" s="23" t="str">
        <f t="shared" si="7"/>
        <v/>
      </c>
      <c r="Y25" s="620" t="str">
        <f t="shared" si="13"/>
        <v/>
      </c>
      <c r="Z25" s="621" t="str">
        <f t="shared" si="2"/>
        <v/>
      </c>
      <c r="AA25" s="310" t="str">
        <f>IF(คิดวิเคราะห์!R25="","",คิดวิเคราะห์!R25)</f>
        <v/>
      </c>
      <c r="AB25" s="311" t="str">
        <f>IF(คิดวิเคราะห์!S25="","",คิดวิเคราะห์!S25)</f>
        <v/>
      </c>
      <c r="AC25" s="311" t="str">
        <f>IF(คิดวิเคราะห์!T25="","",คิดวิเคราะห์!T25)</f>
        <v/>
      </c>
      <c r="AD25" s="311" t="str">
        <f>IF(คิดวิเคราะห์!U25="","",คิดวิเคราะห์!U25)</f>
        <v/>
      </c>
      <c r="AE25" s="23" t="str">
        <f t="shared" si="8"/>
        <v/>
      </c>
      <c r="AF25" s="620" t="str">
        <f t="shared" si="14"/>
        <v/>
      </c>
      <c r="AG25" s="621" t="str">
        <f t="shared" si="3"/>
        <v/>
      </c>
      <c r="AH25" s="310" t="str">
        <f>IF(คิดวิเคราะห์!V25="","",คิดวิเคราะห์!V25)</f>
        <v/>
      </c>
      <c r="AI25" s="311" t="str">
        <f>IF(คิดวิเคราะห์!W25="","",คิดวิเคราะห์!W25)</f>
        <v/>
      </c>
      <c r="AJ25" s="311" t="str">
        <f>IF(คิดวิเคราะห์!X25="","",คิดวิเคราะห์!X25)</f>
        <v/>
      </c>
      <c r="AK25" s="311" t="str">
        <f>IF(คิดวิเคราะห์!Y25="","",คิดวิเคราะห์!Y25)</f>
        <v/>
      </c>
      <c r="AL25" s="23" t="str">
        <f t="shared" si="9"/>
        <v/>
      </c>
      <c r="AM25" s="620" t="str">
        <f t="shared" si="15"/>
        <v/>
      </c>
      <c r="AN25" s="621" t="str">
        <f t="shared" si="4"/>
        <v/>
      </c>
      <c r="AO25" s="618" t="str">
        <f>IF(คิดวิเคราะห์!Z25="","",คิดวิเคราะห์!Z25)</f>
        <v/>
      </c>
      <c r="AP25" s="496" t="str">
        <f t="shared" si="10"/>
        <v/>
      </c>
      <c r="AQ25" s="497" t="str">
        <f>IF(AP25="","",IF(นักเรียน!N24="ออก","---ย้าย---",VLOOKUP(AP25,grade3,5,TRUE)))</f>
        <v/>
      </c>
      <c r="AR25" s="498" t="str">
        <f>IF(AP25="","",IF(นักเรียน!N24="ออก","---ย้าย---",VLOOKUP(AP25,grade3,4,TRUE)))</f>
        <v/>
      </c>
      <c r="AS25" s="304"/>
    </row>
    <row r="26" spans="2:45" ht="15.75" customHeight="1" x14ac:dyDescent="0.5">
      <c r="B26" s="627">
        <v>20</v>
      </c>
      <c r="C26" s="111" t="str">
        <f>IF(นักเรียน!C25="","",นักเรียน!C25)</f>
        <v/>
      </c>
      <c r="D26" s="845" t="str">
        <f>IF(นักเรียน!E25="","",นักเรียน!E25)</f>
        <v/>
      </c>
      <c r="E26" s="846"/>
      <c r="F26" s="310" t="str">
        <f>IF(คิดวิเคราะห์!F26="","",คิดวิเคราะห์!F26)</f>
        <v/>
      </c>
      <c r="G26" s="311" t="str">
        <f>IF(คิดวิเคราะห์!G26="","",คิดวิเคราะห์!G26)</f>
        <v/>
      </c>
      <c r="H26" s="311" t="str">
        <f>IF(คิดวิเคราะห์!H26="","",คิดวิเคราะห์!H26)</f>
        <v/>
      </c>
      <c r="I26" s="311" t="str">
        <f>IF(คิดวิเคราะห์!I26="","",คิดวิเคราะห์!I26)</f>
        <v/>
      </c>
      <c r="J26" s="23" t="str">
        <f t="shared" si="5"/>
        <v/>
      </c>
      <c r="K26" s="627" t="str">
        <f t="shared" si="11"/>
        <v/>
      </c>
      <c r="L26" s="621" t="str">
        <f t="shared" si="0"/>
        <v/>
      </c>
      <c r="M26" s="310" t="str">
        <f>IF(คิดวิเคราะห์!J26="","",คิดวิเคราะห์!J26)</f>
        <v/>
      </c>
      <c r="N26" s="311" t="str">
        <f>IF(คิดวิเคราะห์!K26="","",คิดวิเคราะห์!K26)</f>
        <v/>
      </c>
      <c r="O26" s="311" t="str">
        <f>IF(คิดวิเคราะห์!L26="","",คิดวิเคราะห์!L26)</f>
        <v/>
      </c>
      <c r="P26" s="311" t="str">
        <f>IF(คิดวิเคราะห์!M26="","",คิดวิเคราะห์!M26)</f>
        <v/>
      </c>
      <c r="Q26" s="23" t="str">
        <f t="shared" si="6"/>
        <v/>
      </c>
      <c r="R26" s="620" t="str">
        <f t="shared" si="12"/>
        <v/>
      </c>
      <c r="S26" s="621" t="str">
        <f t="shared" si="1"/>
        <v/>
      </c>
      <c r="T26" s="310" t="str">
        <f>IF(คิดวิเคราะห์!N26="","",คิดวิเคราะห์!N26)</f>
        <v/>
      </c>
      <c r="U26" s="311" t="str">
        <f>IF(คิดวิเคราะห์!O26="","",คิดวิเคราะห์!O26)</f>
        <v/>
      </c>
      <c r="V26" s="311" t="str">
        <f>IF(คิดวิเคราะห์!P26="","",คิดวิเคราะห์!P26)</f>
        <v/>
      </c>
      <c r="W26" s="311" t="str">
        <f>IF(คิดวิเคราะห์!Q26="","",คิดวิเคราะห์!Q26)</f>
        <v/>
      </c>
      <c r="X26" s="23" t="str">
        <f t="shared" si="7"/>
        <v/>
      </c>
      <c r="Y26" s="620" t="str">
        <f t="shared" si="13"/>
        <v/>
      </c>
      <c r="Z26" s="621" t="str">
        <f t="shared" si="2"/>
        <v/>
      </c>
      <c r="AA26" s="310" t="str">
        <f>IF(คิดวิเคราะห์!R26="","",คิดวิเคราะห์!R26)</f>
        <v/>
      </c>
      <c r="AB26" s="311" t="str">
        <f>IF(คิดวิเคราะห์!S26="","",คิดวิเคราะห์!S26)</f>
        <v/>
      </c>
      <c r="AC26" s="311" t="str">
        <f>IF(คิดวิเคราะห์!T26="","",คิดวิเคราะห์!T26)</f>
        <v/>
      </c>
      <c r="AD26" s="311" t="str">
        <f>IF(คิดวิเคราะห์!U26="","",คิดวิเคราะห์!U26)</f>
        <v/>
      </c>
      <c r="AE26" s="23" t="str">
        <f t="shared" si="8"/>
        <v/>
      </c>
      <c r="AF26" s="620" t="str">
        <f t="shared" si="14"/>
        <v/>
      </c>
      <c r="AG26" s="621" t="str">
        <f t="shared" si="3"/>
        <v/>
      </c>
      <c r="AH26" s="310" t="str">
        <f>IF(คิดวิเคราะห์!V26="","",คิดวิเคราะห์!V26)</f>
        <v/>
      </c>
      <c r="AI26" s="311" t="str">
        <f>IF(คิดวิเคราะห์!W26="","",คิดวิเคราะห์!W26)</f>
        <v/>
      </c>
      <c r="AJ26" s="311" t="str">
        <f>IF(คิดวิเคราะห์!X26="","",คิดวิเคราะห์!X26)</f>
        <v/>
      </c>
      <c r="AK26" s="311" t="str">
        <f>IF(คิดวิเคราะห์!Y26="","",คิดวิเคราะห์!Y26)</f>
        <v/>
      </c>
      <c r="AL26" s="23" t="str">
        <f t="shared" si="9"/>
        <v/>
      </c>
      <c r="AM26" s="620" t="str">
        <f t="shared" si="15"/>
        <v/>
      </c>
      <c r="AN26" s="621" t="str">
        <f t="shared" si="4"/>
        <v/>
      </c>
      <c r="AO26" s="618" t="str">
        <f>IF(คิดวิเคราะห์!Z26="","",คิดวิเคราะห์!Z26)</f>
        <v/>
      </c>
      <c r="AP26" s="496" t="str">
        <f t="shared" si="10"/>
        <v/>
      </c>
      <c r="AQ26" s="497" t="str">
        <f>IF(AP26="","",IF(นักเรียน!N25="ออก","---ย้าย---",VLOOKUP(AP26,grade3,5,TRUE)))</f>
        <v/>
      </c>
      <c r="AR26" s="498" t="str">
        <f>IF(AP26="","",IF(นักเรียน!N25="ออก","---ย้าย---",VLOOKUP(AP26,grade3,4,TRUE)))</f>
        <v/>
      </c>
      <c r="AS26" s="304"/>
    </row>
    <row r="27" spans="2:45" ht="15.75" customHeight="1" x14ac:dyDescent="0.5">
      <c r="B27" s="620">
        <v>21</v>
      </c>
      <c r="C27" s="111" t="str">
        <f>IF(นักเรียน!C26="","",นักเรียน!C26)</f>
        <v/>
      </c>
      <c r="D27" s="845" t="str">
        <f>IF(นักเรียน!E26="","",นักเรียน!E26)</f>
        <v/>
      </c>
      <c r="E27" s="846"/>
      <c r="F27" s="310" t="str">
        <f>IF(คิดวิเคราะห์!F27="","",คิดวิเคราะห์!F27)</f>
        <v/>
      </c>
      <c r="G27" s="311" t="str">
        <f>IF(คิดวิเคราะห์!G27="","",คิดวิเคราะห์!G27)</f>
        <v/>
      </c>
      <c r="H27" s="311" t="str">
        <f>IF(คิดวิเคราะห์!H27="","",คิดวิเคราะห์!H27)</f>
        <v/>
      </c>
      <c r="I27" s="311" t="str">
        <f>IF(คิดวิเคราะห์!I27="","",คิดวิเคราะห์!I27)</f>
        <v/>
      </c>
      <c r="J27" s="23" t="str">
        <f t="shared" si="5"/>
        <v/>
      </c>
      <c r="K27" s="627" t="str">
        <f t="shared" si="11"/>
        <v/>
      </c>
      <c r="L27" s="621" t="str">
        <f t="shared" si="0"/>
        <v/>
      </c>
      <c r="M27" s="310" t="str">
        <f>IF(คิดวิเคราะห์!J27="","",คิดวิเคราะห์!J27)</f>
        <v/>
      </c>
      <c r="N27" s="311" t="str">
        <f>IF(คิดวิเคราะห์!K27="","",คิดวิเคราะห์!K27)</f>
        <v/>
      </c>
      <c r="O27" s="311" t="str">
        <f>IF(คิดวิเคราะห์!L27="","",คิดวิเคราะห์!L27)</f>
        <v/>
      </c>
      <c r="P27" s="311" t="str">
        <f>IF(คิดวิเคราะห์!M27="","",คิดวิเคราะห์!M27)</f>
        <v/>
      </c>
      <c r="Q27" s="23" t="str">
        <f t="shared" si="6"/>
        <v/>
      </c>
      <c r="R27" s="620" t="str">
        <f t="shared" si="12"/>
        <v/>
      </c>
      <c r="S27" s="621" t="str">
        <f t="shared" si="1"/>
        <v/>
      </c>
      <c r="T27" s="310" t="str">
        <f>IF(คิดวิเคราะห์!N27="","",คิดวิเคราะห์!N27)</f>
        <v/>
      </c>
      <c r="U27" s="311" t="str">
        <f>IF(คิดวิเคราะห์!O27="","",คิดวิเคราะห์!O27)</f>
        <v/>
      </c>
      <c r="V27" s="311" t="str">
        <f>IF(คิดวิเคราะห์!P27="","",คิดวิเคราะห์!P27)</f>
        <v/>
      </c>
      <c r="W27" s="311" t="str">
        <f>IF(คิดวิเคราะห์!Q27="","",คิดวิเคราะห์!Q27)</f>
        <v/>
      </c>
      <c r="X27" s="23" t="str">
        <f t="shared" si="7"/>
        <v/>
      </c>
      <c r="Y27" s="620" t="str">
        <f t="shared" si="13"/>
        <v/>
      </c>
      <c r="Z27" s="621" t="str">
        <f t="shared" si="2"/>
        <v/>
      </c>
      <c r="AA27" s="310" t="str">
        <f>IF(คิดวิเคราะห์!R27="","",คิดวิเคราะห์!R27)</f>
        <v/>
      </c>
      <c r="AB27" s="311" t="str">
        <f>IF(คิดวิเคราะห์!S27="","",คิดวิเคราะห์!S27)</f>
        <v/>
      </c>
      <c r="AC27" s="311" t="str">
        <f>IF(คิดวิเคราะห์!T27="","",คิดวิเคราะห์!T27)</f>
        <v/>
      </c>
      <c r="AD27" s="311" t="str">
        <f>IF(คิดวิเคราะห์!U27="","",คิดวิเคราะห์!U27)</f>
        <v/>
      </c>
      <c r="AE27" s="23" t="str">
        <f t="shared" si="8"/>
        <v/>
      </c>
      <c r="AF27" s="620" t="str">
        <f t="shared" si="14"/>
        <v/>
      </c>
      <c r="AG27" s="621" t="str">
        <f t="shared" si="3"/>
        <v/>
      </c>
      <c r="AH27" s="310" t="str">
        <f>IF(คิดวิเคราะห์!V27="","",คิดวิเคราะห์!V27)</f>
        <v/>
      </c>
      <c r="AI27" s="311" t="str">
        <f>IF(คิดวิเคราะห์!W27="","",คิดวิเคราะห์!W27)</f>
        <v/>
      </c>
      <c r="AJ27" s="311" t="str">
        <f>IF(คิดวิเคราะห์!X27="","",คิดวิเคราะห์!X27)</f>
        <v/>
      </c>
      <c r="AK27" s="311" t="str">
        <f>IF(คิดวิเคราะห์!Y27="","",คิดวิเคราะห์!Y27)</f>
        <v/>
      </c>
      <c r="AL27" s="23" t="str">
        <f t="shared" si="9"/>
        <v/>
      </c>
      <c r="AM27" s="620" t="str">
        <f t="shared" si="15"/>
        <v/>
      </c>
      <c r="AN27" s="621" t="str">
        <f t="shared" si="4"/>
        <v/>
      </c>
      <c r="AO27" s="618" t="str">
        <f>IF(คิดวิเคราะห์!Z27="","",คิดวิเคราะห์!Z27)</f>
        <v/>
      </c>
      <c r="AP27" s="496" t="str">
        <f t="shared" si="10"/>
        <v/>
      </c>
      <c r="AQ27" s="497" t="str">
        <f>IF(AP27="","",IF(นักเรียน!N26="ออก","---ย้าย---",VLOOKUP(AP27,grade3,5,TRUE)))</f>
        <v/>
      </c>
      <c r="AR27" s="498" t="str">
        <f>IF(AP27="","",IF(นักเรียน!N26="ออก","---ย้าย---",VLOOKUP(AP27,grade3,4,TRUE)))</f>
        <v/>
      </c>
      <c r="AS27" s="304"/>
    </row>
    <row r="28" spans="2:45" ht="15.75" customHeight="1" x14ac:dyDescent="0.5">
      <c r="B28" s="627">
        <v>22</v>
      </c>
      <c r="C28" s="111" t="str">
        <f>IF(นักเรียน!C27="","",นักเรียน!C27)</f>
        <v/>
      </c>
      <c r="D28" s="845" t="str">
        <f>IF(นักเรียน!E27="","",นักเรียน!E27)</f>
        <v/>
      </c>
      <c r="E28" s="846"/>
      <c r="F28" s="310" t="str">
        <f>IF(คิดวิเคราะห์!F28="","",คิดวิเคราะห์!F28)</f>
        <v/>
      </c>
      <c r="G28" s="311" t="str">
        <f>IF(คิดวิเคราะห์!G28="","",คิดวิเคราะห์!G28)</f>
        <v/>
      </c>
      <c r="H28" s="311" t="str">
        <f>IF(คิดวิเคราะห์!H28="","",คิดวิเคราะห์!H28)</f>
        <v/>
      </c>
      <c r="I28" s="311" t="str">
        <f>IF(คิดวิเคราะห์!I28="","",คิดวิเคราะห์!I28)</f>
        <v/>
      </c>
      <c r="J28" s="23" t="str">
        <f t="shared" si="5"/>
        <v/>
      </c>
      <c r="K28" s="627" t="str">
        <f t="shared" si="11"/>
        <v/>
      </c>
      <c r="L28" s="621" t="str">
        <f t="shared" si="0"/>
        <v/>
      </c>
      <c r="M28" s="310" t="str">
        <f>IF(คิดวิเคราะห์!J28="","",คิดวิเคราะห์!J28)</f>
        <v/>
      </c>
      <c r="N28" s="311" t="str">
        <f>IF(คิดวิเคราะห์!K28="","",คิดวิเคราะห์!K28)</f>
        <v/>
      </c>
      <c r="O28" s="311" t="str">
        <f>IF(คิดวิเคราะห์!L28="","",คิดวิเคราะห์!L28)</f>
        <v/>
      </c>
      <c r="P28" s="311" t="str">
        <f>IF(คิดวิเคราะห์!M28="","",คิดวิเคราะห์!M28)</f>
        <v/>
      </c>
      <c r="Q28" s="23" t="str">
        <f t="shared" si="6"/>
        <v/>
      </c>
      <c r="R28" s="620" t="str">
        <f t="shared" si="12"/>
        <v/>
      </c>
      <c r="S28" s="621" t="str">
        <f t="shared" si="1"/>
        <v/>
      </c>
      <c r="T28" s="310" t="str">
        <f>IF(คิดวิเคราะห์!N28="","",คิดวิเคราะห์!N28)</f>
        <v/>
      </c>
      <c r="U28" s="311" t="str">
        <f>IF(คิดวิเคราะห์!O28="","",คิดวิเคราะห์!O28)</f>
        <v/>
      </c>
      <c r="V28" s="311" t="str">
        <f>IF(คิดวิเคราะห์!P28="","",คิดวิเคราะห์!P28)</f>
        <v/>
      </c>
      <c r="W28" s="311" t="str">
        <f>IF(คิดวิเคราะห์!Q28="","",คิดวิเคราะห์!Q28)</f>
        <v/>
      </c>
      <c r="X28" s="23" t="str">
        <f t="shared" si="7"/>
        <v/>
      </c>
      <c r="Y28" s="620" t="str">
        <f t="shared" si="13"/>
        <v/>
      </c>
      <c r="Z28" s="621" t="str">
        <f t="shared" si="2"/>
        <v/>
      </c>
      <c r="AA28" s="310" t="str">
        <f>IF(คิดวิเคราะห์!R28="","",คิดวิเคราะห์!R28)</f>
        <v/>
      </c>
      <c r="AB28" s="311" t="str">
        <f>IF(คิดวิเคราะห์!S28="","",คิดวิเคราะห์!S28)</f>
        <v/>
      </c>
      <c r="AC28" s="311" t="str">
        <f>IF(คิดวิเคราะห์!T28="","",คิดวิเคราะห์!T28)</f>
        <v/>
      </c>
      <c r="AD28" s="311" t="str">
        <f>IF(คิดวิเคราะห์!U28="","",คิดวิเคราะห์!U28)</f>
        <v/>
      </c>
      <c r="AE28" s="23" t="str">
        <f t="shared" si="8"/>
        <v/>
      </c>
      <c r="AF28" s="620" t="str">
        <f t="shared" si="14"/>
        <v/>
      </c>
      <c r="AG28" s="621" t="str">
        <f t="shared" si="3"/>
        <v/>
      </c>
      <c r="AH28" s="310" t="str">
        <f>IF(คิดวิเคราะห์!V28="","",คิดวิเคราะห์!V28)</f>
        <v/>
      </c>
      <c r="AI28" s="311" t="str">
        <f>IF(คิดวิเคราะห์!W28="","",คิดวิเคราะห์!W28)</f>
        <v/>
      </c>
      <c r="AJ28" s="311" t="str">
        <f>IF(คิดวิเคราะห์!X28="","",คิดวิเคราะห์!X28)</f>
        <v/>
      </c>
      <c r="AK28" s="311" t="str">
        <f>IF(คิดวิเคราะห์!Y28="","",คิดวิเคราะห์!Y28)</f>
        <v/>
      </c>
      <c r="AL28" s="23" t="str">
        <f t="shared" si="9"/>
        <v/>
      </c>
      <c r="AM28" s="620" t="str">
        <f t="shared" si="15"/>
        <v/>
      </c>
      <c r="AN28" s="621" t="str">
        <f t="shared" si="4"/>
        <v/>
      </c>
      <c r="AO28" s="618" t="str">
        <f>IF(คิดวิเคราะห์!Z28="","",คิดวิเคราะห์!Z28)</f>
        <v/>
      </c>
      <c r="AP28" s="496" t="str">
        <f t="shared" si="10"/>
        <v/>
      </c>
      <c r="AQ28" s="497" t="str">
        <f>IF(AP28="","",IF(นักเรียน!N27="ออก","---ย้าย---",VLOOKUP(AP28,grade3,5,TRUE)))</f>
        <v/>
      </c>
      <c r="AR28" s="498" t="str">
        <f>IF(AP28="","",IF(นักเรียน!N27="ออก","---ย้าย---",VLOOKUP(AP28,grade3,4,TRUE)))</f>
        <v/>
      </c>
      <c r="AS28" s="304"/>
    </row>
    <row r="29" spans="2:45" ht="15.75" customHeight="1" x14ac:dyDescent="0.5">
      <c r="B29" s="627">
        <v>23</v>
      </c>
      <c r="C29" s="111" t="str">
        <f>IF(นักเรียน!C28="","",นักเรียน!C28)</f>
        <v/>
      </c>
      <c r="D29" s="845" t="str">
        <f>IF(นักเรียน!E28="","",นักเรียน!E28)</f>
        <v/>
      </c>
      <c r="E29" s="846"/>
      <c r="F29" s="310" t="str">
        <f>IF(คิดวิเคราะห์!F29="","",คิดวิเคราะห์!F29)</f>
        <v/>
      </c>
      <c r="G29" s="311" t="str">
        <f>IF(คิดวิเคราะห์!G29="","",คิดวิเคราะห์!G29)</f>
        <v/>
      </c>
      <c r="H29" s="311" t="str">
        <f>IF(คิดวิเคราะห์!H29="","",คิดวิเคราะห์!H29)</f>
        <v/>
      </c>
      <c r="I29" s="311" t="str">
        <f>IF(คิดวิเคราะห์!I29="","",คิดวิเคราะห์!I29)</f>
        <v/>
      </c>
      <c r="J29" s="23" t="str">
        <f t="shared" si="5"/>
        <v/>
      </c>
      <c r="K29" s="627" t="str">
        <f t="shared" si="11"/>
        <v/>
      </c>
      <c r="L29" s="621" t="str">
        <f t="shared" si="0"/>
        <v/>
      </c>
      <c r="M29" s="310" t="str">
        <f>IF(คิดวิเคราะห์!J29="","",คิดวิเคราะห์!J29)</f>
        <v/>
      </c>
      <c r="N29" s="311" t="str">
        <f>IF(คิดวิเคราะห์!K29="","",คิดวิเคราะห์!K29)</f>
        <v/>
      </c>
      <c r="O29" s="311" t="str">
        <f>IF(คิดวิเคราะห์!L29="","",คิดวิเคราะห์!L29)</f>
        <v/>
      </c>
      <c r="P29" s="311" t="str">
        <f>IF(คิดวิเคราะห์!M29="","",คิดวิเคราะห์!M29)</f>
        <v/>
      </c>
      <c r="Q29" s="23" t="str">
        <f t="shared" si="6"/>
        <v/>
      </c>
      <c r="R29" s="620" t="str">
        <f t="shared" si="12"/>
        <v/>
      </c>
      <c r="S29" s="621" t="str">
        <f t="shared" si="1"/>
        <v/>
      </c>
      <c r="T29" s="310" t="str">
        <f>IF(คิดวิเคราะห์!N29="","",คิดวิเคราะห์!N29)</f>
        <v/>
      </c>
      <c r="U29" s="311" t="str">
        <f>IF(คิดวิเคราะห์!O29="","",คิดวิเคราะห์!O29)</f>
        <v/>
      </c>
      <c r="V29" s="311" t="str">
        <f>IF(คิดวิเคราะห์!P29="","",คิดวิเคราะห์!P29)</f>
        <v/>
      </c>
      <c r="W29" s="311" t="str">
        <f>IF(คิดวิเคราะห์!Q29="","",คิดวิเคราะห์!Q29)</f>
        <v/>
      </c>
      <c r="X29" s="23" t="str">
        <f t="shared" si="7"/>
        <v/>
      </c>
      <c r="Y29" s="620" t="str">
        <f t="shared" si="13"/>
        <v/>
      </c>
      <c r="Z29" s="621" t="str">
        <f t="shared" si="2"/>
        <v/>
      </c>
      <c r="AA29" s="310" t="str">
        <f>IF(คิดวิเคราะห์!R29="","",คิดวิเคราะห์!R29)</f>
        <v/>
      </c>
      <c r="AB29" s="311" t="str">
        <f>IF(คิดวิเคราะห์!S29="","",คิดวิเคราะห์!S29)</f>
        <v/>
      </c>
      <c r="AC29" s="311" t="str">
        <f>IF(คิดวิเคราะห์!T29="","",คิดวิเคราะห์!T29)</f>
        <v/>
      </c>
      <c r="AD29" s="311" t="str">
        <f>IF(คิดวิเคราะห์!U29="","",คิดวิเคราะห์!U29)</f>
        <v/>
      </c>
      <c r="AE29" s="23" t="str">
        <f t="shared" si="8"/>
        <v/>
      </c>
      <c r="AF29" s="620" t="str">
        <f t="shared" si="14"/>
        <v/>
      </c>
      <c r="AG29" s="621" t="str">
        <f t="shared" si="3"/>
        <v/>
      </c>
      <c r="AH29" s="310" t="str">
        <f>IF(คิดวิเคราะห์!V29="","",คิดวิเคราะห์!V29)</f>
        <v/>
      </c>
      <c r="AI29" s="311" t="str">
        <f>IF(คิดวิเคราะห์!W29="","",คิดวิเคราะห์!W29)</f>
        <v/>
      </c>
      <c r="AJ29" s="311" t="str">
        <f>IF(คิดวิเคราะห์!X29="","",คิดวิเคราะห์!X29)</f>
        <v/>
      </c>
      <c r="AK29" s="311" t="str">
        <f>IF(คิดวิเคราะห์!Y29="","",คิดวิเคราะห์!Y29)</f>
        <v/>
      </c>
      <c r="AL29" s="23" t="str">
        <f t="shared" si="9"/>
        <v/>
      </c>
      <c r="AM29" s="620" t="str">
        <f t="shared" si="15"/>
        <v/>
      </c>
      <c r="AN29" s="621" t="str">
        <f t="shared" si="4"/>
        <v/>
      </c>
      <c r="AO29" s="618" t="str">
        <f>IF(คิดวิเคราะห์!Z29="","",คิดวิเคราะห์!Z29)</f>
        <v/>
      </c>
      <c r="AP29" s="496" t="str">
        <f t="shared" si="10"/>
        <v/>
      </c>
      <c r="AQ29" s="497" t="str">
        <f>IF(AP29="","",IF(นักเรียน!N28="ออก","---ย้าย---",VLOOKUP(AP29,grade3,5,TRUE)))</f>
        <v/>
      </c>
      <c r="AR29" s="498" t="str">
        <f>IF(AP29="","",IF(นักเรียน!N28="ออก","---ย้าย---",VLOOKUP(AP29,grade3,4,TRUE)))</f>
        <v/>
      </c>
      <c r="AS29" s="304"/>
    </row>
    <row r="30" spans="2:45" ht="15.75" customHeight="1" x14ac:dyDescent="0.5">
      <c r="B30" s="627">
        <v>24</v>
      </c>
      <c r="C30" s="111" t="str">
        <f>IF(นักเรียน!C29="","",นักเรียน!C29)</f>
        <v/>
      </c>
      <c r="D30" s="845" t="str">
        <f>IF(นักเรียน!E29="","",นักเรียน!E29)</f>
        <v/>
      </c>
      <c r="E30" s="846"/>
      <c r="F30" s="310" t="str">
        <f>IF(คิดวิเคราะห์!F30="","",คิดวิเคราะห์!F30)</f>
        <v/>
      </c>
      <c r="G30" s="311" t="str">
        <f>IF(คิดวิเคราะห์!G30="","",คิดวิเคราะห์!G30)</f>
        <v/>
      </c>
      <c r="H30" s="311" t="str">
        <f>IF(คิดวิเคราะห์!H30="","",คิดวิเคราะห์!H30)</f>
        <v/>
      </c>
      <c r="I30" s="311" t="str">
        <f>IF(คิดวิเคราะห์!I30="","",คิดวิเคราะห์!I30)</f>
        <v/>
      </c>
      <c r="J30" s="23" t="str">
        <f t="shared" si="5"/>
        <v/>
      </c>
      <c r="K30" s="627" t="str">
        <f t="shared" si="11"/>
        <v/>
      </c>
      <c r="L30" s="621" t="str">
        <f t="shared" si="0"/>
        <v/>
      </c>
      <c r="M30" s="310" t="str">
        <f>IF(คิดวิเคราะห์!J30="","",คิดวิเคราะห์!J30)</f>
        <v/>
      </c>
      <c r="N30" s="311" t="str">
        <f>IF(คิดวิเคราะห์!K30="","",คิดวิเคราะห์!K30)</f>
        <v/>
      </c>
      <c r="O30" s="311" t="str">
        <f>IF(คิดวิเคราะห์!L30="","",คิดวิเคราะห์!L30)</f>
        <v/>
      </c>
      <c r="P30" s="311" t="str">
        <f>IF(คิดวิเคราะห์!M30="","",คิดวิเคราะห์!M30)</f>
        <v/>
      </c>
      <c r="Q30" s="23" t="str">
        <f t="shared" si="6"/>
        <v/>
      </c>
      <c r="R30" s="620" t="str">
        <f t="shared" si="12"/>
        <v/>
      </c>
      <c r="S30" s="621" t="str">
        <f t="shared" si="1"/>
        <v/>
      </c>
      <c r="T30" s="310" t="str">
        <f>IF(คิดวิเคราะห์!N30="","",คิดวิเคราะห์!N30)</f>
        <v/>
      </c>
      <c r="U30" s="311" t="str">
        <f>IF(คิดวิเคราะห์!O30="","",คิดวิเคราะห์!O30)</f>
        <v/>
      </c>
      <c r="V30" s="311" t="str">
        <f>IF(คิดวิเคราะห์!P30="","",คิดวิเคราะห์!P30)</f>
        <v/>
      </c>
      <c r="W30" s="311" t="str">
        <f>IF(คิดวิเคราะห์!Q30="","",คิดวิเคราะห์!Q30)</f>
        <v/>
      </c>
      <c r="X30" s="23" t="str">
        <f t="shared" si="7"/>
        <v/>
      </c>
      <c r="Y30" s="620" t="str">
        <f t="shared" si="13"/>
        <v/>
      </c>
      <c r="Z30" s="621" t="str">
        <f t="shared" si="2"/>
        <v/>
      </c>
      <c r="AA30" s="310" t="str">
        <f>IF(คิดวิเคราะห์!R30="","",คิดวิเคราะห์!R30)</f>
        <v/>
      </c>
      <c r="AB30" s="311" t="str">
        <f>IF(คิดวิเคราะห์!S30="","",คิดวิเคราะห์!S30)</f>
        <v/>
      </c>
      <c r="AC30" s="311" t="str">
        <f>IF(คิดวิเคราะห์!T30="","",คิดวิเคราะห์!T30)</f>
        <v/>
      </c>
      <c r="AD30" s="311" t="str">
        <f>IF(คิดวิเคราะห์!U30="","",คิดวิเคราะห์!U30)</f>
        <v/>
      </c>
      <c r="AE30" s="23" t="str">
        <f t="shared" si="8"/>
        <v/>
      </c>
      <c r="AF30" s="620" t="str">
        <f t="shared" si="14"/>
        <v/>
      </c>
      <c r="AG30" s="621" t="str">
        <f t="shared" si="3"/>
        <v/>
      </c>
      <c r="AH30" s="310" t="str">
        <f>IF(คิดวิเคราะห์!V30="","",คิดวิเคราะห์!V30)</f>
        <v/>
      </c>
      <c r="AI30" s="311" t="str">
        <f>IF(คิดวิเคราะห์!W30="","",คิดวิเคราะห์!W30)</f>
        <v/>
      </c>
      <c r="AJ30" s="311" t="str">
        <f>IF(คิดวิเคราะห์!X30="","",คิดวิเคราะห์!X30)</f>
        <v/>
      </c>
      <c r="AK30" s="311" t="str">
        <f>IF(คิดวิเคราะห์!Y30="","",คิดวิเคราะห์!Y30)</f>
        <v/>
      </c>
      <c r="AL30" s="23" t="str">
        <f t="shared" si="9"/>
        <v/>
      </c>
      <c r="AM30" s="620" t="str">
        <f t="shared" si="15"/>
        <v/>
      </c>
      <c r="AN30" s="621" t="str">
        <f t="shared" si="4"/>
        <v/>
      </c>
      <c r="AO30" s="618" t="str">
        <f>IF(คิดวิเคราะห์!Z30="","",คิดวิเคราะห์!Z30)</f>
        <v/>
      </c>
      <c r="AP30" s="496" t="str">
        <f t="shared" si="10"/>
        <v/>
      </c>
      <c r="AQ30" s="497" t="str">
        <f>IF(AP30="","",IF(นักเรียน!N29="ออก","---ย้าย---",VLOOKUP(AP30,grade3,5,TRUE)))</f>
        <v/>
      </c>
      <c r="AR30" s="498" t="str">
        <f>IF(AP30="","",IF(นักเรียน!N29="ออก","---ย้าย---",VLOOKUP(AP30,grade3,4,TRUE)))</f>
        <v/>
      </c>
      <c r="AS30" s="304"/>
    </row>
    <row r="31" spans="2:45" ht="15.75" customHeight="1" x14ac:dyDescent="0.5">
      <c r="B31" s="620">
        <v>25</v>
      </c>
      <c r="C31" s="111" t="str">
        <f>IF(นักเรียน!C30="","",นักเรียน!C30)</f>
        <v/>
      </c>
      <c r="D31" s="845" t="str">
        <f>IF(นักเรียน!E30="","",นักเรียน!E30)</f>
        <v/>
      </c>
      <c r="E31" s="846"/>
      <c r="F31" s="310" t="str">
        <f>IF(คิดวิเคราะห์!F31="","",คิดวิเคราะห์!F31)</f>
        <v/>
      </c>
      <c r="G31" s="311" t="str">
        <f>IF(คิดวิเคราะห์!G31="","",คิดวิเคราะห์!G31)</f>
        <v/>
      </c>
      <c r="H31" s="311" t="str">
        <f>IF(คิดวิเคราะห์!H31="","",คิดวิเคราะห์!H31)</f>
        <v/>
      </c>
      <c r="I31" s="311" t="str">
        <f>IF(คิดวิเคราะห์!I31="","",คิดวิเคราะห์!I31)</f>
        <v/>
      </c>
      <c r="J31" s="23" t="str">
        <f t="shared" si="5"/>
        <v/>
      </c>
      <c r="K31" s="627" t="str">
        <f t="shared" si="11"/>
        <v/>
      </c>
      <c r="L31" s="621" t="str">
        <f t="shared" si="0"/>
        <v/>
      </c>
      <c r="M31" s="310" t="str">
        <f>IF(คิดวิเคราะห์!J31="","",คิดวิเคราะห์!J31)</f>
        <v/>
      </c>
      <c r="N31" s="311" t="str">
        <f>IF(คิดวิเคราะห์!K31="","",คิดวิเคราะห์!K31)</f>
        <v/>
      </c>
      <c r="O31" s="311" t="str">
        <f>IF(คิดวิเคราะห์!L31="","",คิดวิเคราะห์!L31)</f>
        <v/>
      </c>
      <c r="P31" s="311" t="str">
        <f>IF(คิดวิเคราะห์!M31="","",คิดวิเคราะห์!M31)</f>
        <v/>
      </c>
      <c r="Q31" s="23" t="str">
        <f t="shared" si="6"/>
        <v/>
      </c>
      <c r="R31" s="620" t="str">
        <f t="shared" si="12"/>
        <v/>
      </c>
      <c r="S31" s="621" t="str">
        <f t="shared" si="1"/>
        <v/>
      </c>
      <c r="T31" s="310" t="str">
        <f>IF(คิดวิเคราะห์!N31="","",คิดวิเคราะห์!N31)</f>
        <v/>
      </c>
      <c r="U31" s="311" t="str">
        <f>IF(คิดวิเคราะห์!O31="","",คิดวิเคราะห์!O31)</f>
        <v/>
      </c>
      <c r="V31" s="311" t="str">
        <f>IF(คิดวิเคราะห์!P31="","",คิดวิเคราะห์!P31)</f>
        <v/>
      </c>
      <c r="W31" s="311" t="str">
        <f>IF(คิดวิเคราะห์!Q31="","",คิดวิเคราะห์!Q31)</f>
        <v/>
      </c>
      <c r="X31" s="23" t="str">
        <f t="shared" si="7"/>
        <v/>
      </c>
      <c r="Y31" s="620" t="str">
        <f t="shared" si="13"/>
        <v/>
      </c>
      <c r="Z31" s="621" t="str">
        <f t="shared" si="2"/>
        <v/>
      </c>
      <c r="AA31" s="310" t="str">
        <f>IF(คิดวิเคราะห์!R31="","",คิดวิเคราะห์!R31)</f>
        <v/>
      </c>
      <c r="AB31" s="311" t="str">
        <f>IF(คิดวิเคราะห์!S31="","",คิดวิเคราะห์!S31)</f>
        <v/>
      </c>
      <c r="AC31" s="311" t="str">
        <f>IF(คิดวิเคราะห์!T31="","",คิดวิเคราะห์!T31)</f>
        <v/>
      </c>
      <c r="AD31" s="311" t="str">
        <f>IF(คิดวิเคราะห์!U31="","",คิดวิเคราะห์!U31)</f>
        <v/>
      </c>
      <c r="AE31" s="23" t="str">
        <f t="shared" si="8"/>
        <v/>
      </c>
      <c r="AF31" s="620" t="str">
        <f t="shared" si="14"/>
        <v/>
      </c>
      <c r="AG31" s="621" t="str">
        <f t="shared" si="3"/>
        <v/>
      </c>
      <c r="AH31" s="310" t="str">
        <f>IF(คิดวิเคราะห์!V31="","",คิดวิเคราะห์!V31)</f>
        <v/>
      </c>
      <c r="AI31" s="311" t="str">
        <f>IF(คิดวิเคราะห์!W31="","",คิดวิเคราะห์!W31)</f>
        <v/>
      </c>
      <c r="AJ31" s="311" t="str">
        <f>IF(คิดวิเคราะห์!X31="","",คิดวิเคราะห์!X31)</f>
        <v/>
      </c>
      <c r="AK31" s="311" t="str">
        <f>IF(คิดวิเคราะห์!Y31="","",คิดวิเคราะห์!Y31)</f>
        <v/>
      </c>
      <c r="AL31" s="23" t="str">
        <f t="shared" si="9"/>
        <v/>
      </c>
      <c r="AM31" s="620" t="str">
        <f t="shared" si="15"/>
        <v/>
      </c>
      <c r="AN31" s="621" t="str">
        <f t="shared" si="4"/>
        <v/>
      </c>
      <c r="AO31" s="618" t="str">
        <f>IF(คิดวิเคราะห์!Z31="","",คิดวิเคราะห์!Z31)</f>
        <v/>
      </c>
      <c r="AP31" s="496" t="str">
        <f t="shared" si="10"/>
        <v/>
      </c>
      <c r="AQ31" s="497" t="str">
        <f>IF(AP31="","",IF(นักเรียน!N30="ออก","---ย้าย---",VLOOKUP(AP31,grade3,5,TRUE)))</f>
        <v/>
      </c>
      <c r="AR31" s="498" t="str">
        <f>IF(AP31="","",IF(นักเรียน!N30="ออก","---ย้าย---",VLOOKUP(AP31,grade3,4,TRUE)))</f>
        <v/>
      </c>
      <c r="AS31" s="304"/>
    </row>
    <row r="32" spans="2:45" ht="15.75" customHeight="1" x14ac:dyDescent="0.5">
      <c r="B32" s="627">
        <v>26</v>
      </c>
      <c r="C32" s="111" t="str">
        <f>IF(นักเรียน!C31="","",นักเรียน!C31)</f>
        <v/>
      </c>
      <c r="D32" s="845" t="str">
        <f>IF(นักเรียน!E31="","",นักเรียน!E31)</f>
        <v/>
      </c>
      <c r="E32" s="846"/>
      <c r="F32" s="310" t="str">
        <f>IF(คิดวิเคราะห์!F32="","",คิดวิเคราะห์!F32)</f>
        <v/>
      </c>
      <c r="G32" s="311" t="str">
        <f>IF(คิดวิเคราะห์!G32="","",คิดวิเคราะห์!G32)</f>
        <v/>
      </c>
      <c r="H32" s="311" t="str">
        <f>IF(คิดวิเคราะห์!H32="","",คิดวิเคราะห์!H32)</f>
        <v/>
      </c>
      <c r="I32" s="311" t="str">
        <f>IF(คิดวิเคราะห์!I32="","",คิดวิเคราะห์!I32)</f>
        <v/>
      </c>
      <c r="J32" s="23" t="str">
        <f t="shared" si="5"/>
        <v/>
      </c>
      <c r="K32" s="627" t="str">
        <f t="shared" si="11"/>
        <v/>
      </c>
      <c r="L32" s="621" t="str">
        <f t="shared" si="0"/>
        <v/>
      </c>
      <c r="M32" s="310" t="str">
        <f>IF(คิดวิเคราะห์!J32="","",คิดวิเคราะห์!J32)</f>
        <v/>
      </c>
      <c r="N32" s="311" t="str">
        <f>IF(คิดวิเคราะห์!K32="","",คิดวิเคราะห์!K32)</f>
        <v/>
      </c>
      <c r="O32" s="311" t="str">
        <f>IF(คิดวิเคราะห์!L32="","",คิดวิเคราะห์!L32)</f>
        <v/>
      </c>
      <c r="P32" s="311" t="str">
        <f>IF(คิดวิเคราะห์!M32="","",คิดวิเคราะห์!M32)</f>
        <v/>
      </c>
      <c r="Q32" s="23" t="str">
        <f t="shared" si="6"/>
        <v/>
      </c>
      <c r="R32" s="620" t="str">
        <f t="shared" si="12"/>
        <v/>
      </c>
      <c r="S32" s="621" t="str">
        <f t="shared" si="1"/>
        <v/>
      </c>
      <c r="T32" s="310" t="str">
        <f>IF(คิดวิเคราะห์!N32="","",คิดวิเคราะห์!N32)</f>
        <v/>
      </c>
      <c r="U32" s="311" t="str">
        <f>IF(คิดวิเคราะห์!O32="","",คิดวิเคราะห์!O32)</f>
        <v/>
      </c>
      <c r="V32" s="311" t="str">
        <f>IF(คิดวิเคราะห์!P32="","",คิดวิเคราะห์!P32)</f>
        <v/>
      </c>
      <c r="W32" s="311" t="str">
        <f>IF(คิดวิเคราะห์!Q32="","",คิดวิเคราะห์!Q32)</f>
        <v/>
      </c>
      <c r="X32" s="23" t="str">
        <f t="shared" si="7"/>
        <v/>
      </c>
      <c r="Y32" s="620" t="str">
        <f t="shared" si="13"/>
        <v/>
      </c>
      <c r="Z32" s="621" t="str">
        <f t="shared" si="2"/>
        <v/>
      </c>
      <c r="AA32" s="310" t="str">
        <f>IF(คิดวิเคราะห์!R32="","",คิดวิเคราะห์!R32)</f>
        <v/>
      </c>
      <c r="AB32" s="311" t="str">
        <f>IF(คิดวิเคราะห์!S32="","",คิดวิเคราะห์!S32)</f>
        <v/>
      </c>
      <c r="AC32" s="311" t="str">
        <f>IF(คิดวิเคราะห์!T32="","",คิดวิเคราะห์!T32)</f>
        <v/>
      </c>
      <c r="AD32" s="311" t="str">
        <f>IF(คิดวิเคราะห์!U32="","",คิดวิเคราะห์!U32)</f>
        <v/>
      </c>
      <c r="AE32" s="23" t="str">
        <f t="shared" si="8"/>
        <v/>
      </c>
      <c r="AF32" s="620" t="str">
        <f t="shared" si="14"/>
        <v/>
      </c>
      <c r="AG32" s="621" t="str">
        <f t="shared" si="3"/>
        <v/>
      </c>
      <c r="AH32" s="310" t="str">
        <f>IF(คิดวิเคราะห์!V32="","",คิดวิเคราะห์!V32)</f>
        <v/>
      </c>
      <c r="AI32" s="311" t="str">
        <f>IF(คิดวิเคราะห์!W32="","",คิดวิเคราะห์!W32)</f>
        <v/>
      </c>
      <c r="AJ32" s="311" t="str">
        <f>IF(คิดวิเคราะห์!X32="","",คิดวิเคราะห์!X32)</f>
        <v/>
      </c>
      <c r="AK32" s="311" t="str">
        <f>IF(คิดวิเคราะห์!Y32="","",คิดวิเคราะห์!Y32)</f>
        <v/>
      </c>
      <c r="AL32" s="23" t="str">
        <f t="shared" si="9"/>
        <v/>
      </c>
      <c r="AM32" s="620" t="str">
        <f t="shared" si="15"/>
        <v/>
      </c>
      <c r="AN32" s="621" t="str">
        <f t="shared" si="4"/>
        <v/>
      </c>
      <c r="AO32" s="618" t="str">
        <f>IF(คิดวิเคราะห์!Z32="","",คิดวิเคราะห์!Z32)</f>
        <v/>
      </c>
      <c r="AP32" s="496" t="str">
        <f t="shared" si="10"/>
        <v/>
      </c>
      <c r="AQ32" s="497" t="str">
        <f>IF(AP32="","",IF(นักเรียน!N31="ออก","---ย้าย---",VLOOKUP(AP32,grade3,5,TRUE)))</f>
        <v/>
      </c>
      <c r="AR32" s="498" t="str">
        <f>IF(AP32="","",IF(นักเรียน!N31="ออก","---ย้าย---",VLOOKUP(AP32,grade3,4,TRUE)))</f>
        <v/>
      </c>
      <c r="AS32" s="304"/>
    </row>
    <row r="33" spans="2:45" ht="15.75" customHeight="1" x14ac:dyDescent="0.5">
      <c r="B33" s="627">
        <v>27</v>
      </c>
      <c r="C33" s="111" t="str">
        <f>IF(นักเรียน!C32="","",นักเรียน!C32)</f>
        <v/>
      </c>
      <c r="D33" s="845" t="str">
        <f>IF(นักเรียน!E32="","",นักเรียน!E32)</f>
        <v/>
      </c>
      <c r="E33" s="846"/>
      <c r="F33" s="310" t="str">
        <f>IF(คิดวิเคราะห์!F33="","",คิดวิเคราะห์!F33)</f>
        <v/>
      </c>
      <c r="G33" s="311" t="str">
        <f>IF(คิดวิเคราะห์!G33="","",คิดวิเคราะห์!G33)</f>
        <v/>
      </c>
      <c r="H33" s="311" t="str">
        <f>IF(คิดวิเคราะห์!H33="","",คิดวิเคราะห์!H33)</f>
        <v/>
      </c>
      <c r="I33" s="311" t="str">
        <f>IF(คิดวิเคราะห์!I33="","",คิดวิเคราะห์!I33)</f>
        <v/>
      </c>
      <c r="J33" s="23" t="str">
        <f t="shared" si="5"/>
        <v/>
      </c>
      <c r="K33" s="627" t="str">
        <f t="shared" si="11"/>
        <v/>
      </c>
      <c r="L33" s="621" t="str">
        <f t="shared" si="0"/>
        <v/>
      </c>
      <c r="M33" s="310" t="str">
        <f>IF(คิดวิเคราะห์!J33="","",คิดวิเคราะห์!J33)</f>
        <v/>
      </c>
      <c r="N33" s="311" t="str">
        <f>IF(คิดวิเคราะห์!K33="","",คิดวิเคราะห์!K33)</f>
        <v/>
      </c>
      <c r="O33" s="311" t="str">
        <f>IF(คิดวิเคราะห์!L33="","",คิดวิเคราะห์!L33)</f>
        <v/>
      </c>
      <c r="P33" s="311" t="str">
        <f>IF(คิดวิเคราะห์!M33="","",คิดวิเคราะห์!M33)</f>
        <v/>
      </c>
      <c r="Q33" s="23" t="str">
        <f t="shared" si="6"/>
        <v/>
      </c>
      <c r="R33" s="620" t="str">
        <f t="shared" si="12"/>
        <v/>
      </c>
      <c r="S33" s="621" t="str">
        <f t="shared" si="1"/>
        <v/>
      </c>
      <c r="T33" s="310" t="str">
        <f>IF(คิดวิเคราะห์!N33="","",คิดวิเคราะห์!N33)</f>
        <v/>
      </c>
      <c r="U33" s="311" t="str">
        <f>IF(คิดวิเคราะห์!O33="","",คิดวิเคราะห์!O33)</f>
        <v/>
      </c>
      <c r="V33" s="311" t="str">
        <f>IF(คิดวิเคราะห์!P33="","",คิดวิเคราะห์!P33)</f>
        <v/>
      </c>
      <c r="W33" s="311" t="str">
        <f>IF(คิดวิเคราะห์!Q33="","",คิดวิเคราะห์!Q33)</f>
        <v/>
      </c>
      <c r="X33" s="23" t="str">
        <f t="shared" si="7"/>
        <v/>
      </c>
      <c r="Y33" s="620" t="str">
        <f t="shared" si="13"/>
        <v/>
      </c>
      <c r="Z33" s="621" t="str">
        <f t="shared" si="2"/>
        <v/>
      </c>
      <c r="AA33" s="310" t="str">
        <f>IF(คิดวิเคราะห์!R33="","",คิดวิเคราะห์!R33)</f>
        <v/>
      </c>
      <c r="AB33" s="311" t="str">
        <f>IF(คิดวิเคราะห์!S33="","",คิดวิเคราะห์!S33)</f>
        <v/>
      </c>
      <c r="AC33" s="311" t="str">
        <f>IF(คิดวิเคราะห์!T33="","",คิดวิเคราะห์!T33)</f>
        <v/>
      </c>
      <c r="AD33" s="311" t="str">
        <f>IF(คิดวิเคราะห์!U33="","",คิดวิเคราะห์!U33)</f>
        <v/>
      </c>
      <c r="AE33" s="23" t="str">
        <f t="shared" si="8"/>
        <v/>
      </c>
      <c r="AF33" s="620" t="str">
        <f t="shared" si="14"/>
        <v/>
      </c>
      <c r="AG33" s="621" t="str">
        <f t="shared" si="3"/>
        <v/>
      </c>
      <c r="AH33" s="310" t="str">
        <f>IF(คิดวิเคราะห์!V33="","",คิดวิเคราะห์!V33)</f>
        <v/>
      </c>
      <c r="AI33" s="311" t="str">
        <f>IF(คิดวิเคราะห์!W33="","",คิดวิเคราะห์!W33)</f>
        <v/>
      </c>
      <c r="AJ33" s="311" t="str">
        <f>IF(คิดวิเคราะห์!X33="","",คิดวิเคราะห์!X33)</f>
        <v/>
      </c>
      <c r="AK33" s="311" t="str">
        <f>IF(คิดวิเคราะห์!Y33="","",คิดวิเคราะห์!Y33)</f>
        <v/>
      </c>
      <c r="AL33" s="23" t="str">
        <f t="shared" si="9"/>
        <v/>
      </c>
      <c r="AM33" s="620" t="str">
        <f t="shared" si="15"/>
        <v/>
      </c>
      <c r="AN33" s="621" t="str">
        <f t="shared" si="4"/>
        <v/>
      </c>
      <c r="AO33" s="618" t="str">
        <f>IF(คิดวิเคราะห์!Z33="","",คิดวิเคราะห์!Z33)</f>
        <v/>
      </c>
      <c r="AP33" s="496" t="str">
        <f t="shared" si="10"/>
        <v/>
      </c>
      <c r="AQ33" s="497" t="str">
        <f>IF(AP33="","",IF(นักเรียน!N32="ออก","---ย้าย---",VLOOKUP(AP33,grade3,5,TRUE)))</f>
        <v/>
      </c>
      <c r="AR33" s="498" t="str">
        <f>IF(AP33="","",IF(นักเรียน!N32="ออก","---ย้าย---",VLOOKUP(AP33,grade3,4,TRUE)))</f>
        <v/>
      </c>
      <c r="AS33" s="304"/>
    </row>
    <row r="34" spans="2:45" ht="15.75" customHeight="1" x14ac:dyDescent="0.5">
      <c r="B34" s="627">
        <v>28</v>
      </c>
      <c r="C34" s="111" t="str">
        <f>IF(นักเรียน!C33="","",นักเรียน!C33)</f>
        <v/>
      </c>
      <c r="D34" s="845" t="str">
        <f>IF(นักเรียน!E33="","",นักเรียน!E33)</f>
        <v/>
      </c>
      <c r="E34" s="846"/>
      <c r="F34" s="310" t="str">
        <f>IF(คิดวิเคราะห์!F34="","",คิดวิเคราะห์!F34)</f>
        <v/>
      </c>
      <c r="G34" s="311" t="str">
        <f>IF(คิดวิเคราะห์!G34="","",คิดวิเคราะห์!G34)</f>
        <v/>
      </c>
      <c r="H34" s="311" t="str">
        <f>IF(คิดวิเคราะห์!H34="","",คิดวิเคราะห์!H34)</f>
        <v/>
      </c>
      <c r="I34" s="311" t="str">
        <f>IF(คิดวิเคราะห์!I34="","",คิดวิเคราะห์!I34)</f>
        <v/>
      </c>
      <c r="J34" s="23" t="str">
        <f t="shared" si="5"/>
        <v/>
      </c>
      <c r="K34" s="627" t="str">
        <f t="shared" si="11"/>
        <v/>
      </c>
      <c r="L34" s="621" t="str">
        <f t="shared" si="0"/>
        <v/>
      </c>
      <c r="M34" s="310" t="str">
        <f>IF(คิดวิเคราะห์!J34="","",คิดวิเคราะห์!J34)</f>
        <v/>
      </c>
      <c r="N34" s="311" t="str">
        <f>IF(คิดวิเคราะห์!K34="","",คิดวิเคราะห์!K34)</f>
        <v/>
      </c>
      <c r="O34" s="311" t="str">
        <f>IF(คิดวิเคราะห์!L34="","",คิดวิเคราะห์!L34)</f>
        <v/>
      </c>
      <c r="P34" s="311" t="str">
        <f>IF(คิดวิเคราะห์!M34="","",คิดวิเคราะห์!M34)</f>
        <v/>
      </c>
      <c r="Q34" s="23" t="str">
        <f t="shared" si="6"/>
        <v/>
      </c>
      <c r="R34" s="620" t="str">
        <f t="shared" si="12"/>
        <v/>
      </c>
      <c r="S34" s="621" t="str">
        <f t="shared" si="1"/>
        <v/>
      </c>
      <c r="T34" s="310" t="str">
        <f>IF(คิดวิเคราะห์!N34="","",คิดวิเคราะห์!N34)</f>
        <v/>
      </c>
      <c r="U34" s="311" t="str">
        <f>IF(คิดวิเคราะห์!O34="","",คิดวิเคราะห์!O34)</f>
        <v/>
      </c>
      <c r="V34" s="311" t="str">
        <f>IF(คิดวิเคราะห์!P34="","",คิดวิเคราะห์!P34)</f>
        <v/>
      </c>
      <c r="W34" s="311" t="str">
        <f>IF(คิดวิเคราะห์!Q34="","",คิดวิเคราะห์!Q34)</f>
        <v/>
      </c>
      <c r="X34" s="23" t="str">
        <f t="shared" si="7"/>
        <v/>
      </c>
      <c r="Y34" s="620" t="str">
        <f t="shared" si="13"/>
        <v/>
      </c>
      <c r="Z34" s="621" t="str">
        <f t="shared" si="2"/>
        <v/>
      </c>
      <c r="AA34" s="310" t="str">
        <f>IF(คิดวิเคราะห์!R34="","",คิดวิเคราะห์!R34)</f>
        <v/>
      </c>
      <c r="AB34" s="311" t="str">
        <f>IF(คิดวิเคราะห์!S34="","",คิดวิเคราะห์!S34)</f>
        <v/>
      </c>
      <c r="AC34" s="311" t="str">
        <f>IF(คิดวิเคราะห์!T34="","",คิดวิเคราะห์!T34)</f>
        <v/>
      </c>
      <c r="AD34" s="311" t="str">
        <f>IF(คิดวิเคราะห์!U34="","",คิดวิเคราะห์!U34)</f>
        <v/>
      </c>
      <c r="AE34" s="23" t="str">
        <f t="shared" si="8"/>
        <v/>
      </c>
      <c r="AF34" s="620" t="str">
        <f t="shared" si="14"/>
        <v/>
      </c>
      <c r="AG34" s="621" t="str">
        <f t="shared" si="3"/>
        <v/>
      </c>
      <c r="AH34" s="310" t="str">
        <f>IF(คิดวิเคราะห์!V34="","",คิดวิเคราะห์!V34)</f>
        <v/>
      </c>
      <c r="AI34" s="311" t="str">
        <f>IF(คิดวิเคราะห์!W34="","",คิดวิเคราะห์!W34)</f>
        <v/>
      </c>
      <c r="AJ34" s="311" t="str">
        <f>IF(คิดวิเคราะห์!X34="","",คิดวิเคราะห์!X34)</f>
        <v/>
      </c>
      <c r="AK34" s="311" t="str">
        <f>IF(คิดวิเคราะห์!Y34="","",คิดวิเคราะห์!Y34)</f>
        <v/>
      </c>
      <c r="AL34" s="23" t="str">
        <f t="shared" si="9"/>
        <v/>
      </c>
      <c r="AM34" s="620" t="str">
        <f t="shared" si="15"/>
        <v/>
      </c>
      <c r="AN34" s="621" t="str">
        <f t="shared" si="4"/>
        <v/>
      </c>
      <c r="AO34" s="618" t="str">
        <f>IF(คิดวิเคราะห์!Z34="","",คิดวิเคราะห์!Z34)</f>
        <v/>
      </c>
      <c r="AP34" s="496" t="str">
        <f t="shared" si="10"/>
        <v/>
      </c>
      <c r="AQ34" s="497" t="str">
        <f>IF(AP34="","",IF(นักเรียน!N33="ออก","---ย้าย---",VLOOKUP(AP34,grade3,5,TRUE)))</f>
        <v/>
      </c>
      <c r="AR34" s="498" t="str">
        <f>IF(AP34="","",IF(นักเรียน!N33="ออก","---ย้าย---",VLOOKUP(AP34,grade3,4,TRUE)))</f>
        <v/>
      </c>
      <c r="AS34" s="304"/>
    </row>
    <row r="35" spans="2:45" ht="15.75" customHeight="1" x14ac:dyDescent="0.5">
      <c r="B35" s="620">
        <v>29</v>
      </c>
      <c r="C35" s="111" t="str">
        <f>IF(นักเรียน!C34="","",นักเรียน!C34)</f>
        <v/>
      </c>
      <c r="D35" s="845" t="str">
        <f>IF(นักเรียน!E34="","",นักเรียน!E34)</f>
        <v/>
      </c>
      <c r="E35" s="846"/>
      <c r="F35" s="310" t="str">
        <f>IF(คิดวิเคราะห์!F35="","",คิดวิเคราะห์!F35)</f>
        <v/>
      </c>
      <c r="G35" s="311" t="str">
        <f>IF(คิดวิเคราะห์!G35="","",คิดวิเคราะห์!G35)</f>
        <v/>
      </c>
      <c r="H35" s="311" t="str">
        <f>IF(คิดวิเคราะห์!H35="","",คิดวิเคราะห์!H35)</f>
        <v/>
      </c>
      <c r="I35" s="311" t="str">
        <f>IF(คิดวิเคราะห์!I35="","",คิดวิเคราะห์!I35)</f>
        <v/>
      </c>
      <c r="J35" s="23" t="str">
        <f t="shared" si="5"/>
        <v/>
      </c>
      <c r="K35" s="627" t="str">
        <f t="shared" si="11"/>
        <v/>
      </c>
      <c r="L35" s="621" t="str">
        <f t="shared" si="0"/>
        <v/>
      </c>
      <c r="M35" s="310" t="str">
        <f>IF(คิดวิเคราะห์!J35="","",คิดวิเคราะห์!J35)</f>
        <v/>
      </c>
      <c r="N35" s="311" t="str">
        <f>IF(คิดวิเคราะห์!K35="","",คิดวิเคราะห์!K35)</f>
        <v/>
      </c>
      <c r="O35" s="311" t="str">
        <f>IF(คิดวิเคราะห์!L35="","",คิดวิเคราะห์!L35)</f>
        <v/>
      </c>
      <c r="P35" s="311" t="str">
        <f>IF(คิดวิเคราะห์!M35="","",คิดวิเคราะห์!M35)</f>
        <v/>
      </c>
      <c r="Q35" s="23" t="str">
        <f t="shared" si="6"/>
        <v/>
      </c>
      <c r="R35" s="620" t="str">
        <f t="shared" si="12"/>
        <v/>
      </c>
      <c r="S35" s="621" t="str">
        <f t="shared" si="1"/>
        <v/>
      </c>
      <c r="T35" s="310" t="str">
        <f>IF(คิดวิเคราะห์!N35="","",คิดวิเคราะห์!N35)</f>
        <v/>
      </c>
      <c r="U35" s="311" t="str">
        <f>IF(คิดวิเคราะห์!O35="","",คิดวิเคราะห์!O35)</f>
        <v/>
      </c>
      <c r="V35" s="311" t="str">
        <f>IF(คิดวิเคราะห์!P35="","",คิดวิเคราะห์!P35)</f>
        <v/>
      </c>
      <c r="W35" s="311" t="str">
        <f>IF(คิดวิเคราะห์!Q35="","",คิดวิเคราะห์!Q35)</f>
        <v/>
      </c>
      <c r="X35" s="23" t="str">
        <f t="shared" si="7"/>
        <v/>
      </c>
      <c r="Y35" s="620" t="str">
        <f t="shared" si="13"/>
        <v/>
      </c>
      <c r="Z35" s="621" t="str">
        <f t="shared" si="2"/>
        <v/>
      </c>
      <c r="AA35" s="310" t="str">
        <f>IF(คิดวิเคราะห์!R35="","",คิดวิเคราะห์!R35)</f>
        <v/>
      </c>
      <c r="AB35" s="311" t="str">
        <f>IF(คิดวิเคราะห์!S35="","",คิดวิเคราะห์!S35)</f>
        <v/>
      </c>
      <c r="AC35" s="311" t="str">
        <f>IF(คิดวิเคราะห์!T35="","",คิดวิเคราะห์!T35)</f>
        <v/>
      </c>
      <c r="AD35" s="311" t="str">
        <f>IF(คิดวิเคราะห์!U35="","",คิดวิเคราะห์!U35)</f>
        <v/>
      </c>
      <c r="AE35" s="23" t="str">
        <f t="shared" si="8"/>
        <v/>
      </c>
      <c r="AF35" s="620" t="str">
        <f t="shared" si="14"/>
        <v/>
      </c>
      <c r="AG35" s="621" t="str">
        <f t="shared" si="3"/>
        <v/>
      </c>
      <c r="AH35" s="310" t="str">
        <f>IF(คิดวิเคราะห์!V35="","",คิดวิเคราะห์!V35)</f>
        <v/>
      </c>
      <c r="AI35" s="311" t="str">
        <f>IF(คิดวิเคราะห์!W35="","",คิดวิเคราะห์!W35)</f>
        <v/>
      </c>
      <c r="AJ35" s="311" t="str">
        <f>IF(คิดวิเคราะห์!X35="","",คิดวิเคราะห์!X35)</f>
        <v/>
      </c>
      <c r="AK35" s="311" t="str">
        <f>IF(คิดวิเคราะห์!Y35="","",คิดวิเคราะห์!Y35)</f>
        <v/>
      </c>
      <c r="AL35" s="23" t="str">
        <f t="shared" si="9"/>
        <v/>
      </c>
      <c r="AM35" s="620" t="str">
        <f t="shared" si="15"/>
        <v/>
      </c>
      <c r="AN35" s="621" t="str">
        <f t="shared" si="4"/>
        <v/>
      </c>
      <c r="AO35" s="618" t="str">
        <f>IF(คิดวิเคราะห์!Z35="","",คิดวิเคราะห์!Z35)</f>
        <v/>
      </c>
      <c r="AP35" s="496" t="str">
        <f t="shared" si="10"/>
        <v/>
      </c>
      <c r="AQ35" s="497" t="str">
        <f>IF(AP35="","",IF(นักเรียน!N34="ออก","---ย้าย---",VLOOKUP(AP35,grade3,5,TRUE)))</f>
        <v/>
      </c>
      <c r="AR35" s="498" t="str">
        <f>IF(AP35="","",IF(นักเรียน!N34="ออก","---ย้าย---",VLOOKUP(AP35,grade3,4,TRUE)))</f>
        <v/>
      </c>
      <c r="AS35" s="304"/>
    </row>
    <row r="36" spans="2:45" ht="15.75" customHeight="1" x14ac:dyDescent="0.5">
      <c r="B36" s="627">
        <v>30</v>
      </c>
      <c r="C36" s="111" t="str">
        <f>IF(นักเรียน!C35="","",นักเรียน!C35)</f>
        <v/>
      </c>
      <c r="D36" s="845" t="str">
        <f>IF(นักเรียน!E35="","",นักเรียน!E35)</f>
        <v/>
      </c>
      <c r="E36" s="846"/>
      <c r="F36" s="310" t="str">
        <f>IF(คิดวิเคราะห์!F36="","",คิดวิเคราะห์!F36)</f>
        <v/>
      </c>
      <c r="G36" s="311" t="str">
        <f>IF(คิดวิเคราะห์!G36="","",คิดวิเคราะห์!G36)</f>
        <v/>
      </c>
      <c r="H36" s="311" t="str">
        <f>IF(คิดวิเคราะห์!H36="","",คิดวิเคราะห์!H36)</f>
        <v/>
      </c>
      <c r="I36" s="311" t="str">
        <f>IF(คิดวิเคราะห์!I36="","",คิดวิเคราะห์!I36)</f>
        <v/>
      </c>
      <c r="J36" s="23" t="str">
        <f t="shared" si="5"/>
        <v/>
      </c>
      <c r="K36" s="627" t="str">
        <f t="shared" si="11"/>
        <v/>
      </c>
      <c r="L36" s="621" t="str">
        <f t="shared" si="0"/>
        <v/>
      </c>
      <c r="M36" s="310" t="str">
        <f>IF(คิดวิเคราะห์!J36="","",คิดวิเคราะห์!J36)</f>
        <v/>
      </c>
      <c r="N36" s="311" t="str">
        <f>IF(คิดวิเคราะห์!K36="","",คิดวิเคราะห์!K36)</f>
        <v/>
      </c>
      <c r="O36" s="311" t="str">
        <f>IF(คิดวิเคราะห์!L36="","",คิดวิเคราะห์!L36)</f>
        <v/>
      </c>
      <c r="P36" s="311" t="str">
        <f>IF(คิดวิเคราะห์!M36="","",คิดวิเคราะห์!M36)</f>
        <v/>
      </c>
      <c r="Q36" s="23" t="str">
        <f t="shared" si="6"/>
        <v/>
      </c>
      <c r="R36" s="620" t="str">
        <f t="shared" si="12"/>
        <v/>
      </c>
      <c r="S36" s="621" t="str">
        <f t="shared" si="1"/>
        <v/>
      </c>
      <c r="T36" s="310" t="str">
        <f>IF(คิดวิเคราะห์!N36="","",คิดวิเคราะห์!N36)</f>
        <v/>
      </c>
      <c r="U36" s="311" t="str">
        <f>IF(คิดวิเคราะห์!O36="","",คิดวิเคราะห์!O36)</f>
        <v/>
      </c>
      <c r="V36" s="311" t="str">
        <f>IF(คิดวิเคราะห์!P36="","",คิดวิเคราะห์!P36)</f>
        <v/>
      </c>
      <c r="W36" s="311" t="str">
        <f>IF(คิดวิเคราะห์!Q36="","",คิดวิเคราะห์!Q36)</f>
        <v/>
      </c>
      <c r="X36" s="23" t="str">
        <f t="shared" si="7"/>
        <v/>
      </c>
      <c r="Y36" s="620" t="str">
        <f t="shared" si="13"/>
        <v/>
      </c>
      <c r="Z36" s="621" t="str">
        <f t="shared" si="2"/>
        <v/>
      </c>
      <c r="AA36" s="310" t="str">
        <f>IF(คิดวิเคราะห์!R36="","",คิดวิเคราะห์!R36)</f>
        <v/>
      </c>
      <c r="AB36" s="311" t="str">
        <f>IF(คิดวิเคราะห์!S36="","",คิดวิเคราะห์!S36)</f>
        <v/>
      </c>
      <c r="AC36" s="311" t="str">
        <f>IF(คิดวิเคราะห์!T36="","",คิดวิเคราะห์!T36)</f>
        <v/>
      </c>
      <c r="AD36" s="311" t="str">
        <f>IF(คิดวิเคราะห์!U36="","",คิดวิเคราะห์!U36)</f>
        <v/>
      </c>
      <c r="AE36" s="23" t="str">
        <f t="shared" si="8"/>
        <v/>
      </c>
      <c r="AF36" s="620" t="str">
        <f t="shared" si="14"/>
        <v/>
      </c>
      <c r="AG36" s="621" t="str">
        <f t="shared" si="3"/>
        <v/>
      </c>
      <c r="AH36" s="310" t="str">
        <f>IF(คิดวิเคราะห์!V36="","",คิดวิเคราะห์!V36)</f>
        <v/>
      </c>
      <c r="AI36" s="311" t="str">
        <f>IF(คิดวิเคราะห์!W36="","",คิดวิเคราะห์!W36)</f>
        <v/>
      </c>
      <c r="AJ36" s="311" t="str">
        <f>IF(คิดวิเคราะห์!X36="","",คิดวิเคราะห์!X36)</f>
        <v/>
      </c>
      <c r="AK36" s="311" t="str">
        <f>IF(คิดวิเคราะห์!Y36="","",คิดวิเคราะห์!Y36)</f>
        <v/>
      </c>
      <c r="AL36" s="23" t="str">
        <f t="shared" si="9"/>
        <v/>
      </c>
      <c r="AM36" s="620" t="str">
        <f t="shared" si="15"/>
        <v/>
      </c>
      <c r="AN36" s="621" t="str">
        <f t="shared" si="4"/>
        <v/>
      </c>
      <c r="AO36" s="618" t="str">
        <f>IF(คิดวิเคราะห์!Z36="","",คิดวิเคราะห์!Z36)</f>
        <v/>
      </c>
      <c r="AP36" s="496" t="str">
        <f t="shared" si="10"/>
        <v/>
      </c>
      <c r="AQ36" s="497" t="str">
        <f>IF(AP36="","",IF(นักเรียน!N35="ออก","---ย้าย---",VLOOKUP(AP36,grade3,5,TRUE)))</f>
        <v/>
      </c>
      <c r="AR36" s="498" t="str">
        <f>IF(AP36="","",IF(นักเรียน!N35="ออก","---ย้าย---",VLOOKUP(AP36,grade3,4,TRUE)))</f>
        <v/>
      </c>
      <c r="AS36" s="304"/>
    </row>
    <row r="37" spans="2:45" ht="15.75" customHeight="1" x14ac:dyDescent="0.5">
      <c r="B37" s="627">
        <v>31</v>
      </c>
      <c r="C37" s="111" t="str">
        <f>IF(นักเรียน!C36="","",นักเรียน!C36)</f>
        <v/>
      </c>
      <c r="D37" s="845" t="str">
        <f>IF(นักเรียน!E36="","",นักเรียน!E36)</f>
        <v/>
      </c>
      <c r="E37" s="846"/>
      <c r="F37" s="310" t="str">
        <f>IF(คิดวิเคราะห์!F37="","",คิดวิเคราะห์!F37)</f>
        <v/>
      </c>
      <c r="G37" s="311" t="str">
        <f>IF(คิดวิเคราะห์!G37="","",คิดวิเคราะห์!G37)</f>
        <v/>
      </c>
      <c r="H37" s="311" t="str">
        <f>IF(คิดวิเคราะห์!H37="","",คิดวิเคราะห์!H37)</f>
        <v/>
      </c>
      <c r="I37" s="311" t="str">
        <f>IF(คิดวิเคราะห์!I37="","",คิดวิเคราะห์!I37)</f>
        <v/>
      </c>
      <c r="J37" s="23" t="str">
        <f t="shared" si="5"/>
        <v/>
      </c>
      <c r="K37" s="627" t="str">
        <f t="shared" si="11"/>
        <v/>
      </c>
      <c r="L37" s="621" t="str">
        <f t="shared" si="0"/>
        <v/>
      </c>
      <c r="M37" s="310" t="str">
        <f>IF(คิดวิเคราะห์!J37="","",คิดวิเคราะห์!J37)</f>
        <v/>
      </c>
      <c r="N37" s="311" t="str">
        <f>IF(คิดวิเคราะห์!K37="","",คิดวิเคราะห์!K37)</f>
        <v/>
      </c>
      <c r="O37" s="311" t="str">
        <f>IF(คิดวิเคราะห์!L37="","",คิดวิเคราะห์!L37)</f>
        <v/>
      </c>
      <c r="P37" s="311" t="str">
        <f>IF(คิดวิเคราะห์!M37="","",คิดวิเคราะห์!M37)</f>
        <v/>
      </c>
      <c r="Q37" s="23" t="str">
        <f t="shared" si="6"/>
        <v/>
      </c>
      <c r="R37" s="620" t="str">
        <f t="shared" si="12"/>
        <v/>
      </c>
      <c r="S37" s="621" t="str">
        <f t="shared" si="1"/>
        <v/>
      </c>
      <c r="T37" s="310" t="str">
        <f>IF(คิดวิเคราะห์!N37="","",คิดวิเคราะห์!N37)</f>
        <v/>
      </c>
      <c r="U37" s="311" t="str">
        <f>IF(คิดวิเคราะห์!O37="","",คิดวิเคราะห์!O37)</f>
        <v/>
      </c>
      <c r="V37" s="311" t="str">
        <f>IF(คิดวิเคราะห์!P37="","",คิดวิเคราะห์!P37)</f>
        <v/>
      </c>
      <c r="W37" s="311" t="str">
        <f>IF(คิดวิเคราะห์!Q37="","",คิดวิเคราะห์!Q37)</f>
        <v/>
      </c>
      <c r="X37" s="23" t="str">
        <f t="shared" si="7"/>
        <v/>
      </c>
      <c r="Y37" s="620" t="str">
        <f t="shared" si="13"/>
        <v/>
      </c>
      <c r="Z37" s="621" t="str">
        <f t="shared" si="2"/>
        <v/>
      </c>
      <c r="AA37" s="310" t="str">
        <f>IF(คิดวิเคราะห์!R37="","",คิดวิเคราะห์!R37)</f>
        <v/>
      </c>
      <c r="AB37" s="311" t="str">
        <f>IF(คิดวิเคราะห์!S37="","",คิดวิเคราะห์!S37)</f>
        <v/>
      </c>
      <c r="AC37" s="311" t="str">
        <f>IF(คิดวิเคราะห์!T37="","",คิดวิเคราะห์!T37)</f>
        <v/>
      </c>
      <c r="AD37" s="311" t="str">
        <f>IF(คิดวิเคราะห์!U37="","",คิดวิเคราะห์!U37)</f>
        <v/>
      </c>
      <c r="AE37" s="23" t="str">
        <f t="shared" si="8"/>
        <v/>
      </c>
      <c r="AF37" s="620" t="str">
        <f t="shared" si="14"/>
        <v/>
      </c>
      <c r="AG37" s="621" t="str">
        <f t="shared" si="3"/>
        <v/>
      </c>
      <c r="AH37" s="310" t="str">
        <f>IF(คิดวิเคราะห์!V37="","",คิดวิเคราะห์!V37)</f>
        <v/>
      </c>
      <c r="AI37" s="311" t="str">
        <f>IF(คิดวิเคราะห์!W37="","",คิดวิเคราะห์!W37)</f>
        <v/>
      </c>
      <c r="AJ37" s="311" t="str">
        <f>IF(คิดวิเคราะห์!X37="","",คิดวิเคราะห์!X37)</f>
        <v/>
      </c>
      <c r="AK37" s="311" t="str">
        <f>IF(คิดวิเคราะห์!Y37="","",คิดวิเคราะห์!Y37)</f>
        <v/>
      </c>
      <c r="AL37" s="23" t="str">
        <f t="shared" si="9"/>
        <v/>
      </c>
      <c r="AM37" s="620" t="str">
        <f t="shared" si="15"/>
        <v/>
      </c>
      <c r="AN37" s="621" t="str">
        <f t="shared" si="4"/>
        <v/>
      </c>
      <c r="AO37" s="618" t="str">
        <f>IF(คิดวิเคราะห์!Z37="","",คิดวิเคราะห์!Z37)</f>
        <v/>
      </c>
      <c r="AP37" s="496" t="str">
        <f t="shared" si="10"/>
        <v/>
      </c>
      <c r="AQ37" s="497" t="str">
        <f>IF(AP37="","",IF(นักเรียน!N36="ออก","---ย้าย---",VLOOKUP(AP37,grade3,5,TRUE)))</f>
        <v/>
      </c>
      <c r="AR37" s="498" t="str">
        <f>IF(AP37="","",IF(นักเรียน!N36="ออก","---ย้าย---",VLOOKUP(AP37,grade3,4,TRUE)))</f>
        <v/>
      </c>
      <c r="AS37" s="304"/>
    </row>
    <row r="38" spans="2:45" ht="15.75" customHeight="1" x14ac:dyDescent="0.5">
      <c r="B38" s="627">
        <v>32</v>
      </c>
      <c r="C38" s="111" t="str">
        <f>IF(นักเรียน!C37="","",นักเรียน!C37)</f>
        <v/>
      </c>
      <c r="D38" s="845" t="str">
        <f>IF(นักเรียน!E37="","",นักเรียน!E37)</f>
        <v/>
      </c>
      <c r="E38" s="846"/>
      <c r="F38" s="310" t="str">
        <f>IF(คิดวิเคราะห์!F38="","",คิดวิเคราะห์!F38)</f>
        <v/>
      </c>
      <c r="G38" s="311" t="str">
        <f>IF(คิดวิเคราะห์!G38="","",คิดวิเคราะห์!G38)</f>
        <v/>
      </c>
      <c r="H38" s="311" t="str">
        <f>IF(คิดวิเคราะห์!H38="","",คิดวิเคราะห์!H38)</f>
        <v/>
      </c>
      <c r="I38" s="311" t="str">
        <f>IF(คิดวิเคราะห์!I38="","",คิดวิเคราะห์!I38)</f>
        <v/>
      </c>
      <c r="J38" s="23" t="str">
        <f t="shared" si="5"/>
        <v/>
      </c>
      <c r="K38" s="627" t="str">
        <f t="shared" si="11"/>
        <v/>
      </c>
      <c r="L38" s="621" t="str">
        <f t="shared" si="0"/>
        <v/>
      </c>
      <c r="M38" s="310" t="str">
        <f>IF(คิดวิเคราะห์!J38="","",คิดวิเคราะห์!J38)</f>
        <v/>
      </c>
      <c r="N38" s="311" t="str">
        <f>IF(คิดวิเคราะห์!K38="","",คิดวิเคราะห์!K38)</f>
        <v/>
      </c>
      <c r="O38" s="311" t="str">
        <f>IF(คิดวิเคราะห์!L38="","",คิดวิเคราะห์!L38)</f>
        <v/>
      </c>
      <c r="P38" s="311" t="str">
        <f>IF(คิดวิเคราะห์!M38="","",คิดวิเคราะห์!M38)</f>
        <v/>
      </c>
      <c r="Q38" s="23" t="str">
        <f t="shared" si="6"/>
        <v/>
      </c>
      <c r="R38" s="620" t="str">
        <f t="shared" si="12"/>
        <v/>
      </c>
      <c r="S38" s="621" t="str">
        <f t="shared" si="1"/>
        <v/>
      </c>
      <c r="T38" s="310" t="str">
        <f>IF(คิดวิเคราะห์!N38="","",คิดวิเคราะห์!N38)</f>
        <v/>
      </c>
      <c r="U38" s="311" t="str">
        <f>IF(คิดวิเคราะห์!O38="","",คิดวิเคราะห์!O38)</f>
        <v/>
      </c>
      <c r="V38" s="311" t="str">
        <f>IF(คิดวิเคราะห์!P38="","",คิดวิเคราะห์!P38)</f>
        <v/>
      </c>
      <c r="W38" s="311" t="str">
        <f>IF(คิดวิเคราะห์!Q38="","",คิดวิเคราะห์!Q38)</f>
        <v/>
      </c>
      <c r="X38" s="23" t="str">
        <f t="shared" si="7"/>
        <v/>
      </c>
      <c r="Y38" s="620" t="str">
        <f t="shared" si="13"/>
        <v/>
      </c>
      <c r="Z38" s="621" t="str">
        <f t="shared" si="2"/>
        <v/>
      </c>
      <c r="AA38" s="310" t="str">
        <f>IF(คิดวิเคราะห์!R38="","",คิดวิเคราะห์!R38)</f>
        <v/>
      </c>
      <c r="AB38" s="311" t="str">
        <f>IF(คิดวิเคราะห์!S38="","",คิดวิเคราะห์!S38)</f>
        <v/>
      </c>
      <c r="AC38" s="311" t="str">
        <f>IF(คิดวิเคราะห์!T38="","",คิดวิเคราะห์!T38)</f>
        <v/>
      </c>
      <c r="AD38" s="311" t="str">
        <f>IF(คิดวิเคราะห์!U38="","",คิดวิเคราะห์!U38)</f>
        <v/>
      </c>
      <c r="AE38" s="23" t="str">
        <f t="shared" si="8"/>
        <v/>
      </c>
      <c r="AF38" s="620" t="str">
        <f t="shared" si="14"/>
        <v/>
      </c>
      <c r="AG38" s="621" t="str">
        <f t="shared" si="3"/>
        <v/>
      </c>
      <c r="AH38" s="310" t="str">
        <f>IF(คิดวิเคราะห์!V38="","",คิดวิเคราะห์!V38)</f>
        <v/>
      </c>
      <c r="AI38" s="311" t="str">
        <f>IF(คิดวิเคราะห์!W38="","",คิดวิเคราะห์!W38)</f>
        <v/>
      </c>
      <c r="AJ38" s="311" t="str">
        <f>IF(คิดวิเคราะห์!X38="","",คิดวิเคราะห์!X38)</f>
        <v/>
      </c>
      <c r="AK38" s="311" t="str">
        <f>IF(คิดวิเคราะห์!Y38="","",คิดวิเคราะห์!Y38)</f>
        <v/>
      </c>
      <c r="AL38" s="23" t="str">
        <f t="shared" si="9"/>
        <v/>
      </c>
      <c r="AM38" s="620" t="str">
        <f t="shared" si="15"/>
        <v/>
      </c>
      <c r="AN38" s="621" t="str">
        <f t="shared" si="4"/>
        <v/>
      </c>
      <c r="AO38" s="618" t="str">
        <f>IF(คิดวิเคราะห์!Z38="","",คิดวิเคราะห์!Z38)</f>
        <v/>
      </c>
      <c r="AP38" s="496" t="str">
        <f t="shared" si="10"/>
        <v/>
      </c>
      <c r="AQ38" s="497" t="str">
        <f>IF(AP38="","",IF(นักเรียน!N37="ออก","---ย้าย---",VLOOKUP(AP38,grade3,5,TRUE)))</f>
        <v/>
      </c>
      <c r="AR38" s="498" t="str">
        <f>IF(AP38="","",IF(นักเรียน!N37="ออก","---ย้าย---",VLOOKUP(AP38,grade3,4,TRUE)))</f>
        <v/>
      </c>
      <c r="AS38" s="304"/>
    </row>
    <row r="39" spans="2:45" ht="15.75" customHeight="1" x14ac:dyDescent="0.5">
      <c r="B39" s="627">
        <v>33</v>
      </c>
      <c r="C39" s="111" t="str">
        <f>IF(นักเรียน!C38="","",นักเรียน!C38)</f>
        <v/>
      </c>
      <c r="D39" s="845" t="str">
        <f>IF(นักเรียน!E38="","",นักเรียน!E38)</f>
        <v/>
      </c>
      <c r="E39" s="846"/>
      <c r="F39" s="310" t="str">
        <f>IF(คิดวิเคราะห์!F39="","",คิดวิเคราะห์!F39)</f>
        <v/>
      </c>
      <c r="G39" s="311" t="str">
        <f>IF(คิดวิเคราะห์!G39="","",คิดวิเคราะห์!G39)</f>
        <v/>
      </c>
      <c r="H39" s="311" t="str">
        <f>IF(คิดวิเคราะห์!H39="","",คิดวิเคราะห์!H39)</f>
        <v/>
      </c>
      <c r="I39" s="311" t="str">
        <f>IF(คิดวิเคราะห์!I39="","",คิดวิเคราะห์!I39)</f>
        <v/>
      </c>
      <c r="J39" s="23" t="str">
        <f t="shared" si="5"/>
        <v/>
      </c>
      <c r="K39" s="627" t="str">
        <f t="shared" si="11"/>
        <v/>
      </c>
      <c r="L39" s="621" t="str">
        <f t="shared" si="0"/>
        <v/>
      </c>
      <c r="M39" s="310" t="str">
        <f>IF(คิดวิเคราะห์!J39="","",คิดวิเคราะห์!J39)</f>
        <v/>
      </c>
      <c r="N39" s="311" t="str">
        <f>IF(คิดวิเคราะห์!K39="","",คิดวิเคราะห์!K39)</f>
        <v/>
      </c>
      <c r="O39" s="311" t="str">
        <f>IF(คิดวิเคราะห์!L39="","",คิดวิเคราะห์!L39)</f>
        <v/>
      </c>
      <c r="P39" s="311" t="str">
        <f>IF(คิดวิเคราะห์!M39="","",คิดวิเคราะห์!M39)</f>
        <v/>
      </c>
      <c r="Q39" s="23" t="str">
        <f t="shared" si="6"/>
        <v/>
      </c>
      <c r="R39" s="620" t="str">
        <f t="shared" si="12"/>
        <v/>
      </c>
      <c r="S39" s="621" t="str">
        <f t="shared" si="1"/>
        <v/>
      </c>
      <c r="T39" s="310" t="str">
        <f>IF(คิดวิเคราะห์!N39="","",คิดวิเคราะห์!N39)</f>
        <v/>
      </c>
      <c r="U39" s="311" t="str">
        <f>IF(คิดวิเคราะห์!O39="","",คิดวิเคราะห์!O39)</f>
        <v/>
      </c>
      <c r="V39" s="311" t="str">
        <f>IF(คิดวิเคราะห์!P39="","",คิดวิเคราะห์!P39)</f>
        <v/>
      </c>
      <c r="W39" s="311" t="str">
        <f>IF(คิดวิเคราะห์!Q39="","",คิดวิเคราะห์!Q39)</f>
        <v/>
      </c>
      <c r="X39" s="23" t="str">
        <f t="shared" si="7"/>
        <v/>
      </c>
      <c r="Y39" s="620" t="str">
        <f t="shared" si="13"/>
        <v/>
      </c>
      <c r="Z39" s="621" t="str">
        <f t="shared" si="2"/>
        <v/>
      </c>
      <c r="AA39" s="310" t="str">
        <f>IF(คิดวิเคราะห์!R39="","",คิดวิเคราะห์!R39)</f>
        <v/>
      </c>
      <c r="AB39" s="311" t="str">
        <f>IF(คิดวิเคราะห์!S39="","",คิดวิเคราะห์!S39)</f>
        <v/>
      </c>
      <c r="AC39" s="311" t="str">
        <f>IF(คิดวิเคราะห์!T39="","",คิดวิเคราะห์!T39)</f>
        <v/>
      </c>
      <c r="AD39" s="311" t="str">
        <f>IF(คิดวิเคราะห์!U39="","",คิดวิเคราะห์!U39)</f>
        <v/>
      </c>
      <c r="AE39" s="23" t="str">
        <f t="shared" si="8"/>
        <v/>
      </c>
      <c r="AF39" s="620" t="str">
        <f t="shared" si="14"/>
        <v/>
      </c>
      <c r="AG39" s="621" t="str">
        <f t="shared" si="3"/>
        <v/>
      </c>
      <c r="AH39" s="310" t="str">
        <f>IF(คิดวิเคราะห์!V39="","",คิดวิเคราะห์!V39)</f>
        <v/>
      </c>
      <c r="AI39" s="311" t="str">
        <f>IF(คิดวิเคราะห์!W39="","",คิดวิเคราะห์!W39)</f>
        <v/>
      </c>
      <c r="AJ39" s="311" t="str">
        <f>IF(คิดวิเคราะห์!X39="","",คิดวิเคราะห์!X39)</f>
        <v/>
      </c>
      <c r="AK39" s="311" t="str">
        <f>IF(คิดวิเคราะห์!Y39="","",คิดวิเคราะห์!Y39)</f>
        <v/>
      </c>
      <c r="AL39" s="23" t="str">
        <f t="shared" si="9"/>
        <v/>
      </c>
      <c r="AM39" s="620" t="str">
        <f t="shared" si="15"/>
        <v/>
      </c>
      <c r="AN39" s="621" t="str">
        <f t="shared" si="4"/>
        <v/>
      </c>
      <c r="AO39" s="618" t="str">
        <f>IF(คิดวิเคราะห์!Z39="","",คิดวิเคราะห์!Z39)</f>
        <v/>
      </c>
      <c r="AP39" s="496" t="str">
        <f t="shared" si="10"/>
        <v/>
      </c>
      <c r="AQ39" s="497" t="str">
        <f>IF(AP39="","",IF(นักเรียน!N38="ออก","---ย้าย---",VLOOKUP(AP39,grade3,5,TRUE)))</f>
        <v/>
      </c>
      <c r="AR39" s="498" t="str">
        <f>IF(AP39="","",IF(นักเรียน!N38="ออก","---ย้าย---",VLOOKUP(AP39,grade3,4,TRUE)))</f>
        <v/>
      </c>
      <c r="AS39" s="304"/>
    </row>
    <row r="40" spans="2:45" ht="15.75" customHeight="1" x14ac:dyDescent="0.5">
      <c r="B40" s="627">
        <v>34</v>
      </c>
      <c r="C40" s="111" t="str">
        <f>IF(นักเรียน!C39="","",นักเรียน!C39)</f>
        <v/>
      </c>
      <c r="D40" s="845" t="str">
        <f>IF(นักเรียน!E39="","",นักเรียน!E39)</f>
        <v/>
      </c>
      <c r="E40" s="846"/>
      <c r="F40" s="310" t="str">
        <f>IF(คิดวิเคราะห์!F40="","",คิดวิเคราะห์!F40)</f>
        <v/>
      </c>
      <c r="G40" s="311" t="str">
        <f>IF(คิดวิเคราะห์!G40="","",คิดวิเคราะห์!G40)</f>
        <v/>
      </c>
      <c r="H40" s="311" t="str">
        <f>IF(คิดวิเคราะห์!H40="","",คิดวิเคราะห์!H40)</f>
        <v/>
      </c>
      <c r="I40" s="311" t="str">
        <f>IF(คิดวิเคราะห์!I40="","",คิดวิเคราะห์!I40)</f>
        <v/>
      </c>
      <c r="J40" s="23" t="str">
        <f t="shared" si="5"/>
        <v/>
      </c>
      <c r="K40" s="627" t="str">
        <f t="shared" si="11"/>
        <v/>
      </c>
      <c r="L40" s="621" t="str">
        <f t="shared" si="0"/>
        <v/>
      </c>
      <c r="M40" s="310" t="str">
        <f>IF(คิดวิเคราะห์!J40="","",คิดวิเคราะห์!J40)</f>
        <v/>
      </c>
      <c r="N40" s="311" t="str">
        <f>IF(คิดวิเคราะห์!K40="","",คิดวิเคราะห์!K40)</f>
        <v/>
      </c>
      <c r="O40" s="311" t="str">
        <f>IF(คิดวิเคราะห์!L40="","",คิดวิเคราะห์!L40)</f>
        <v/>
      </c>
      <c r="P40" s="311" t="str">
        <f>IF(คิดวิเคราะห์!M40="","",คิดวิเคราะห์!M40)</f>
        <v/>
      </c>
      <c r="Q40" s="23" t="str">
        <f t="shared" si="6"/>
        <v/>
      </c>
      <c r="R40" s="620" t="str">
        <f t="shared" si="12"/>
        <v/>
      </c>
      <c r="S40" s="621" t="str">
        <f t="shared" si="1"/>
        <v/>
      </c>
      <c r="T40" s="310" t="str">
        <f>IF(คิดวิเคราะห์!N40="","",คิดวิเคราะห์!N40)</f>
        <v/>
      </c>
      <c r="U40" s="311" t="str">
        <f>IF(คิดวิเคราะห์!O40="","",คิดวิเคราะห์!O40)</f>
        <v/>
      </c>
      <c r="V40" s="311" t="str">
        <f>IF(คิดวิเคราะห์!P40="","",คิดวิเคราะห์!P40)</f>
        <v/>
      </c>
      <c r="W40" s="311" t="str">
        <f>IF(คิดวิเคราะห์!Q40="","",คิดวิเคราะห์!Q40)</f>
        <v/>
      </c>
      <c r="X40" s="23" t="str">
        <f t="shared" si="7"/>
        <v/>
      </c>
      <c r="Y40" s="620" t="str">
        <f t="shared" si="13"/>
        <v/>
      </c>
      <c r="Z40" s="621" t="str">
        <f t="shared" si="2"/>
        <v/>
      </c>
      <c r="AA40" s="310" t="str">
        <f>IF(คิดวิเคราะห์!R40="","",คิดวิเคราะห์!R40)</f>
        <v/>
      </c>
      <c r="AB40" s="311" t="str">
        <f>IF(คิดวิเคราะห์!S40="","",คิดวิเคราะห์!S40)</f>
        <v/>
      </c>
      <c r="AC40" s="311" t="str">
        <f>IF(คิดวิเคราะห์!T40="","",คิดวิเคราะห์!T40)</f>
        <v/>
      </c>
      <c r="AD40" s="311" t="str">
        <f>IF(คิดวิเคราะห์!U40="","",คิดวิเคราะห์!U40)</f>
        <v/>
      </c>
      <c r="AE40" s="23" t="str">
        <f t="shared" si="8"/>
        <v/>
      </c>
      <c r="AF40" s="620" t="str">
        <f t="shared" si="14"/>
        <v/>
      </c>
      <c r="AG40" s="621" t="str">
        <f t="shared" si="3"/>
        <v/>
      </c>
      <c r="AH40" s="310" t="str">
        <f>IF(คิดวิเคราะห์!V40="","",คิดวิเคราะห์!V40)</f>
        <v/>
      </c>
      <c r="AI40" s="311" t="str">
        <f>IF(คิดวิเคราะห์!W40="","",คิดวิเคราะห์!W40)</f>
        <v/>
      </c>
      <c r="AJ40" s="311" t="str">
        <f>IF(คิดวิเคราะห์!X40="","",คิดวิเคราะห์!X40)</f>
        <v/>
      </c>
      <c r="AK40" s="311" t="str">
        <f>IF(คิดวิเคราะห์!Y40="","",คิดวิเคราะห์!Y40)</f>
        <v/>
      </c>
      <c r="AL40" s="23" t="str">
        <f t="shared" si="9"/>
        <v/>
      </c>
      <c r="AM40" s="620" t="str">
        <f t="shared" si="15"/>
        <v/>
      </c>
      <c r="AN40" s="621" t="str">
        <f t="shared" si="4"/>
        <v/>
      </c>
      <c r="AO40" s="618" t="str">
        <f>IF(คิดวิเคราะห์!Z40="","",คิดวิเคราะห์!Z40)</f>
        <v/>
      </c>
      <c r="AP40" s="496" t="str">
        <f t="shared" si="10"/>
        <v/>
      </c>
      <c r="AQ40" s="497" t="str">
        <f>IF(AP40="","",IF(นักเรียน!N39="ออก","---ย้าย---",VLOOKUP(AP40,grade3,5,TRUE)))</f>
        <v/>
      </c>
      <c r="AR40" s="498" t="str">
        <f>IF(AP40="","",IF(นักเรียน!N39="ออก","---ย้าย---",VLOOKUP(AP40,grade3,4,TRUE)))</f>
        <v/>
      </c>
      <c r="AS40" s="304"/>
    </row>
    <row r="41" spans="2:45" ht="15.75" customHeight="1" x14ac:dyDescent="0.5">
      <c r="B41" s="627">
        <v>35</v>
      </c>
      <c r="C41" s="111" t="str">
        <f>IF(นักเรียน!C40="","",นักเรียน!C40)</f>
        <v/>
      </c>
      <c r="D41" s="845" t="str">
        <f>IF(นักเรียน!E40="","",นักเรียน!E40)</f>
        <v/>
      </c>
      <c r="E41" s="846"/>
      <c r="F41" s="310" t="str">
        <f>IF(คิดวิเคราะห์!F41="","",คิดวิเคราะห์!F41)</f>
        <v/>
      </c>
      <c r="G41" s="311" t="str">
        <f>IF(คิดวิเคราะห์!G41="","",คิดวิเคราะห์!G41)</f>
        <v/>
      </c>
      <c r="H41" s="311" t="str">
        <f>IF(คิดวิเคราะห์!H41="","",คิดวิเคราะห์!H41)</f>
        <v/>
      </c>
      <c r="I41" s="311" t="str">
        <f>IF(คิดวิเคราะห์!I41="","",คิดวิเคราะห์!I41)</f>
        <v/>
      </c>
      <c r="J41" s="23" t="str">
        <f t="shared" si="5"/>
        <v/>
      </c>
      <c r="K41" s="627" t="str">
        <f t="shared" si="11"/>
        <v/>
      </c>
      <c r="L41" s="621" t="str">
        <f t="shared" si="0"/>
        <v/>
      </c>
      <c r="M41" s="310" t="str">
        <f>IF(คิดวิเคราะห์!J41="","",คิดวิเคราะห์!J41)</f>
        <v/>
      </c>
      <c r="N41" s="311" t="str">
        <f>IF(คิดวิเคราะห์!K41="","",คิดวิเคราะห์!K41)</f>
        <v/>
      </c>
      <c r="O41" s="311" t="str">
        <f>IF(คิดวิเคราะห์!L41="","",คิดวิเคราะห์!L41)</f>
        <v/>
      </c>
      <c r="P41" s="311" t="str">
        <f>IF(คิดวิเคราะห์!M41="","",คิดวิเคราะห์!M41)</f>
        <v/>
      </c>
      <c r="Q41" s="23" t="str">
        <f t="shared" si="6"/>
        <v/>
      </c>
      <c r="R41" s="620" t="str">
        <f t="shared" si="12"/>
        <v/>
      </c>
      <c r="S41" s="621" t="str">
        <f t="shared" si="1"/>
        <v/>
      </c>
      <c r="T41" s="310" t="str">
        <f>IF(คิดวิเคราะห์!N41="","",คิดวิเคราะห์!N41)</f>
        <v/>
      </c>
      <c r="U41" s="311" t="str">
        <f>IF(คิดวิเคราะห์!O41="","",คิดวิเคราะห์!O41)</f>
        <v/>
      </c>
      <c r="V41" s="311" t="str">
        <f>IF(คิดวิเคราะห์!P41="","",คิดวิเคราะห์!P41)</f>
        <v/>
      </c>
      <c r="W41" s="311" t="str">
        <f>IF(คิดวิเคราะห์!Q41="","",คิดวิเคราะห์!Q41)</f>
        <v/>
      </c>
      <c r="X41" s="23" t="str">
        <f t="shared" si="7"/>
        <v/>
      </c>
      <c r="Y41" s="620" t="str">
        <f t="shared" si="13"/>
        <v/>
      </c>
      <c r="Z41" s="621" t="str">
        <f t="shared" si="2"/>
        <v/>
      </c>
      <c r="AA41" s="310" t="str">
        <f>IF(คิดวิเคราะห์!R41="","",คิดวิเคราะห์!R41)</f>
        <v/>
      </c>
      <c r="AB41" s="311" t="str">
        <f>IF(คิดวิเคราะห์!S41="","",คิดวิเคราะห์!S41)</f>
        <v/>
      </c>
      <c r="AC41" s="311" t="str">
        <f>IF(คิดวิเคราะห์!T41="","",คิดวิเคราะห์!T41)</f>
        <v/>
      </c>
      <c r="AD41" s="311" t="str">
        <f>IF(คิดวิเคราะห์!U41="","",คิดวิเคราะห์!U41)</f>
        <v/>
      </c>
      <c r="AE41" s="23" t="str">
        <f t="shared" si="8"/>
        <v/>
      </c>
      <c r="AF41" s="620" t="str">
        <f t="shared" si="14"/>
        <v/>
      </c>
      <c r="AG41" s="621" t="str">
        <f t="shared" si="3"/>
        <v/>
      </c>
      <c r="AH41" s="310" t="str">
        <f>IF(คิดวิเคราะห์!V41="","",คิดวิเคราะห์!V41)</f>
        <v/>
      </c>
      <c r="AI41" s="311" t="str">
        <f>IF(คิดวิเคราะห์!W41="","",คิดวิเคราะห์!W41)</f>
        <v/>
      </c>
      <c r="AJ41" s="311" t="str">
        <f>IF(คิดวิเคราะห์!X41="","",คิดวิเคราะห์!X41)</f>
        <v/>
      </c>
      <c r="AK41" s="311" t="str">
        <f>IF(คิดวิเคราะห์!Y41="","",คิดวิเคราะห์!Y41)</f>
        <v/>
      </c>
      <c r="AL41" s="23" t="str">
        <f t="shared" si="9"/>
        <v/>
      </c>
      <c r="AM41" s="620" t="str">
        <f t="shared" si="15"/>
        <v/>
      </c>
      <c r="AN41" s="621" t="str">
        <f t="shared" si="4"/>
        <v/>
      </c>
      <c r="AO41" s="618" t="str">
        <f>IF(คิดวิเคราะห์!Z41="","",คิดวิเคราะห์!Z41)</f>
        <v/>
      </c>
      <c r="AP41" s="496" t="str">
        <f t="shared" si="10"/>
        <v/>
      </c>
      <c r="AQ41" s="497" t="str">
        <f>IF(AP41="","",IF(นักเรียน!N40="ออก","---ย้าย---",VLOOKUP(AP41,grade3,5,TRUE)))</f>
        <v/>
      </c>
      <c r="AR41" s="498" t="str">
        <f>IF(AP41="","",IF(นักเรียน!N40="ออก","---ย้าย---",VLOOKUP(AP41,grade3,4,TRUE)))</f>
        <v/>
      </c>
      <c r="AS41" s="304"/>
    </row>
    <row r="42" spans="2:45" ht="15.75" customHeight="1" x14ac:dyDescent="0.5">
      <c r="B42" s="627">
        <v>36</v>
      </c>
      <c r="C42" s="111" t="str">
        <f>IF(นักเรียน!C41="","",นักเรียน!C41)</f>
        <v/>
      </c>
      <c r="D42" s="845" t="str">
        <f>IF(นักเรียน!E41="","",นักเรียน!E41)</f>
        <v/>
      </c>
      <c r="E42" s="846"/>
      <c r="F42" s="310" t="str">
        <f>IF(คิดวิเคราะห์!F42="","",คิดวิเคราะห์!F42)</f>
        <v/>
      </c>
      <c r="G42" s="311" t="str">
        <f>IF(คิดวิเคราะห์!G42="","",คิดวิเคราะห์!G42)</f>
        <v/>
      </c>
      <c r="H42" s="311" t="str">
        <f>IF(คิดวิเคราะห์!H42="","",คิดวิเคราะห์!H42)</f>
        <v/>
      </c>
      <c r="I42" s="311" t="str">
        <f>IF(คิดวิเคราะห์!I42="","",คิดวิเคราะห์!I42)</f>
        <v/>
      </c>
      <c r="J42" s="23" t="str">
        <f t="shared" si="5"/>
        <v/>
      </c>
      <c r="K42" s="627" t="str">
        <f t="shared" si="11"/>
        <v/>
      </c>
      <c r="L42" s="621" t="str">
        <f t="shared" si="0"/>
        <v/>
      </c>
      <c r="M42" s="310" t="str">
        <f>IF(คิดวิเคราะห์!J42="","",คิดวิเคราะห์!J42)</f>
        <v/>
      </c>
      <c r="N42" s="311" t="str">
        <f>IF(คิดวิเคราะห์!K42="","",คิดวิเคราะห์!K42)</f>
        <v/>
      </c>
      <c r="O42" s="311" t="str">
        <f>IF(คิดวิเคราะห์!L42="","",คิดวิเคราะห์!L42)</f>
        <v/>
      </c>
      <c r="P42" s="311" t="str">
        <f>IF(คิดวิเคราะห์!M42="","",คิดวิเคราะห์!M42)</f>
        <v/>
      </c>
      <c r="Q42" s="23" t="str">
        <f t="shared" si="6"/>
        <v/>
      </c>
      <c r="R42" s="620" t="str">
        <f t="shared" si="12"/>
        <v/>
      </c>
      <c r="S42" s="621" t="str">
        <f t="shared" si="1"/>
        <v/>
      </c>
      <c r="T42" s="310" t="str">
        <f>IF(คิดวิเคราะห์!N42="","",คิดวิเคราะห์!N42)</f>
        <v/>
      </c>
      <c r="U42" s="311" t="str">
        <f>IF(คิดวิเคราะห์!O42="","",คิดวิเคราะห์!O42)</f>
        <v/>
      </c>
      <c r="V42" s="311" t="str">
        <f>IF(คิดวิเคราะห์!P42="","",คิดวิเคราะห์!P42)</f>
        <v/>
      </c>
      <c r="W42" s="311" t="str">
        <f>IF(คิดวิเคราะห์!Q42="","",คิดวิเคราะห์!Q42)</f>
        <v/>
      </c>
      <c r="X42" s="23" t="str">
        <f t="shared" si="7"/>
        <v/>
      </c>
      <c r="Y42" s="620" t="str">
        <f t="shared" si="13"/>
        <v/>
      </c>
      <c r="Z42" s="621" t="str">
        <f t="shared" si="2"/>
        <v/>
      </c>
      <c r="AA42" s="310" t="str">
        <f>IF(คิดวิเคราะห์!R42="","",คิดวิเคราะห์!R42)</f>
        <v/>
      </c>
      <c r="AB42" s="311" t="str">
        <f>IF(คิดวิเคราะห์!S42="","",คิดวิเคราะห์!S42)</f>
        <v/>
      </c>
      <c r="AC42" s="311" t="str">
        <f>IF(คิดวิเคราะห์!T42="","",คิดวิเคราะห์!T42)</f>
        <v/>
      </c>
      <c r="AD42" s="311" t="str">
        <f>IF(คิดวิเคราะห์!U42="","",คิดวิเคราะห์!U42)</f>
        <v/>
      </c>
      <c r="AE42" s="23" t="str">
        <f t="shared" si="8"/>
        <v/>
      </c>
      <c r="AF42" s="620" t="str">
        <f t="shared" si="14"/>
        <v/>
      </c>
      <c r="AG42" s="621" t="str">
        <f t="shared" si="3"/>
        <v/>
      </c>
      <c r="AH42" s="310" t="str">
        <f>IF(คิดวิเคราะห์!V42="","",คิดวิเคราะห์!V42)</f>
        <v/>
      </c>
      <c r="AI42" s="311" t="str">
        <f>IF(คิดวิเคราะห์!W42="","",คิดวิเคราะห์!W42)</f>
        <v/>
      </c>
      <c r="AJ42" s="311" t="str">
        <f>IF(คิดวิเคราะห์!X42="","",คิดวิเคราะห์!X42)</f>
        <v/>
      </c>
      <c r="AK42" s="311" t="str">
        <f>IF(คิดวิเคราะห์!Y42="","",คิดวิเคราะห์!Y42)</f>
        <v/>
      </c>
      <c r="AL42" s="23" t="str">
        <f t="shared" si="9"/>
        <v/>
      </c>
      <c r="AM42" s="620" t="str">
        <f t="shared" si="15"/>
        <v/>
      </c>
      <c r="AN42" s="621" t="str">
        <f t="shared" si="4"/>
        <v/>
      </c>
      <c r="AO42" s="618" t="str">
        <f>IF(คิดวิเคราะห์!Z42="","",คิดวิเคราะห์!Z42)</f>
        <v/>
      </c>
      <c r="AP42" s="496" t="str">
        <f t="shared" si="10"/>
        <v/>
      </c>
      <c r="AQ42" s="497" t="str">
        <f>IF(AP42="","",IF(นักเรียน!N41="ออก","---ย้าย---",VLOOKUP(AP42,grade3,5,TRUE)))</f>
        <v/>
      </c>
      <c r="AR42" s="498" t="str">
        <f>IF(AP42="","",IF(นักเรียน!N41="ออก","---ย้าย---",VLOOKUP(AP42,grade3,4,TRUE)))</f>
        <v/>
      </c>
      <c r="AS42" s="304"/>
    </row>
    <row r="43" spans="2:45" ht="15.75" customHeight="1" x14ac:dyDescent="0.5">
      <c r="B43" s="627">
        <v>37</v>
      </c>
      <c r="C43" s="111" t="str">
        <f>IF(นักเรียน!C42="","",นักเรียน!C42)</f>
        <v/>
      </c>
      <c r="D43" s="845" t="str">
        <f>IF(นักเรียน!E42="","",นักเรียน!E42)</f>
        <v/>
      </c>
      <c r="E43" s="846"/>
      <c r="F43" s="310" t="str">
        <f>IF(คิดวิเคราะห์!F43="","",คิดวิเคราะห์!F43)</f>
        <v/>
      </c>
      <c r="G43" s="311" t="str">
        <f>IF(คิดวิเคราะห์!G43="","",คิดวิเคราะห์!G43)</f>
        <v/>
      </c>
      <c r="H43" s="311" t="str">
        <f>IF(คิดวิเคราะห์!H43="","",คิดวิเคราะห์!H43)</f>
        <v/>
      </c>
      <c r="I43" s="311" t="str">
        <f>IF(คิดวิเคราะห์!I43="","",คิดวิเคราะห์!I43)</f>
        <v/>
      </c>
      <c r="J43" s="23" t="str">
        <f t="shared" si="5"/>
        <v/>
      </c>
      <c r="K43" s="627" t="str">
        <f t="shared" si="11"/>
        <v/>
      </c>
      <c r="L43" s="621" t="str">
        <f t="shared" si="0"/>
        <v/>
      </c>
      <c r="M43" s="310" t="str">
        <f>IF(คิดวิเคราะห์!J43="","",คิดวิเคราะห์!J43)</f>
        <v/>
      </c>
      <c r="N43" s="311" t="str">
        <f>IF(คิดวิเคราะห์!K43="","",คิดวิเคราะห์!K43)</f>
        <v/>
      </c>
      <c r="O43" s="311" t="str">
        <f>IF(คิดวิเคราะห์!L43="","",คิดวิเคราะห์!L43)</f>
        <v/>
      </c>
      <c r="P43" s="311" t="str">
        <f>IF(คิดวิเคราะห์!M43="","",คิดวิเคราะห์!M43)</f>
        <v/>
      </c>
      <c r="Q43" s="23" t="str">
        <f t="shared" si="6"/>
        <v/>
      </c>
      <c r="R43" s="620" t="str">
        <f t="shared" si="12"/>
        <v/>
      </c>
      <c r="S43" s="621" t="str">
        <f t="shared" si="1"/>
        <v/>
      </c>
      <c r="T43" s="310" t="str">
        <f>IF(คิดวิเคราะห์!N43="","",คิดวิเคราะห์!N43)</f>
        <v/>
      </c>
      <c r="U43" s="311" t="str">
        <f>IF(คิดวิเคราะห์!O43="","",คิดวิเคราะห์!O43)</f>
        <v/>
      </c>
      <c r="V43" s="311" t="str">
        <f>IF(คิดวิเคราะห์!P43="","",คิดวิเคราะห์!P43)</f>
        <v/>
      </c>
      <c r="W43" s="311" t="str">
        <f>IF(คิดวิเคราะห์!Q43="","",คิดวิเคราะห์!Q43)</f>
        <v/>
      </c>
      <c r="X43" s="23" t="str">
        <f t="shared" si="7"/>
        <v/>
      </c>
      <c r="Y43" s="620" t="str">
        <f t="shared" si="13"/>
        <v/>
      </c>
      <c r="Z43" s="621" t="str">
        <f t="shared" si="2"/>
        <v/>
      </c>
      <c r="AA43" s="310" t="str">
        <f>IF(คิดวิเคราะห์!R43="","",คิดวิเคราะห์!R43)</f>
        <v/>
      </c>
      <c r="AB43" s="311" t="str">
        <f>IF(คิดวิเคราะห์!S43="","",คิดวิเคราะห์!S43)</f>
        <v/>
      </c>
      <c r="AC43" s="311" t="str">
        <f>IF(คิดวิเคราะห์!T43="","",คิดวิเคราะห์!T43)</f>
        <v/>
      </c>
      <c r="AD43" s="311" t="str">
        <f>IF(คิดวิเคราะห์!U43="","",คิดวิเคราะห์!U43)</f>
        <v/>
      </c>
      <c r="AE43" s="23" t="str">
        <f t="shared" si="8"/>
        <v/>
      </c>
      <c r="AF43" s="620" t="str">
        <f t="shared" si="14"/>
        <v/>
      </c>
      <c r="AG43" s="621" t="str">
        <f t="shared" si="3"/>
        <v/>
      </c>
      <c r="AH43" s="310" t="str">
        <f>IF(คิดวิเคราะห์!V43="","",คิดวิเคราะห์!V43)</f>
        <v/>
      </c>
      <c r="AI43" s="311" t="str">
        <f>IF(คิดวิเคราะห์!W43="","",คิดวิเคราะห์!W43)</f>
        <v/>
      </c>
      <c r="AJ43" s="311" t="str">
        <f>IF(คิดวิเคราะห์!X43="","",คิดวิเคราะห์!X43)</f>
        <v/>
      </c>
      <c r="AK43" s="311" t="str">
        <f>IF(คิดวิเคราะห์!Y43="","",คิดวิเคราะห์!Y43)</f>
        <v/>
      </c>
      <c r="AL43" s="23" t="str">
        <f t="shared" si="9"/>
        <v/>
      </c>
      <c r="AM43" s="620" t="str">
        <f t="shared" si="15"/>
        <v/>
      </c>
      <c r="AN43" s="621" t="str">
        <f t="shared" si="4"/>
        <v/>
      </c>
      <c r="AO43" s="618" t="str">
        <f>IF(คิดวิเคราะห์!Z43="","",คิดวิเคราะห์!Z43)</f>
        <v/>
      </c>
      <c r="AP43" s="496" t="str">
        <f t="shared" si="10"/>
        <v/>
      </c>
      <c r="AQ43" s="497" t="str">
        <f>IF(AP43="","",IF(นักเรียน!N42="ออก","---ย้าย---",VLOOKUP(AP43,grade3,5,TRUE)))</f>
        <v/>
      </c>
      <c r="AR43" s="498" t="str">
        <f>IF(AP43="","",IF(นักเรียน!N42="ออก","---ย้าย---",VLOOKUP(AP43,grade3,4,TRUE)))</f>
        <v/>
      </c>
      <c r="AS43" s="304"/>
    </row>
    <row r="44" spans="2:45" ht="15.75" customHeight="1" x14ac:dyDescent="0.5">
      <c r="B44" s="627">
        <v>38</v>
      </c>
      <c r="C44" s="111" t="str">
        <f>IF(นักเรียน!C43="","",นักเรียน!C43)</f>
        <v/>
      </c>
      <c r="D44" s="845" t="str">
        <f>IF(นักเรียน!E43="","",นักเรียน!E43)</f>
        <v/>
      </c>
      <c r="E44" s="846"/>
      <c r="F44" s="310" t="str">
        <f>IF(คิดวิเคราะห์!F44="","",คิดวิเคราะห์!F44)</f>
        <v/>
      </c>
      <c r="G44" s="311" t="str">
        <f>IF(คิดวิเคราะห์!G44="","",คิดวิเคราะห์!G44)</f>
        <v/>
      </c>
      <c r="H44" s="311" t="str">
        <f>IF(คิดวิเคราะห์!H44="","",คิดวิเคราะห์!H44)</f>
        <v/>
      </c>
      <c r="I44" s="311" t="str">
        <f>IF(คิดวิเคราะห์!I44="","",คิดวิเคราะห์!I44)</f>
        <v/>
      </c>
      <c r="J44" s="23" t="str">
        <f t="shared" si="5"/>
        <v/>
      </c>
      <c r="K44" s="627" t="str">
        <f t="shared" si="11"/>
        <v/>
      </c>
      <c r="L44" s="621" t="str">
        <f t="shared" si="0"/>
        <v/>
      </c>
      <c r="M44" s="310" t="str">
        <f>IF(คิดวิเคราะห์!J44="","",คิดวิเคราะห์!J44)</f>
        <v/>
      </c>
      <c r="N44" s="311" t="str">
        <f>IF(คิดวิเคราะห์!K44="","",คิดวิเคราะห์!K44)</f>
        <v/>
      </c>
      <c r="O44" s="311" t="str">
        <f>IF(คิดวิเคราะห์!L44="","",คิดวิเคราะห์!L44)</f>
        <v/>
      </c>
      <c r="P44" s="311" t="str">
        <f>IF(คิดวิเคราะห์!M44="","",คิดวิเคราะห์!M44)</f>
        <v/>
      </c>
      <c r="Q44" s="23" t="str">
        <f t="shared" si="6"/>
        <v/>
      </c>
      <c r="R44" s="620" t="str">
        <f t="shared" si="12"/>
        <v/>
      </c>
      <c r="S44" s="621" t="str">
        <f t="shared" si="1"/>
        <v/>
      </c>
      <c r="T44" s="310" t="str">
        <f>IF(คิดวิเคราะห์!N44="","",คิดวิเคราะห์!N44)</f>
        <v/>
      </c>
      <c r="U44" s="311" t="str">
        <f>IF(คิดวิเคราะห์!O44="","",คิดวิเคราะห์!O44)</f>
        <v/>
      </c>
      <c r="V44" s="311" t="str">
        <f>IF(คิดวิเคราะห์!P44="","",คิดวิเคราะห์!P44)</f>
        <v/>
      </c>
      <c r="W44" s="311" t="str">
        <f>IF(คิดวิเคราะห์!Q44="","",คิดวิเคราะห์!Q44)</f>
        <v/>
      </c>
      <c r="X44" s="23" t="str">
        <f t="shared" si="7"/>
        <v/>
      </c>
      <c r="Y44" s="620" t="str">
        <f t="shared" si="13"/>
        <v/>
      </c>
      <c r="Z44" s="621" t="str">
        <f t="shared" si="2"/>
        <v/>
      </c>
      <c r="AA44" s="310" t="str">
        <f>IF(คิดวิเคราะห์!R44="","",คิดวิเคราะห์!R44)</f>
        <v/>
      </c>
      <c r="AB44" s="311" t="str">
        <f>IF(คิดวิเคราะห์!S44="","",คิดวิเคราะห์!S44)</f>
        <v/>
      </c>
      <c r="AC44" s="311" t="str">
        <f>IF(คิดวิเคราะห์!T44="","",คิดวิเคราะห์!T44)</f>
        <v/>
      </c>
      <c r="AD44" s="311" t="str">
        <f>IF(คิดวิเคราะห์!U44="","",คิดวิเคราะห์!U44)</f>
        <v/>
      </c>
      <c r="AE44" s="23" t="str">
        <f t="shared" si="8"/>
        <v/>
      </c>
      <c r="AF44" s="620" t="str">
        <f t="shared" si="14"/>
        <v/>
      </c>
      <c r="AG44" s="621" t="str">
        <f t="shared" si="3"/>
        <v/>
      </c>
      <c r="AH44" s="310" t="str">
        <f>IF(คิดวิเคราะห์!V44="","",คิดวิเคราะห์!V44)</f>
        <v/>
      </c>
      <c r="AI44" s="311" t="str">
        <f>IF(คิดวิเคราะห์!W44="","",คิดวิเคราะห์!W44)</f>
        <v/>
      </c>
      <c r="AJ44" s="311" t="str">
        <f>IF(คิดวิเคราะห์!X44="","",คิดวิเคราะห์!X44)</f>
        <v/>
      </c>
      <c r="AK44" s="311" t="str">
        <f>IF(คิดวิเคราะห์!Y44="","",คิดวิเคราะห์!Y44)</f>
        <v/>
      </c>
      <c r="AL44" s="23" t="str">
        <f t="shared" si="9"/>
        <v/>
      </c>
      <c r="AM44" s="620" t="str">
        <f t="shared" si="15"/>
        <v/>
      </c>
      <c r="AN44" s="621" t="str">
        <f t="shared" si="4"/>
        <v/>
      </c>
      <c r="AO44" s="618" t="str">
        <f>IF(คิดวิเคราะห์!Z44="","",คิดวิเคราะห์!Z44)</f>
        <v/>
      </c>
      <c r="AP44" s="496" t="str">
        <f t="shared" si="10"/>
        <v/>
      </c>
      <c r="AQ44" s="497" t="str">
        <f>IF(AP44="","",IF(นักเรียน!N43="ออก","---ย้าย---",VLOOKUP(AP44,grade3,5,TRUE)))</f>
        <v/>
      </c>
      <c r="AR44" s="498" t="str">
        <f>IF(AP44="","",IF(นักเรียน!N43="ออก","---ย้าย---",VLOOKUP(AP44,grade3,4,TRUE)))</f>
        <v/>
      </c>
      <c r="AS44" s="304"/>
    </row>
    <row r="45" spans="2:45" ht="15.75" customHeight="1" x14ac:dyDescent="0.5">
      <c r="B45" s="627">
        <v>39</v>
      </c>
      <c r="C45" s="111" t="str">
        <f>IF(นักเรียน!C44="","",นักเรียน!C44)</f>
        <v/>
      </c>
      <c r="D45" s="845" t="str">
        <f>IF(นักเรียน!E44="","",นักเรียน!E44)</f>
        <v/>
      </c>
      <c r="E45" s="846"/>
      <c r="F45" s="310" t="str">
        <f>IF(คิดวิเคราะห์!F45="","",คิดวิเคราะห์!F45)</f>
        <v/>
      </c>
      <c r="G45" s="311" t="str">
        <f>IF(คิดวิเคราะห์!G45="","",คิดวิเคราะห์!G45)</f>
        <v/>
      </c>
      <c r="H45" s="311" t="str">
        <f>IF(คิดวิเคราะห์!H45="","",คิดวิเคราะห์!H45)</f>
        <v/>
      </c>
      <c r="I45" s="311" t="str">
        <f>IF(คิดวิเคราะห์!I45="","",คิดวิเคราะห์!I45)</f>
        <v/>
      </c>
      <c r="J45" s="23" t="str">
        <f t="shared" si="5"/>
        <v/>
      </c>
      <c r="K45" s="627" t="str">
        <f t="shared" si="11"/>
        <v/>
      </c>
      <c r="L45" s="621" t="str">
        <f t="shared" si="0"/>
        <v/>
      </c>
      <c r="M45" s="310" t="str">
        <f>IF(คิดวิเคราะห์!J45="","",คิดวิเคราะห์!J45)</f>
        <v/>
      </c>
      <c r="N45" s="311" t="str">
        <f>IF(คิดวิเคราะห์!K45="","",คิดวิเคราะห์!K45)</f>
        <v/>
      </c>
      <c r="O45" s="311" t="str">
        <f>IF(คิดวิเคราะห์!L45="","",คิดวิเคราะห์!L45)</f>
        <v/>
      </c>
      <c r="P45" s="311" t="str">
        <f>IF(คิดวิเคราะห์!M45="","",คิดวิเคราะห์!M45)</f>
        <v/>
      </c>
      <c r="Q45" s="23" t="str">
        <f t="shared" si="6"/>
        <v/>
      </c>
      <c r="R45" s="620" t="str">
        <f t="shared" si="12"/>
        <v/>
      </c>
      <c r="S45" s="621" t="str">
        <f t="shared" si="1"/>
        <v/>
      </c>
      <c r="T45" s="310" t="str">
        <f>IF(คิดวิเคราะห์!N45="","",คิดวิเคราะห์!N45)</f>
        <v/>
      </c>
      <c r="U45" s="311" t="str">
        <f>IF(คิดวิเคราะห์!O45="","",คิดวิเคราะห์!O45)</f>
        <v/>
      </c>
      <c r="V45" s="311" t="str">
        <f>IF(คิดวิเคราะห์!P45="","",คิดวิเคราะห์!P45)</f>
        <v/>
      </c>
      <c r="W45" s="311" t="str">
        <f>IF(คิดวิเคราะห์!Q45="","",คิดวิเคราะห์!Q45)</f>
        <v/>
      </c>
      <c r="X45" s="23" t="str">
        <f t="shared" si="7"/>
        <v/>
      </c>
      <c r="Y45" s="620" t="str">
        <f t="shared" si="13"/>
        <v/>
      </c>
      <c r="Z45" s="621" t="str">
        <f t="shared" si="2"/>
        <v/>
      </c>
      <c r="AA45" s="310" t="str">
        <f>IF(คิดวิเคราะห์!R45="","",คิดวิเคราะห์!R45)</f>
        <v/>
      </c>
      <c r="AB45" s="311" t="str">
        <f>IF(คิดวิเคราะห์!S45="","",คิดวิเคราะห์!S45)</f>
        <v/>
      </c>
      <c r="AC45" s="311" t="str">
        <f>IF(คิดวิเคราะห์!T45="","",คิดวิเคราะห์!T45)</f>
        <v/>
      </c>
      <c r="AD45" s="311" t="str">
        <f>IF(คิดวิเคราะห์!U45="","",คิดวิเคราะห์!U45)</f>
        <v/>
      </c>
      <c r="AE45" s="23" t="str">
        <f t="shared" si="8"/>
        <v/>
      </c>
      <c r="AF45" s="620" t="str">
        <f t="shared" si="14"/>
        <v/>
      </c>
      <c r="AG45" s="621" t="str">
        <f t="shared" si="3"/>
        <v/>
      </c>
      <c r="AH45" s="310" t="str">
        <f>IF(คิดวิเคราะห์!V45="","",คิดวิเคราะห์!V45)</f>
        <v/>
      </c>
      <c r="AI45" s="311" t="str">
        <f>IF(คิดวิเคราะห์!W45="","",คิดวิเคราะห์!W45)</f>
        <v/>
      </c>
      <c r="AJ45" s="311" t="str">
        <f>IF(คิดวิเคราะห์!X45="","",คิดวิเคราะห์!X45)</f>
        <v/>
      </c>
      <c r="AK45" s="311" t="str">
        <f>IF(คิดวิเคราะห์!Y45="","",คิดวิเคราะห์!Y45)</f>
        <v/>
      </c>
      <c r="AL45" s="23" t="str">
        <f t="shared" si="9"/>
        <v/>
      </c>
      <c r="AM45" s="620" t="str">
        <f t="shared" si="15"/>
        <v/>
      </c>
      <c r="AN45" s="621" t="str">
        <f t="shared" si="4"/>
        <v/>
      </c>
      <c r="AO45" s="618" t="str">
        <f>IF(คิดวิเคราะห์!Z45="","",คิดวิเคราะห์!Z45)</f>
        <v/>
      </c>
      <c r="AP45" s="496" t="str">
        <f t="shared" si="10"/>
        <v/>
      </c>
      <c r="AQ45" s="497" t="str">
        <f>IF(AP45="","",IF(นักเรียน!N44="ออก","---ย้าย---",VLOOKUP(AP45,grade3,5,TRUE)))</f>
        <v/>
      </c>
      <c r="AR45" s="498" t="str">
        <f>IF(AP45="","",IF(นักเรียน!N44="ออก","---ย้าย---",VLOOKUP(AP45,grade3,4,TRUE)))</f>
        <v/>
      </c>
      <c r="AS45" s="304"/>
    </row>
    <row r="46" spans="2:45" ht="15.75" customHeight="1" x14ac:dyDescent="0.5">
      <c r="B46" s="627">
        <v>40</v>
      </c>
      <c r="C46" s="111" t="str">
        <f>IF(นักเรียน!C45="","",นักเรียน!C45)</f>
        <v/>
      </c>
      <c r="D46" s="845" t="str">
        <f>IF(นักเรียน!E45="","",นักเรียน!E45)</f>
        <v/>
      </c>
      <c r="E46" s="846"/>
      <c r="F46" s="310" t="str">
        <f>IF(คิดวิเคราะห์!F46="","",คิดวิเคราะห์!F46)</f>
        <v/>
      </c>
      <c r="G46" s="311" t="str">
        <f>IF(คิดวิเคราะห์!G46="","",คิดวิเคราะห์!G46)</f>
        <v/>
      </c>
      <c r="H46" s="311" t="str">
        <f>IF(คิดวิเคราะห์!H46="","",คิดวิเคราะห์!H46)</f>
        <v/>
      </c>
      <c r="I46" s="311" t="str">
        <f>IF(คิดวิเคราะห์!I46="","",คิดวิเคราะห์!I46)</f>
        <v/>
      </c>
      <c r="J46" s="23" t="str">
        <f t="shared" si="5"/>
        <v/>
      </c>
      <c r="K46" s="627" t="str">
        <f t="shared" si="11"/>
        <v/>
      </c>
      <c r="L46" s="621" t="str">
        <f t="shared" si="0"/>
        <v/>
      </c>
      <c r="M46" s="310" t="str">
        <f>IF(คิดวิเคราะห์!J46="","",คิดวิเคราะห์!J46)</f>
        <v/>
      </c>
      <c r="N46" s="311" t="str">
        <f>IF(คิดวิเคราะห์!K46="","",คิดวิเคราะห์!K46)</f>
        <v/>
      </c>
      <c r="O46" s="311" t="str">
        <f>IF(คิดวิเคราะห์!L46="","",คิดวิเคราะห์!L46)</f>
        <v/>
      </c>
      <c r="P46" s="311" t="str">
        <f>IF(คิดวิเคราะห์!M46="","",คิดวิเคราะห์!M46)</f>
        <v/>
      </c>
      <c r="Q46" s="23" t="str">
        <f t="shared" si="6"/>
        <v/>
      </c>
      <c r="R46" s="620" t="str">
        <f t="shared" si="12"/>
        <v/>
      </c>
      <c r="S46" s="621" t="str">
        <f t="shared" si="1"/>
        <v/>
      </c>
      <c r="T46" s="310" t="str">
        <f>IF(คิดวิเคราะห์!N46="","",คิดวิเคราะห์!N46)</f>
        <v/>
      </c>
      <c r="U46" s="311" t="str">
        <f>IF(คิดวิเคราะห์!O46="","",คิดวิเคราะห์!O46)</f>
        <v/>
      </c>
      <c r="V46" s="311" t="str">
        <f>IF(คิดวิเคราะห์!P46="","",คิดวิเคราะห์!P46)</f>
        <v/>
      </c>
      <c r="W46" s="311" t="str">
        <f>IF(คิดวิเคราะห์!Q46="","",คิดวิเคราะห์!Q46)</f>
        <v/>
      </c>
      <c r="X46" s="23" t="str">
        <f t="shared" si="7"/>
        <v/>
      </c>
      <c r="Y46" s="620" t="str">
        <f t="shared" si="13"/>
        <v/>
      </c>
      <c r="Z46" s="621" t="str">
        <f t="shared" si="2"/>
        <v/>
      </c>
      <c r="AA46" s="310" t="str">
        <f>IF(คิดวิเคราะห์!R46="","",คิดวิเคราะห์!R46)</f>
        <v/>
      </c>
      <c r="AB46" s="311" t="str">
        <f>IF(คิดวิเคราะห์!S46="","",คิดวิเคราะห์!S46)</f>
        <v/>
      </c>
      <c r="AC46" s="311" t="str">
        <f>IF(คิดวิเคราะห์!T46="","",คิดวิเคราะห์!T46)</f>
        <v/>
      </c>
      <c r="AD46" s="311" t="str">
        <f>IF(คิดวิเคราะห์!U46="","",คิดวิเคราะห์!U46)</f>
        <v/>
      </c>
      <c r="AE46" s="23" t="str">
        <f t="shared" si="8"/>
        <v/>
      </c>
      <c r="AF46" s="620" t="str">
        <f t="shared" si="14"/>
        <v/>
      </c>
      <c r="AG46" s="621" t="str">
        <f t="shared" si="3"/>
        <v/>
      </c>
      <c r="AH46" s="310" t="str">
        <f>IF(คิดวิเคราะห์!V46="","",คิดวิเคราะห์!V46)</f>
        <v/>
      </c>
      <c r="AI46" s="311" t="str">
        <f>IF(คิดวิเคราะห์!W46="","",คิดวิเคราะห์!W46)</f>
        <v/>
      </c>
      <c r="AJ46" s="311" t="str">
        <f>IF(คิดวิเคราะห์!X46="","",คิดวิเคราะห์!X46)</f>
        <v/>
      </c>
      <c r="AK46" s="311" t="str">
        <f>IF(คิดวิเคราะห์!Y46="","",คิดวิเคราะห์!Y46)</f>
        <v/>
      </c>
      <c r="AL46" s="23" t="str">
        <f t="shared" si="9"/>
        <v/>
      </c>
      <c r="AM46" s="620" t="str">
        <f t="shared" si="15"/>
        <v/>
      </c>
      <c r="AN46" s="621" t="str">
        <f t="shared" si="4"/>
        <v/>
      </c>
      <c r="AO46" s="618" t="str">
        <f>IF(คิดวิเคราะห์!Z46="","",คิดวิเคราะห์!Z46)</f>
        <v/>
      </c>
      <c r="AP46" s="496" t="str">
        <f t="shared" si="10"/>
        <v/>
      </c>
      <c r="AQ46" s="497" t="str">
        <f>IF(AP46="","",IF(นักเรียน!N45="ออก","---ย้าย---",VLOOKUP(AP46,grade3,5,TRUE)))</f>
        <v/>
      </c>
      <c r="AR46" s="498" t="str">
        <f>IF(AP46="","",IF(นักเรียน!N45="ออก","---ย้าย---",VLOOKUP(AP46,grade3,4,TRUE)))</f>
        <v/>
      </c>
      <c r="AS46" s="304"/>
    </row>
    <row r="47" spans="2:45" ht="15.75" customHeight="1" x14ac:dyDescent="0.5">
      <c r="B47" s="627">
        <v>41</v>
      </c>
      <c r="C47" s="111" t="str">
        <f>IF(นักเรียน!C46="","",นักเรียน!C46)</f>
        <v/>
      </c>
      <c r="D47" s="845" t="str">
        <f>IF(นักเรียน!E46="","",นักเรียน!E46)</f>
        <v/>
      </c>
      <c r="E47" s="846"/>
      <c r="F47" s="310" t="str">
        <f>IF(คิดวิเคราะห์!F47="","",คิดวิเคราะห์!F47)</f>
        <v/>
      </c>
      <c r="G47" s="311" t="str">
        <f>IF(คิดวิเคราะห์!G47="","",คิดวิเคราะห์!G47)</f>
        <v/>
      </c>
      <c r="H47" s="311" t="str">
        <f>IF(คิดวิเคราะห์!H47="","",คิดวิเคราะห์!H47)</f>
        <v/>
      </c>
      <c r="I47" s="311" t="str">
        <f>IF(คิดวิเคราะห์!I47="","",คิดวิเคราะห์!I47)</f>
        <v/>
      </c>
      <c r="J47" s="23" t="str">
        <f t="shared" si="5"/>
        <v/>
      </c>
      <c r="K47" s="627" t="str">
        <f t="shared" si="11"/>
        <v/>
      </c>
      <c r="L47" s="621" t="str">
        <f t="shared" si="0"/>
        <v/>
      </c>
      <c r="M47" s="310" t="str">
        <f>IF(คิดวิเคราะห์!J47="","",คิดวิเคราะห์!J47)</f>
        <v/>
      </c>
      <c r="N47" s="311" t="str">
        <f>IF(คิดวิเคราะห์!K47="","",คิดวิเคราะห์!K47)</f>
        <v/>
      </c>
      <c r="O47" s="311" t="str">
        <f>IF(คิดวิเคราะห์!L47="","",คิดวิเคราะห์!L47)</f>
        <v/>
      </c>
      <c r="P47" s="311" t="str">
        <f>IF(คิดวิเคราะห์!M47="","",คิดวิเคราะห์!M47)</f>
        <v/>
      </c>
      <c r="Q47" s="23" t="str">
        <f t="shared" si="6"/>
        <v/>
      </c>
      <c r="R47" s="620" t="str">
        <f t="shared" ref="R47:R56" si="16">IF(Q47="","",ROUND(Q47/$Q$6*$R$6,0))</f>
        <v/>
      </c>
      <c r="S47" s="621" t="str">
        <f t="shared" ref="S47:S56" si="17">IF(R47="","",VLOOKUP(R47,grade3,4,TRUE))</f>
        <v/>
      </c>
      <c r="T47" s="310" t="str">
        <f>IF(คิดวิเคราะห์!N47="","",คิดวิเคราะห์!N47)</f>
        <v/>
      </c>
      <c r="U47" s="311" t="str">
        <f>IF(คิดวิเคราะห์!O47="","",คิดวิเคราะห์!O47)</f>
        <v/>
      </c>
      <c r="V47" s="311" t="str">
        <f>IF(คิดวิเคราะห์!P47="","",คิดวิเคราะห์!P47)</f>
        <v/>
      </c>
      <c r="W47" s="311" t="str">
        <f>IF(คิดวิเคราะห์!Q47="","",คิดวิเคราะห์!Q47)</f>
        <v/>
      </c>
      <c r="X47" s="23" t="str">
        <f t="shared" si="7"/>
        <v/>
      </c>
      <c r="Y47" s="620" t="str">
        <f t="shared" si="13"/>
        <v/>
      </c>
      <c r="Z47" s="621" t="str">
        <f t="shared" si="2"/>
        <v/>
      </c>
      <c r="AA47" s="310" t="str">
        <f>IF(คิดวิเคราะห์!R47="","",คิดวิเคราะห์!R47)</f>
        <v/>
      </c>
      <c r="AB47" s="311" t="str">
        <f>IF(คิดวิเคราะห์!S47="","",คิดวิเคราะห์!S47)</f>
        <v/>
      </c>
      <c r="AC47" s="311" t="str">
        <f>IF(คิดวิเคราะห์!T47="","",คิดวิเคราะห์!T47)</f>
        <v/>
      </c>
      <c r="AD47" s="311" t="str">
        <f>IF(คิดวิเคราะห์!U47="","",คิดวิเคราะห์!U47)</f>
        <v/>
      </c>
      <c r="AE47" s="23" t="str">
        <f t="shared" si="8"/>
        <v/>
      </c>
      <c r="AF47" s="620" t="str">
        <f t="shared" ref="AF47:AF56" si="18">IF(AE47="","",ROUND(AE47/$AE$6*$AF$6,0))</f>
        <v/>
      </c>
      <c r="AG47" s="621" t="str">
        <f t="shared" ref="AG47:AG56" si="19">IF(AF47="","",VLOOKUP(AF47,grade3,4,TRUE))</f>
        <v/>
      </c>
      <c r="AH47" s="310" t="str">
        <f>IF(คิดวิเคราะห์!V47="","",คิดวิเคราะห์!V47)</f>
        <v/>
      </c>
      <c r="AI47" s="311" t="str">
        <f>IF(คิดวิเคราะห์!W47="","",คิดวิเคราะห์!W47)</f>
        <v/>
      </c>
      <c r="AJ47" s="311" t="str">
        <f>IF(คิดวิเคราะห์!X47="","",คิดวิเคราะห์!X47)</f>
        <v/>
      </c>
      <c r="AK47" s="311" t="str">
        <f>IF(คิดวิเคราะห์!Y47="","",คิดวิเคราะห์!Y47)</f>
        <v/>
      </c>
      <c r="AL47" s="23" t="str">
        <f t="shared" si="9"/>
        <v/>
      </c>
      <c r="AM47" s="620" t="str">
        <f t="shared" ref="AM47:AM56" si="20">IF(AL47="","",ROUND(AL47/$AL$6*$AM$6,0))</f>
        <v/>
      </c>
      <c r="AN47" s="621" t="str">
        <f t="shared" ref="AN47:AN56" si="21">IF(AM47="","",VLOOKUP(AM47,grade3,4,TRUE))</f>
        <v/>
      </c>
      <c r="AO47" s="618" t="str">
        <f>IF(คิดวิเคราะห์!Z47="","",คิดวิเคราะห์!Z47)</f>
        <v/>
      </c>
      <c r="AP47" s="496" t="str">
        <f t="shared" si="10"/>
        <v/>
      </c>
      <c r="AQ47" s="497" t="str">
        <f>IF(AP47="","",IF(นักเรียน!N46="ออก","---ย้าย---",VLOOKUP(AP47,grade3,5,TRUE)))</f>
        <v/>
      </c>
      <c r="AR47" s="498" t="str">
        <f>IF(AP47="","",IF(นักเรียน!N46="ออก","---ย้าย---",VLOOKUP(AP47,grade3,4,TRUE)))</f>
        <v/>
      </c>
      <c r="AS47" s="304"/>
    </row>
    <row r="48" spans="2:45" ht="15.75" customHeight="1" x14ac:dyDescent="0.5">
      <c r="B48" s="627">
        <v>42</v>
      </c>
      <c r="C48" s="111" t="str">
        <f>IF(นักเรียน!C47="","",นักเรียน!C47)</f>
        <v/>
      </c>
      <c r="D48" s="845" t="str">
        <f>IF(นักเรียน!E47="","",นักเรียน!E47)</f>
        <v/>
      </c>
      <c r="E48" s="846"/>
      <c r="F48" s="310" t="str">
        <f>IF(คิดวิเคราะห์!F48="","",คิดวิเคราะห์!F48)</f>
        <v/>
      </c>
      <c r="G48" s="311" t="str">
        <f>IF(คิดวิเคราะห์!G48="","",คิดวิเคราะห์!G48)</f>
        <v/>
      </c>
      <c r="H48" s="311" t="str">
        <f>IF(คิดวิเคราะห์!H48="","",คิดวิเคราะห์!H48)</f>
        <v/>
      </c>
      <c r="I48" s="311" t="str">
        <f>IF(คิดวิเคราะห์!I48="","",คิดวิเคราะห์!I48)</f>
        <v/>
      </c>
      <c r="J48" s="23" t="str">
        <f t="shared" si="5"/>
        <v/>
      </c>
      <c r="K48" s="627" t="str">
        <f t="shared" si="11"/>
        <v/>
      </c>
      <c r="L48" s="621" t="str">
        <f t="shared" si="0"/>
        <v/>
      </c>
      <c r="M48" s="310" t="str">
        <f>IF(คิดวิเคราะห์!J48="","",คิดวิเคราะห์!J48)</f>
        <v/>
      </c>
      <c r="N48" s="311" t="str">
        <f>IF(คิดวิเคราะห์!K48="","",คิดวิเคราะห์!K48)</f>
        <v/>
      </c>
      <c r="O48" s="311" t="str">
        <f>IF(คิดวิเคราะห์!L48="","",คิดวิเคราะห์!L48)</f>
        <v/>
      </c>
      <c r="P48" s="311" t="str">
        <f>IF(คิดวิเคราะห์!M48="","",คิดวิเคราะห์!M48)</f>
        <v/>
      </c>
      <c r="Q48" s="23" t="str">
        <f t="shared" si="6"/>
        <v/>
      </c>
      <c r="R48" s="620" t="str">
        <f t="shared" si="16"/>
        <v/>
      </c>
      <c r="S48" s="621" t="str">
        <f t="shared" si="17"/>
        <v/>
      </c>
      <c r="T48" s="310" t="str">
        <f>IF(คิดวิเคราะห์!N48="","",คิดวิเคราะห์!N48)</f>
        <v/>
      </c>
      <c r="U48" s="311" t="str">
        <f>IF(คิดวิเคราะห์!O48="","",คิดวิเคราะห์!O48)</f>
        <v/>
      </c>
      <c r="V48" s="311" t="str">
        <f>IF(คิดวิเคราะห์!P48="","",คิดวิเคราะห์!P48)</f>
        <v/>
      </c>
      <c r="W48" s="311" t="str">
        <f>IF(คิดวิเคราะห์!Q48="","",คิดวิเคราะห์!Q48)</f>
        <v/>
      </c>
      <c r="X48" s="23" t="str">
        <f t="shared" si="7"/>
        <v/>
      </c>
      <c r="Y48" s="620" t="str">
        <f t="shared" si="13"/>
        <v/>
      </c>
      <c r="Z48" s="621" t="str">
        <f t="shared" si="2"/>
        <v/>
      </c>
      <c r="AA48" s="310" t="str">
        <f>IF(คิดวิเคราะห์!R48="","",คิดวิเคราะห์!R48)</f>
        <v/>
      </c>
      <c r="AB48" s="311" t="str">
        <f>IF(คิดวิเคราะห์!S48="","",คิดวิเคราะห์!S48)</f>
        <v/>
      </c>
      <c r="AC48" s="311" t="str">
        <f>IF(คิดวิเคราะห์!T48="","",คิดวิเคราะห์!T48)</f>
        <v/>
      </c>
      <c r="AD48" s="311" t="str">
        <f>IF(คิดวิเคราะห์!U48="","",คิดวิเคราะห์!U48)</f>
        <v/>
      </c>
      <c r="AE48" s="23" t="str">
        <f t="shared" si="8"/>
        <v/>
      </c>
      <c r="AF48" s="620" t="str">
        <f t="shared" si="18"/>
        <v/>
      </c>
      <c r="AG48" s="621" t="str">
        <f t="shared" si="19"/>
        <v/>
      </c>
      <c r="AH48" s="310" t="str">
        <f>IF(คิดวิเคราะห์!V48="","",คิดวิเคราะห์!V48)</f>
        <v/>
      </c>
      <c r="AI48" s="311" t="str">
        <f>IF(คิดวิเคราะห์!W48="","",คิดวิเคราะห์!W48)</f>
        <v/>
      </c>
      <c r="AJ48" s="311" t="str">
        <f>IF(คิดวิเคราะห์!X48="","",คิดวิเคราะห์!X48)</f>
        <v/>
      </c>
      <c r="AK48" s="311" t="str">
        <f>IF(คิดวิเคราะห์!Y48="","",คิดวิเคราะห์!Y48)</f>
        <v/>
      </c>
      <c r="AL48" s="23" t="str">
        <f t="shared" si="9"/>
        <v/>
      </c>
      <c r="AM48" s="620" t="str">
        <f t="shared" si="20"/>
        <v/>
      </c>
      <c r="AN48" s="621" t="str">
        <f t="shared" si="21"/>
        <v/>
      </c>
      <c r="AO48" s="618" t="str">
        <f>IF(คิดวิเคราะห์!Z48="","",คิดวิเคราะห์!Z48)</f>
        <v/>
      </c>
      <c r="AP48" s="496" t="str">
        <f t="shared" si="10"/>
        <v/>
      </c>
      <c r="AQ48" s="497" t="str">
        <f>IF(AP48="","",IF(นักเรียน!N47="ออก","---ย้าย---",VLOOKUP(AP48,grade3,5,TRUE)))</f>
        <v/>
      </c>
      <c r="AR48" s="498" t="str">
        <f>IF(AP48="","",IF(นักเรียน!N47="ออก","---ย้าย---",VLOOKUP(AP48,grade3,4,TRUE)))</f>
        <v/>
      </c>
      <c r="AS48" s="304"/>
    </row>
    <row r="49" spans="2:45" ht="15.75" customHeight="1" x14ac:dyDescent="0.5">
      <c r="B49" s="627">
        <v>43</v>
      </c>
      <c r="C49" s="111" t="str">
        <f>IF(นักเรียน!C48="","",นักเรียน!C48)</f>
        <v/>
      </c>
      <c r="D49" s="845" t="str">
        <f>IF(นักเรียน!E48="","",นักเรียน!E48)</f>
        <v/>
      </c>
      <c r="E49" s="846"/>
      <c r="F49" s="310" t="str">
        <f>IF(คิดวิเคราะห์!F49="","",คิดวิเคราะห์!F49)</f>
        <v/>
      </c>
      <c r="G49" s="311" t="str">
        <f>IF(คิดวิเคราะห์!G49="","",คิดวิเคราะห์!G49)</f>
        <v/>
      </c>
      <c r="H49" s="311" t="str">
        <f>IF(คิดวิเคราะห์!H49="","",คิดวิเคราะห์!H49)</f>
        <v/>
      </c>
      <c r="I49" s="311" t="str">
        <f>IF(คิดวิเคราะห์!I49="","",คิดวิเคราะห์!I49)</f>
        <v/>
      </c>
      <c r="J49" s="23" t="str">
        <f t="shared" si="5"/>
        <v/>
      </c>
      <c r="K49" s="627" t="str">
        <f t="shared" si="11"/>
        <v/>
      </c>
      <c r="L49" s="621" t="str">
        <f t="shared" si="0"/>
        <v/>
      </c>
      <c r="M49" s="310" t="str">
        <f>IF(คิดวิเคราะห์!J49="","",คิดวิเคราะห์!J49)</f>
        <v/>
      </c>
      <c r="N49" s="311" t="str">
        <f>IF(คิดวิเคราะห์!K49="","",คิดวิเคราะห์!K49)</f>
        <v/>
      </c>
      <c r="O49" s="311" t="str">
        <f>IF(คิดวิเคราะห์!L49="","",คิดวิเคราะห์!L49)</f>
        <v/>
      </c>
      <c r="P49" s="311" t="str">
        <f>IF(คิดวิเคราะห์!M49="","",คิดวิเคราะห์!M49)</f>
        <v/>
      </c>
      <c r="Q49" s="23" t="str">
        <f t="shared" si="6"/>
        <v/>
      </c>
      <c r="R49" s="620" t="str">
        <f t="shared" si="16"/>
        <v/>
      </c>
      <c r="S49" s="621" t="str">
        <f t="shared" si="17"/>
        <v/>
      </c>
      <c r="T49" s="310" t="str">
        <f>IF(คิดวิเคราะห์!N49="","",คิดวิเคราะห์!N49)</f>
        <v/>
      </c>
      <c r="U49" s="311" t="str">
        <f>IF(คิดวิเคราะห์!O49="","",คิดวิเคราะห์!O49)</f>
        <v/>
      </c>
      <c r="V49" s="311" t="str">
        <f>IF(คิดวิเคราะห์!P49="","",คิดวิเคราะห์!P49)</f>
        <v/>
      </c>
      <c r="W49" s="311" t="str">
        <f>IF(คิดวิเคราะห์!Q49="","",คิดวิเคราะห์!Q49)</f>
        <v/>
      </c>
      <c r="X49" s="23" t="str">
        <f t="shared" si="7"/>
        <v/>
      </c>
      <c r="Y49" s="620" t="str">
        <f t="shared" si="13"/>
        <v/>
      </c>
      <c r="Z49" s="621" t="str">
        <f t="shared" si="2"/>
        <v/>
      </c>
      <c r="AA49" s="310" t="str">
        <f>IF(คิดวิเคราะห์!R49="","",คิดวิเคราะห์!R49)</f>
        <v/>
      </c>
      <c r="AB49" s="311" t="str">
        <f>IF(คิดวิเคราะห์!S49="","",คิดวิเคราะห์!S49)</f>
        <v/>
      </c>
      <c r="AC49" s="311" t="str">
        <f>IF(คิดวิเคราะห์!T49="","",คิดวิเคราะห์!T49)</f>
        <v/>
      </c>
      <c r="AD49" s="311" t="str">
        <f>IF(คิดวิเคราะห์!U49="","",คิดวิเคราะห์!U49)</f>
        <v/>
      </c>
      <c r="AE49" s="23" t="str">
        <f t="shared" si="8"/>
        <v/>
      </c>
      <c r="AF49" s="620" t="str">
        <f t="shared" si="18"/>
        <v/>
      </c>
      <c r="AG49" s="621" t="str">
        <f t="shared" si="19"/>
        <v/>
      </c>
      <c r="AH49" s="310" t="str">
        <f>IF(คิดวิเคราะห์!V49="","",คิดวิเคราะห์!V49)</f>
        <v/>
      </c>
      <c r="AI49" s="311" t="str">
        <f>IF(คิดวิเคราะห์!W49="","",คิดวิเคราะห์!W49)</f>
        <v/>
      </c>
      <c r="AJ49" s="311" t="str">
        <f>IF(คิดวิเคราะห์!X49="","",คิดวิเคราะห์!X49)</f>
        <v/>
      </c>
      <c r="AK49" s="311" t="str">
        <f>IF(คิดวิเคราะห์!Y49="","",คิดวิเคราะห์!Y49)</f>
        <v/>
      </c>
      <c r="AL49" s="23" t="str">
        <f t="shared" si="9"/>
        <v/>
      </c>
      <c r="AM49" s="620" t="str">
        <f t="shared" si="20"/>
        <v/>
      </c>
      <c r="AN49" s="621" t="str">
        <f t="shared" si="21"/>
        <v/>
      </c>
      <c r="AO49" s="618" t="str">
        <f>IF(คิดวิเคราะห์!Z49="","",คิดวิเคราะห์!Z49)</f>
        <v/>
      </c>
      <c r="AP49" s="496" t="str">
        <f t="shared" si="10"/>
        <v/>
      </c>
      <c r="AQ49" s="497" t="str">
        <f>IF(AP49="","",IF(นักเรียน!N48="ออก","---ย้าย---",VLOOKUP(AP49,grade3,5,TRUE)))</f>
        <v/>
      </c>
      <c r="AR49" s="498" t="str">
        <f>IF(AP49="","",IF(นักเรียน!N48="ออก","---ย้าย---",VLOOKUP(AP49,grade3,4,TRUE)))</f>
        <v/>
      </c>
      <c r="AS49" s="304"/>
    </row>
    <row r="50" spans="2:45" ht="15.75" customHeight="1" x14ac:dyDescent="0.5">
      <c r="B50" s="627">
        <v>44</v>
      </c>
      <c r="C50" s="111" t="str">
        <f>IF(นักเรียน!C49="","",นักเรียน!C49)</f>
        <v/>
      </c>
      <c r="D50" s="845" t="str">
        <f>IF(นักเรียน!E49="","",นักเรียน!E49)</f>
        <v/>
      </c>
      <c r="E50" s="846"/>
      <c r="F50" s="310" t="str">
        <f>IF(คิดวิเคราะห์!F50="","",คิดวิเคราะห์!F50)</f>
        <v/>
      </c>
      <c r="G50" s="311" t="str">
        <f>IF(คิดวิเคราะห์!G50="","",คิดวิเคราะห์!G50)</f>
        <v/>
      </c>
      <c r="H50" s="311" t="str">
        <f>IF(คิดวิเคราะห์!H50="","",คิดวิเคราะห์!H50)</f>
        <v/>
      </c>
      <c r="I50" s="311" t="str">
        <f>IF(คิดวิเคราะห์!I50="","",คิดวิเคราะห์!I50)</f>
        <v/>
      </c>
      <c r="J50" s="23" t="str">
        <f t="shared" si="5"/>
        <v/>
      </c>
      <c r="K50" s="627" t="str">
        <f t="shared" si="11"/>
        <v/>
      </c>
      <c r="L50" s="621" t="str">
        <f t="shared" si="0"/>
        <v/>
      </c>
      <c r="M50" s="310" t="str">
        <f>IF(คิดวิเคราะห์!J50="","",คิดวิเคราะห์!J50)</f>
        <v/>
      </c>
      <c r="N50" s="311" t="str">
        <f>IF(คิดวิเคราะห์!K50="","",คิดวิเคราะห์!K50)</f>
        <v/>
      </c>
      <c r="O50" s="311" t="str">
        <f>IF(คิดวิเคราะห์!L50="","",คิดวิเคราะห์!L50)</f>
        <v/>
      </c>
      <c r="P50" s="311" t="str">
        <f>IF(คิดวิเคราะห์!M50="","",คิดวิเคราะห์!M50)</f>
        <v/>
      </c>
      <c r="Q50" s="23" t="str">
        <f t="shared" si="6"/>
        <v/>
      </c>
      <c r="R50" s="620" t="str">
        <f t="shared" si="16"/>
        <v/>
      </c>
      <c r="S50" s="621" t="str">
        <f t="shared" si="17"/>
        <v/>
      </c>
      <c r="T50" s="310" t="str">
        <f>IF(คิดวิเคราะห์!N50="","",คิดวิเคราะห์!N50)</f>
        <v/>
      </c>
      <c r="U50" s="311" t="str">
        <f>IF(คิดวิเคราะห์!O50="","",คิดวิเคราะห์!O50)</f>
        <v/>
      </c>
      <c r="V50" s="311" t="str">
        <f>IF(คิดวิเคราะห์!P50="","",คิดวิเคราะห์!P50)</f>
        <v/>
      </c>
      <c r="W50" s="311" t="str">
        <f>IF(คิดวิเคราะห์!Q50="","",คิดวิเคราะห์!Q50)</f>
        <v/>
      </c>
      <c r="X50" s="23" t="str">
        <f t="shared" si="7"/>
        <v/>
      </c>
      <c r="Y50" s="620" t="str">
        <f t="shared" si="13"/>
        <v/>
      </c>
      <c r="Z50" s="621" t="str">
        <f t="shared" si="2"/>
        <v/>
      </c>
      <c r="AA50" s="310" t="str">
        <f>IF(คิดวิเคราะห์!R50="","",คิดวิเคราะห์!R50)</f>
        <v/>
      </c>
      <c r="AB50" s="311" t="str">
        <f>IF(คิดวิเคราะห์!S50="","",คิดวิเคราะห์!S50)</f>
        <v/>
      </c>
      <c r="AC50" s="311" t="str">
        <f>IF(คิดวิเคราะห์!T50="","",คิดวิเคราะห์!T50)</f>
        <v/>
      </c>
      <c r="AD50" s="311" t="str">
        <f>IF(คิดวิเคราะห์!U50="","",คิดวิเคราะห์!U50)</f>
        <v/>
      </c>
      <c r="AE50" s="23" t="str">
        <f t="shared" si="8"/>
        <v/>
      </c>
      <c r="AF50" s="620" t="str">
        <f t="shared" si="18"/>
        <v/>
      </c>
      <c r="AG50" s="621" t="str">
        <f t="shared" si="19"/>
        <v/>
      </c>
      <c r="AH50" s="310" t="str">
        <f>IF(คิดวิเคราะห์!V50="","",คิดวิเคราะห์!V50)</f>
        <v/>
      </c>
      <c r="AI50" s="311" t="str">
        <f>IF(คิดวิเคราะห์!W50="","",คิดวิเคราะห์!W50)</f>
        <v/>
      </c>
      <c r="AJ50" s="311" t="str">
        <f>IF(คิดวิเคราะห์!X50="","",คิดวิเคราะห์!X50)</f>
        <v/>
      </c>
      <c r="AK50" s="311" t="str">
        <f>IF(คิดวิเคราะห์!Y50="","",คิดวิเคราะห์!Y50)</f>
        <v/>
      </c>
      <c r="AL50" s="23" t="str">
        <f t="shared" si="9"/>
        <v/>
      </c>
      <c r="AM50" s="620" t="str">
        <f t="shared" si="20"/>
        <v/>
      </c>
      <c r="AN50" s="621" t="str">
        <f t="shared" si="21"/>
        <v/>
      </c>
      <c r="AO50" s="618" t="str">
        <f>IF(คิดวิเคราะห์!Z50="","",คิดวิเคราะห์!Z50)</f>
        <v/>
      </c>
      <c r="AP50" s="496" t="str">
        <f t="shared" si="10"/>
        <v/>
      </c>
      <c r="AQ50" s="497" t="str">
        <f>IF(AP50="","",IF(นักเรียน!N49="ออก","---ย้าย---",VLOOKUP(AP50,grade3,5,TRUE)))</f>
        <v/>
      </c>
      <c r="AR50" s="498" t="str">
        <f>IF(AP50="","",IF(นักเรียน!N49="ออก","---ย้าย---",VLOOKUP(AP50,grade3,4,TRUE)))</f>
        <v/>
      </c>
      <c r="AS50" s="304"/>
    </row>
    <row r="51" spans="2:45" ht="15.75" customHeight="1" x14ac:dyDescent="0.5">
      <c r="B51" s="627">
        <v>45</v>
      </c>
      <c r="C51" s="111" t="str">
        <f>IF(นักเรียน!C50="","",นักเรียน!C50)</f>
        <v/>
      </c>
      <c r="D51" s="845" t="str">
        <f>IF(นักเรียน!E50="","",นักเรียน!E50)</f>
        <v/>
      </c>
      <c r="E51" s="846"/>
      <c r="F51" s="310" t="str">
        <f>IF(คิดวิเคราะห์!F51="","",คิดวิเคราะห์!F51)</f>
        <v/>
      </c>
      <c r="G51" s="311" t="str">
        <f>IF(คิดวิเคราะห์!G51="","",คิดวิเคราะห์!G51)</f>
        <v/>
      </c>
      <c r="H51" s="311" t="str">
        <f>IF(คิดวิเคราะห์!H51="","",คิดวิเคราะห์!H51)</f>
        <v/>
      </c>
      <c r="I51" s="311" t="str">
        <f>IF(คิดวิเคราะห์!I51="","",คิดวิเคราะห์!I51)</f>
        <v/>
      </c>
      <c r="J51" s="23" t="str">
        <f t="shared" si="5"/>
        <v/>
      </c>
      <c r="K51" s="627" t="str">
        <f t="shared" si="11"/>
        <v/>
      </c>
      <c r="L51" s="621" t="str">
        <f t="shared" si="0"/>
        <v/>
      </c>
      <c r="M51" s="310" t="str">
        <f>IF(คิดวิเคราะห์!J51="","",คิดวิเคราะห์!J51)</f>
        <v/>
      </c>
      <c r="N51" s="311" t="str">
        <f>IF(คิดวิเคราะห์!K51="","",คิดวิเคราะห์!K51)</f>
        <v/>
      </c>
      <c r="O51" s="311" t="str">
        <f>IF(คิดวิเคราะห์!L51="","",คิดวิเคราะห์!L51)</f>
        <v/>
      </c>
      <c r="P51" s="311" t="str">
        <f>IF(คิดวิเคราะห์!M51="","",คิดวิเคราะห์!M51)</f>
        <v/>
      </c>
      <c r="Q51" s="23" t="str">
        <f t="shared" si="6"/>
        <v/>
      </c>
      <c r="R51" s="620" t="str">
        <f t="shared" si="16"/>
        <v/>
      </c>
      <c r="S51" s="621" t="str">
        <f t="shared" si="17"/>
        <v/>
      </c>
      <c r="T51" s="310" t="str">
        <f>IF(คิดวิเคราะห์!N51="","",คิดวิเคราะห์!N51)</f>
        <v/>
      </c>
      <c r="U51" s="311" t="str">
        <f>IF(คิดวิเคราะห์!O51="","",คิดวิเคราะห์!O51)</f>
        <v/>
      </c>
      <c r="V51" s="311" t="str">
        <f>IF(คิดวิเคราะห์!P51="","",คิดวิเคราะห์!P51)</f>
        <v/>
      </c>
      <c r="W51" s="311" t="str">
        <f>IF(คิดวิเคราะห์!Q51="","",คิดวิเคราะห์!Q51)</f>
        <v/>
      </c>
      <c r="X51" s="23" t="str">
        <f t="shared" si="7"/>
        <v/>
      </c>
      <c r="Y51" s="620" t="str">
        <f t="shared" si="13"/>
        <v/>
      </c>
      <c r="Z51" s="621" t="str">
        <f t="shared" si="2"/>
        <v/>
      </c>
      <c r="AA51" s="310" t="str">
        <f>IF(คิดวิเคราะห์!R51="","",คิดวิเคราะห์!R51)</f>
        <v/>
      </c>
      <c r="AB51" s="311" t="str">
        <f>IF(คิดวิเคราะห์!S51="","",คิดวิเคราะห์!S51)</f>
        <v/>
      </c>
      <c r="AC51" s="311" t="str">
        <f>IF(คิดวิเคราะห์!T51="","",คิดวิเคราะห์!T51)</f>
        <v/>
      </c>
      <c r="AD51" s="311" t="str">
        <f>IF(คิดวิเคราะห์!U51="","",คิดวิเคราะห์!U51)</f>
        <v/>
      </c>
      <c r="AE51" s="23" t="str">
        <f t="shared" si="8"/>
        <v/>
      </c>
      <c r="AF51" s="620" t="str">
        <f t="shared" si="18"/>
        <v/>
      </c>
      <c r="AG51" s="621" t="str">
        <f t="shared" si="19"/>
        <v/>
      </c>
      <c r="AH51" s="310" t="str">
        <f>IF(คิดวิเคราะห์!V51="","",คิดวิเคราะห์!V51)</f>
        <v/>
      </c>
      <c r="AI51" s="311" t="str">
        <f>IF(คิดวิเคราะห์!W51="","",คิดวิเคราะห์!W51)</f>
        <v/>
      </c>
      <c r="AJ51" s="311" t="str">
        <f>IF(คิดวิเคราะห์!X51="","",คิดวิเคราะห์!X51)</f>
        <v/>
      </c>
      <c r="AK51" s="311" t="str">
        <f>IF(คิดวิเคราะห์!Y51="","",คิดวิเคราะห์!Y51)</f>
        <v/>
      </c>
      <c r="AL51" s="23" t="str">
        <f t="shared" si="9"/>
        <v/>
      </c>
      <c r="AM51" s="620" t="str">
        <f t="shared" si="20"/>
        <v/>
      </c>
      <c r="AN51" s="621" t="str">
        <f t="shared" si="21"/>
        <v/>
      </c>
      <c r="AO51" s="618" t="str">
        <f>IF(คิดวิเคราะห์!Z51="","",คิดวิเคราะห์!Z51)</f>
        <v/>
      </c>
      <c r="AP51" s="496" t="str">
        <f t="shared" si="10"/>
        <v/>
      </c>
      <c r="AQ51" s="497" t="str">
        <f>IF(AP51="","",IF(นักเรียน!N50="ออก","---ย้าย---",VLOOKUP(AP51,grade3,5,TRUE)))</f>
        <v/>
      </c>
      <c r="AR51" s="498" t="str">
        <f>IF(AP51="","",IF(นักเรียน!N50="ออก","---ย้าย---",VLOOKUP(AP51,grade3,4,TRUE)))</f>
        <v/>
      </c>
      <c r="AS51" s="304"/>
    </row>
    <row r="52" spans="2:45" ht="15.75" customHeight="1" x14ac:dyDescent="0.5">
      <c r="B52" s="627">
        <v>46</v>
      </c>
      <c r="C52" s="111" t="str">
        <f>IF(นักเรียน!C51="","",นักเรียน!C51)</f>
        <v/>
      </c>
      <c r="D52" s="845" t="str">
        <f>IF(นักเรียน!E51="","",นักเรียน!E51)</f>
        <v/>
      </c>
      <c r="E52" s="846"/>
      <c r="F52" s="310" t="str">
        <f>IF(คิดวิเคราะห์!F52="","",คิดวิเคราะห์!F52)</f>
        <v/>
      </c>
      <c r="G52" s="311" t="str">
        <f>IF(คิดวิเคราะห์!G52="","",คิดวิเคราะห์!G52)</f>
        <v/>
      </c>
      <c r="H52" s="311" t="str">
        <f>IF(คิดวิเคราะห์!H52="","",คิดวิเคราะห์!H52)</f>
        <v/>
      </c>
      <c r="I52" s="311" t="str">
        <f>IF(คิดวิเคราะห์!I52="","",คิดวิเคราะห์!I52)</f>
        <v/>
      </c>
      <c r="J52" s="23" t="str">
        <f t="shared" si="5"/>
        <v/>
      </c>
      <c r="K52" s="627" t="str">
        <f t="shared" si="11"/>
        <v/>
      </c>
      <c r="L52" s="621" t="str">
        <f t="shared" si="0"/>
        <v/>
      </c>
      <c r="M52" s="310" t="str">
        <f>IF(คิดวิเคราะห์!J52="","",คิดวิเคราะห์!J52)</f>
        <v/>
      </c>
      <c r="N52" s="311" t="str">
        <f>IF(คิดวิเคราะห์!K52="","",คิดวิเคราะห์!K52)</f>
        <v/>
      </c>
      <c r="O52" s="311" t="str">
        <f>IF(คิดวิเคราะห์!L52="","",คิดวิเคราะห์!L52)</f>
        <v/>
      </c>
      <c r="P52" s="311" t="str">
        <f>IF(คิดวิเคราะห์!M52="","",คิดวิเคราะห์!M52)</f>
        <v/>
      </c>
      <c r="Q52" s="23" t="str">
        <f t="shared" si="6"/>
        <v/>
      </c>
      <c r="R52" s="620" t="str">
        <f t="shared" si="16"/>
        <v/>
      </c>
      <c r="S52" s="621" t="str">
        <f t="shared" si="17"/>
        <v/>
      </c>
      <c r="T52" s="310" t="str">
        <f>IF(คิดวิเคราะห์!N52="","",คิดวิเคราะห์!N52)</f>
        <v/>
      </c>
      <c r="U52" s="311" t="str">
        <f>IF(คิดวิเคราะห์!O52="","",คิดวิเคราะห์!O52)</f>
        <v/>
      </c>
      <c r="V52" s="311" t="str">
        <f>IF(คิดวิเคราะห์!P52="","",คิดวิเคราะห์!P52)</f>
        <v/>
      </c>
      <c r="W52" s="311" t="str">
        <f>IF(คิดวิเคราะห์!Q52="","",คิดวิเคราะห์!Q52)</f>
        <v/>
      </c>
      <c r="X52" s="23" t="str">
        <f t="shared" si="7"/>
        <v/>
      </c>
      <c r="Y52" s="620" t="str">
        <f t="shared" si="13"/>
        <v/>
      </c>
      <c r="Z52" s="621" t="str">
        <f t="shared" si="2"/>
        <v/>
      </c>
      <c r="AA52" s="310" t="str">
        <f>IF(คิดวิเคราะห์!R52="","",คิดวิเคราะห์!R52)</f>
        <v/>
      </c>
      <c r="AB52" s="311" t="str">
        <f>IF(คิดวิเคราะห์!S52="","",คิดวิเคราะห์!S52)</f>
        <v/>
      </c>
      <c r="AC52" s="311" t="str">
        <f>IF(คิดวิเคราะห์!T52="","",คิดวิเคราะห์!T52)</f>
        <v/>
      </c>
      <c r="AD52" s="311" t="str">
        <f>IF(คิดวิเคราะห์!U52="","",คิดวิเคราะห์!U52)</f>
        <v/>
      </c>
      <c r="AE52" s="23" t="str">
        <f t="shared" si="8"/>
        <v/>
      </c>
      <c r="AF52" s="620" t="str">
        <f t="shared" si="18"/>
        <v/>
      </c>
      <c r="AG52" s="621" t="str">
        <f t="shared" si="19"/>
        <v/>
      </c>
      <c r="AH52" s="310" t="str">
        <f>IF(คิดวิเคราะห์!V52="","",คิดวิเคราะห์!V52)</f>
        <v/>
      </c>
      <c r="AI52" s="311" t="str">
        <f>IF(คิดวิเคราะห์!W52="","",คิดวิเคราะห์!W52)</f>
        <v/>
      </c>
      <c r="AJ52" s="311" t="str">
        <f>IF(คิดวิเคราะห์!X52="","",คิดวิเคราะห์!X52)</f>
        <v/>
      </c>
      <c r="AK52" s="311" t="str">
        <f>IF(คิดวิเคราะห์!Y52="","",คิดวิเคราะห์!Y52)</f>
        <v/>
      </c>
      <c r="AL52" s="23" t="str">
        <f t="shared" si="9"/>
        <v/>
      </c>
      <c r="AM52" s="620" t="str">
        <f t="shared" si="20"/>
        <v/>
      </c>
      <c r="AN52" s="621" t="str">
        <f t="shared" si="21"/>
        <v/>
      </c>
      <c r="AO52" s="618" t="str">
        <f>IF(คิดวิเคราะห์!Z52="","",คิดวิเคราะห์!Z52)</f>
        <v/>
      </c>
      <c r="AP52" s="496" t="str">
        <f t="shared" si="10"/>
        <v/>
      </c>
      <c r="AQ52" s="497" t="str">
        <f>IF(AP52="","",IF(นักเรียน!N51="ออก","---ย้าย---",VLOOKUP(AP52,grade3,5,TRUE)))</f>
        <v/>
      </c>
      <c r="AR52" s="498" t="str">
        <f>IF(AP52="","",IF(นักเรียน!N51="ออก","---ย้าย---",VLOOKUP(AP52,grade3,4,TRUE)))</f>
        <v/>
      </c>
      <c r="AS52" s="304"/>
    </row>
    <row r="53" spans="2:45" ht="15.75" customHeight="1" x14ac:dyDescent="0.5">
      <c r="B53" s="627">
        <v>47</v>
      </c>
      <c r="C53" s="111" t="str">
        <f>IF(นักเรียน!C52="","",นักเรียน!C52)</f>
        <v/>
      </c>
      <c r="D53" s="845" t="str">
        <f>IF(นักเรียน!E52="","",นักเรียน!E52)</f>
        <v/>
      </c>
      <c r="E53" s="846"/>
      <c r="F53" s="310" t="str">
        <f>IF(คิดวิเคราะห์!F53="","",คิดวิเคราะห์!F53)</f>
        <v/>
      </c>
      <c r="G53" s="311" t="str">
        <f>IF(คิดวิเคราะห์!G53="","",คิดวิเคราะห์!G53)</f>
        <v/>
      </c>
      <c r="H53" s="311" t="str">
        <f>IF(คิดวิเคราะห์!H53="","",คิดวิเคราะห์!H53)</f>
        <v/>
      </c>
      <c r="I53" s="311" t="str">
        <f>IF(คิดวิเคราะห์!I53="","",คิดวิเคราะห์!I53)</f>
        <v/>
      </c>
      <c r="J53" s="23" t="str">
        <f t="shared" si="5"/>
        <v/>
      </c>
      <c r="K53" s="627" t="str">
        <f t="shared" si="11"/>
        <v/>
      </c>
      <c r="L53" s="621" t="str">
        <f t="shared" si="0"/>
        <v/>
      </c>
      <c r="M53" s="310" t="str">
        <f>IF(คิดวิเคราะห์!J53="","",คิดวิเคราะห์!J53)</f>
        <v/>
      </c>
      <c r="N53" s="311" t="str">
        <f>IF(คิดวิเคราะห์!K53="","",คิดวิเคราะห์!K53)</f>
        <v/>
      </c>
      <c r="O53" s="311" t="str">
        <f>IF(คิดวิเคราะห์!L53="","",คิดวิเคราะห์!L53)</f>
        <v/>
      </c>
      <c r="P53" s="311" t="str">
        <f>IF(คิดวิเคราะห์!M53="","",คิดวิเคราะห์!M53)</f>
        <v/>
      </c>
      <c r="Q53" s="23" t="str">
        <f t="shared" si="6"/>
        <v/>
      </c>
      <c r="R53" s="620" t="str">
        <f t="shared" si="16"/>
        <v/>
      </c>
      <c r="S53" s="621" t="str">
        <f t="shared" si="17"/>
        <v/>
      </c>
      <c r="T53" s="310" t="str">
        <f>IF(คิดวิเคราะห์!N53="","",คิดวิเคราะห์!N53)</f>
        <v/>
      </c>
      <c r="U53" s="311" t="str">
        <f>IF(คิดวิเคราะห์!O53="","",คิดวิเคราะห์!O53)</f>
        <v/>
      </c>
      <c r="V53" s="311" t="str">
        <f>IF(คิดวิเคราะห์!P53="","",คิดวิเคราะห์!P53)</f>
        <v/>
      </c>
      <c r="W53" s="311" t="str">
        <f>IF(คิดวิเคราะห์!Q53="","",คิดวิเคราะห์!Q53)</f>
        <v/>
      </c>
      <c r="X53" s="23" t="str">
        <f t="shared" si="7"/>
        <v/>
      </c>
      <c r="Y53" s="620" t="str">
        <f t="shared" si="13"/>
        <v/>
      </c>
      <c r="Z53" s="621" t="str">
        <f t="shared" si="2"/>
        <v/>
      </c>
      <c r="AA53" s="310" t="str">
        <f>IF(คิดวิเคราะห์!R53="","",คิดวิเคราะห์!R53)</f>
        <v/>
      </c>
      <c r="AB53" s="311" t="str">
        <f>IF(คิดวิเคราะห์!S53="","",คิดวิเคราะห์!S53)</f>
        <v/>
      </c>
      <c r="AC53" s="311" t="str">
        <f>IF(คิดวิเคราะห์!T53="","",คิดวิเคราะห์!T53)</f>
        <v/>
      </c>
      <c r="AD53" s="311" t="str">
        <f>IF(คิดวิเคราะห์!U53="","",คิดวิเคราะห์!U53)</f>
        <v/>
      </c>
      <c r="AE53" s="23" t="str">
        <f t="shared" si="8"/>
        <v/>
      </c>
      <c r="AF53" s="620" t="str">
        <f t="shared" si="18"/>
        <v/>
      </c>
      <c r="AG53" s="621" t="str">
        <f t="shared" si="19"/>
        <v/>
      </c>
      <c r="AH53" s="310" t="str">
        <f>IF(คิดวิเคราะห์!V53="","",คิดวิเคราะห์!V53)</f>
        <v/>
      </c>
      <c r="AI53" s="311" t="str">
        <f>IF(คิดวิเคราะห์!W53="","",คิดวิเคราะห์!W53)</f>
        <v/>
      </c>
      <c r="AJ53" s="311" t="str">
        <f>IF(คิดวิเคราะห์!X53="","",คิดวิเคราะห์!X53)</f>
        <v/>
      </c>
      <c r="AK53" s="311" t="str">
        <f>IF(คิดวิเคราะห์!Y53="","",คิดวิเคราะห์!Y53)</f>
        <v/>
      </c>
      <c r="AL53" s="23" t="str">
        <f t="shared" si="9"/>
        <v/>
      </c>
      <c r="AM53" s="620" t="str">
        <f t="shared" si="20"/>
        <v/>
      </c>
      <c r="AN53" s="621" t="str">
        <f t="shared" si="21"/>
        <v/>
      </c>
      <c r="AO53" s="618" t="str">
        <f>IF(คิดวิเคราะห์!Z53="","",คิดวิเคราะห์!Z53)</f>
        <v/>
      </c>
      <c r="AP53" s="496" t="str">
        <f t="shared" si="10"/>
        <v/>
      </c>
      <c r="AQ53" s="497" t="str">
        <f>IF(AP53="","",IF(นักเรียน!N52="ออก","---ย้าย---",VLOOKUP(AP53,grade3,5,TRUE)))</f>
        <v/>
      </c>
      <c r="AR53" s="498" t="str">
        <f>IF(AP53="","",IF(นักเรียน!N52="ออก","---ย้าย---",VLOOKUP(AP53,grade3,4,TRUE)))</f>
        <v/>
      </c>
      <c r="AS53" s="304"/>
    </row>
    <row r="54" spans="2:45" ht="15.75" customHeight="1" x14ac:dyDescent="0.5">
      <c r="B54" s="627">
        <v>48</v>
      </c>
      <c r="C54" s="111" t="str">
        <f>IF(นักเรียน!C53="","",นักเรียน!C53)</f>
        <v/>
      </c>
      <c r="D54" s="845" t="str">
        <f>IF(นักเรียน!E53="","",นักเรียน!E53)</f>
        <v/>
      </c>
      <c r="E54" s="846"/>
      <c r="F54" s="310" t="str">
        <f>IF(คิดวิเคราะห์!F54="","",คิดวิเคราะห์!F54)</f>
        <v/>
      </c>
      <c r="G54" s="311" t="str">
        <f>IF(คิดวิเคราะห์!G54="","",คิดวิเคราะห์!G54)</f>
        <v/>
      </c>
      <c r="H54" s="311" t="str">
        <f>IF(คิดวิเคราะห์!H54="","",คิดวิเคราะห์!H54)</f>
        <v/>
      </c>
      <c r="I54" s="311" t="str">
        <f>IF(คิดวิเคราะห์!I54="","",คิดวิเคราะห์!I54)</f>
        <v/>
      </c>
      <c r="J54" s="23" t="str">
        <f t="shared" si="5"/>
        <v/>
      </c>
      <c r="K54" s="627" t="str">
        <f t="shared" si="11"/>
        <v/>
      </c>
      <c r="L54" s="621" t="str">
        <f t="shared" si="0"/>
        <v/>
      </c>
      <c r="M54" s="310" t="str">
        <f>IF(คิดวิเคราะห์!J54="","",คิดวิเคราะห์!J54)</f>
        <v/>
      </c>
      <c r="N54" s="311" t="str">
        <f>IF(คิดวิเคราะห์!K54="","",คิดวิเคราะห์!K54)</f>
        <v/>
      </c>
      <c r="O54" s="311" t="str">
        <f>IF(คิดวิเคราะห์!L54="","",คิดวิเคราะห์!L54)</f>
        <v/>
      </c>
      <c r="P54" s="311" t="str">
        <f>IF(คิดวิเคราะห์!M54="","",คิดวิเคราะห์!M54)</f>
        <v/>
      </c>
      <c r="Q54" s="23" t="str">
        <f t="shared" si="6"/>
        <v/>
      </c>
      <c r="R54" s="620" t="str">
        <f t="shared" si="16"/>
        <v/>
      </c>
      <c r="S54" s="621" t="str">
        <f t="shared" si="17"/>
        <v/>
      </c>
      <c r="T54" s="310" t="str">
        <f>IF(คิดวิเคราะห์!N54="","",คิดวิเคราะห์!N54)</f>
        <v/>
      </c>
      <c r="U54" s="311" t="str">
        <f>IF(คิดวิเคราะห์!O54="","",คิดวิเคราะห์!O54)</f>
        <v/>
      </c>
      <c r="V54" s="311" t="str">
        <f>IF(คิดวิเคราะห์!P54="","",คิดวิเคราะห์!P54)</f>
        <v/>
      </c>
      <c r="W54" s="311" t="str">
        <f>IF(คิดวิเคราะห์!Q54="","",คิดวิเคราะห์!Q54)</f>
        <v/>
      </c>
      <c r="X54" s="23" t="str">
        <f t="shared" si="7"/>
        <v/>
      </c>
      <c r="Y54" s="620" t="str">
        <f t="shared" si="13"/>
        <v/>
      </c>
      <c r="Z54" s="621" t="str">
        <f t="shared" si="2"/>
        <v/>
      </c>
      <c r="AA54" s="310" t="str">
        <f>IF(คิดวิเคราะห์!R54="","",คิดวิเคราะห์!R54)</f>
        <v/>
      </c>
      <c r="AB54" s="311" t="str">
        <f>IF(คิดวิเคราะห์!S54="","",คิดวิเคราะห์!S54)</f>
        <v/>
      </c>
      <c r="AC54" s="311" t="str">
        <f>IF(คิดวิเคราะห์!T54="","",คิดวิเคราะห์!T54)</f>
        <v/>
      </c>
      <c r="AD54" s="311" t="str">
        <f>IF(คิดวิเคราะห์!U54="","",คิดวิเคราะห์!U54)</f>
        <v/>
      </c>
      <c r="AE54" s="23" t="str">
        <f t="shared" si="8"/>
        <v/>
      </c>
      <c r="AF54" s="620" t="str">
        <f t="shared" si="18"/>
        <v/>
      </c>
      <c r="AG54" s="621" t="str">
        <f t="shared" si="19"/>
        <v/>
      </c>
      <c r="AH54" s="310" t="str">
        <f>IF(คิดวิเคราะห์!V54="","",คิดวิเคราะห์!V54)</f>
        <v/>
      </c>
      <c r="AI54" s="311" t="str">
        <f>IF(คิดวิเคราะห์!W54="","",คิดวิเคราะห์!W54)</f>
        <v/>
      </c>
      <c r="AJ54" s="311" t="str">
        <f>IF(คิดวิเคราะห์!X54="","",คิดวิเคราะห์!X54)</f>
        <v/>
      </c>
      <c r="AK54" s="311" t="str">
        <f>IF(คิดวิเคราะห์!Y54="","",คิดวิเคราะห์!Y54)</f>
        <v/>
      </c>
      <c r="AL54" s="23" t="str">
        <f t="shared" si="9"/>
        <v/>
      </c>
      <c r="AM54" s="620" t="str">
        <f t="shared" si="20"/>
        <v/>
      </c>
      <c r="AN54" s="621" t="str">
        <f t="shared" si="21"/>
        <v/>
      </c>
      <c r="AO54" s="618" t="str">
        <f>IF(คิดวิเคราะห์!Z54="","",คิดวิเคราะห์!Z54)</f>
        <v/>
      </c>
      <c r="AP54" s="496" t="str">
        <f t="shared" si="10"/>
        <v/>
      </c>
      <c r="AQ54" s="497" t="str">
        <f>IF(AP54="","",IF(นักเรียน!N53="ออก","---ย้าย---",VLOOKUP(AP54,grade3,5,TRUE)))</f>
        <v/>
      </c>
      <c r="AR54" s="498" t="str">
        <f>IF(AP54="","",IF(นักเรียน!N53="ออก","---ย้าย---",VLOOKUP(AP54,grade3,4,TRUE)))</f>
        <v/>
      </c>
      <c r="AS54" s="304"/>
    </row>
    <row r="55" spans="2:45" ht="15.75" customHeight="1" x14ac:dyDescent="0.5">
      <c r="B55" s="627">
        <v>49</v>
      </c>
      <c r="C55" s="111" t="str">
        <f>IF(นักเรียน!C54="","",นักเรียน!C54)</f>
        <v/>
      </c>
      <c r="D55" s="845" t="str">
        <f>IF(นักเรียน!E54="","",นักเรียน!E54)</f>
        <v/>
      </c>
      <c r="E55" s="846"/>
      <c r="F55" s="310" t="str">
        <f>IF(คิดวิเคราะห์!F55="","",คิดวิเคราะห์!F55)</f>
        <v/>
      </c>
      <c r="G55" s="311" t="str">
        <f>IF(คิดวิเคราะห์!G55="","",คิดวิเคราะห์!G55)</f>
        <v/>
      </c>
      <c r="H55" s="311" t="str">
        <f>IF(คิดวิเคราะห์!H55="","",คิดวิเคราะห์!H55)</f>
        <v/>
      </c>
      <c r="I55" s="311" t="str">
        <f>IF(คิดวิเคราะห์!I55="","",คิดวิเคราะห์!I55)</f>
        <v/>
      </c>
      <c r="J55" s="23" t="str">
        <f t="shared" si="5"/>
        <v/>
      </c>
      <c r="K55" s="627" t="str">
        <f t="shared" si="11"/>
        <v/>
      </c>
      <c r="L55" s="621" t="str">
        <f t="shared" si="0"/>
        <v/>
      </c>
      <c r="M55" s="310" t="str">
        <f>IF(คิดวิเคราะห์!J55="","",คิดวิเคราะห์!J55)</f>
        <v/>
      </c>
      <c r="N55" s="311" t="str">
        <f>IF(คิดวิเคราะห์!K55="","",คิดวิเคราะห์!K55)</f>
        <v/>
      </c>
      <c r="O55" s="311" t="str">
        <f>IF(คิดวิเคราะห์!L55="","",คิดวิเคราะห์!L55)</f>
        <v/>
      </c>
      <c r="P55" s="311" t="str">
        <f>IF(คิดวิเคราะห์!M55="","",คิดวิเคราะห์!M55)</f>
        <v/>
      </c>
      <c r="Q55" s="23" t="str">
        <f t="shared" si="6"/>
        <v/>
      </c>
      <c r="R55" s="620" t="str">
        <f t="shared" si="16"/>
        <v/>
      </c>
      <c r="S55" s="621" t="str">
        <f t="shared" si="17"/>
        <v/>
      </c>
      <c r="T55" s="310" t="str">
        <f>IF(คิดวิเคราะห์!N55="","",คิดวิเคราะห์!N55)</f>
        <v/>
      </c>
      <c r="U55" s="311" t="str">
        <f>IF(คิดวิเคราะห์!O55="","",คิดวิเคราะห์!O55)</f>
        <v/>
      </c>
      <c r="V55" s="311" t="str">
        <f>IF(คิดวิเคราะห์!P55="","",คิดวิเคราะห์!P55)</f>
        <v/>
      </c>
      <c r="W55" s="311" t="str">
        <f>IF(คิดวิเคราะห์!Q55="","",คิดวิเคราะห์!Q55)</f>
        <v/>
      </c>
      <c r="X55" s="23" t="str">
        <f t="shared" si="7"/>
        <v/>
      </c>
      <c r="Y55" s="620" t="str">
        <f t="shared" si="13"/>
        <v/>
      </c>
      <c r="Z55" s="621" t="str">
        <f t="shared" si="2"/>
        <v/>
      </c>
      <c r="AA55" s="310" t="str">
        <f>IF(คิดวิเคราะห์!R55="","",คิดวิเคราะห์!R55)</f>
        <v/>
      </c>
      <c r="AB55" s="311" t="str">
        <f>IF(คิดวิเคราะห์!S55="","",คิดวิเคราะห์!S55)</f>
        <v/>
      </c>
      <c r="AC55" s="311" t="str">
        <f>IF(คิดวิเคราะห์!T55="","",คิดวิเคราะห์!T55)</f>
        <v/>
      </c>
      <c r="AD55" s="311" t="str">
        <f>IF(คิดวิเคราะห์!U55="","",คิดวิเคราะห์!U55)</f>
        <v/>
      </c>
      <c r="AE55" s="23" t="str">
        <f t="shared" si="8"/>
        <v/>
      </c>
      <c r="AF55" s="620" t="str">
        <f t="shared" si="18"/>
        <v/>
      </c>
      <c r="AG55" s="621" t="str">
        <f t="shared" si="19"/>
        <v/>
      </c>
      <c r="AH55" s="310" t="str">
        <f>IF(คิดวิเคราะห์!V55="","",คิดวิเคราะห์!V55)</f>
        <v/>
      </c>
      <c r="AI55" s="311" t="str">
        <f>IF(คิดวิเคราะห์!W55="","",คิดวิเคราะห์!W55)</f>
        <v/>
      </c>
      <c r="AJ55" s="311" t="str">
        <f>IF(คิดวิเคราะห์!X55="","",คิดวิเคราะห์!X55)</f>
        <v/>
      </c>
      <c r="AK55" s="311" t="str">
        <f>IF(คิดวิเคราะห์!Y55="","",คิดวิเคราะห์!Y55)</f>
        <v/>
      </c>
      <c r="AL55" s="23" t="str">
        <f t="shared" si="9"/>
        <v/>
      </c>
      <c r="AM55" s="620" t="str">
        <f t="shared" si="20"/>
        <v/>
      </c>
      <c r="AN55" s="621" t="str">
        <f t="shared" si="21"/>
        <v/>
      </c>
      <c r="AO55" s="618" t="str">
        <f>IF(คิดวิเคราะห์!Z55="","",คิดวิเคราะห์!Z55)</f>
        <v/>
      </c>
      <c r="AP55" s="496" t="str">
        <f t="shared" si="10"/>
        <v/>
      </c>
      <c r="AQ55" s="497" t="str">
        <f>IF(AP55="","",IF(นักเรียน!N54="ออก","---ย้าย---",VLOOKUP(AP55,grade3,5,TRUE)))</f>
        <v/>
      </c>
      <c r="AR55" s="498" t="str">
        <f>IF(AP55="","",IF(นักเรียน!N54="ออก","---ย้าย---",VLOOKUP(AP55,grade3,4,TRUE)))</f>
        <v/>
      </c>
      <c r="AS55" s="304"/>
    </row>
    <row r="56" spans="2:45" ht="15.75" customHeight="1" x14ac:dyDescent="0.5">
      <c r="B56" s="627">
        <v>50</v>
      </c>
      <c r="C56" s="495" t="str">
        <f>IF(นักเรียน!C55="","",นักเรียน!C55)</f>
        <v/>
      </c>
      <c r="D56" s="845" t="str">
        <f>IF(นักเรียน!E55="","",นักเรียน!E55)</f>
        <v/>
      </c>
      <c r="E56" s="846"/>
      <c r="F56" s="310" t="str">
        <f>IF(คิดวิเคราะห์!F56="","",คิดวิเคราะห์!F56)</f>
        <v/>
      </c>
      <c r="G56" s="311" t="str">
        <f>IF(คิดวิเคราะห์!G56="","",คิดวิเคราะห์!G56)</f>
        <v/>
      </c>
      <c r="H56" s="311" t="str">
        <f>IF(คิดวิเคราะห์!H56="","",คิดวิเคราะห์!H56)</f>
        <v/>
      </c>
      <c r="I56" s="311" t="str">
        <f>IF(คิดวิเคราะห์!I56="","",คิดวิเคราะห์!I56)</f>
        <v/>
      </c>
      <c r="J56" s="23" t="str">
        <f t="shared" si="5"/>
        <v/>
      </c>
      <c r="K56" s="627" t="str">
        <f t="shared" si="11"/>
        <v/>
      </c>
      <c r="L56" s="628" t="str">
        <f t="shared" si="0"/>
        <v/>
      </c>
      <c r="M56" s="310" t="str">
        <f>IF(คิดวิเคราะห์!J56="","",คิดวิเคราะห์!J56)</f>
        <v/>
      </c>
      <c r="N56" s="311" t="str">
        <f>IF(คิดวิเคราะห์!K56="","",คิดวิเคราะห์!K56)</f>
        <v/>
      </c>
      <c r="O56" s="311" t="str">
        <f>IF(คิดวิเคราะห์!L56="","",คิดวิเคราะห์!L56)</f>
        <v/>
      </c>
      <c r="P56" s="311" t="str">
        <f>IF(คิดวิเคราะห์!M56="","",คิดวิเคราะห์!M56)</f>
        <v/>
      </c>
      <c r="Q56" s="23" t="str">
        <f t="shared" si="6"/>
        <v/>
      </c>
      <c r="R56" s="627" t="str">
        <f t="shared" si="16"/>
        <v/>
      </c>
      <c r="S56" s="628" t="str">
        <f t="shared" si="17"/>
        <v/>
      </c>
      <c r="T56" s="310" t="str">
        <f>IF(คิดวิเคราะห์!N56="","",คิดวิเคราะห์!N56)</f>
        <v/>
      </c>
      <c r="U56" s="311" t="str">
        <f>IF(คิดวิเคราะห์!O56="","",คิดวิเคราะห์!O56)</f>
        <v/>
      </c>
      <c r="V56" s="311" t="str">
        <f>IF(คิดวิเคราะห์!P56="","",คิดวิเคราะห์!P56)</f>
        <v/>
      </c>
      <c r="W56" s="311" t="str">
        <f>IF(คิดวิเคราะห์!Q56="","",คิดวิเคราะห์!Q56)</f>
        <v/>
      </c>
      <c r="X56" s="23" t="str">
        <f t="shared" si="7"/>
        <v/>
      </c>
      <c r="Y56" s="627" t="str">
        <f t="shared" si="13"/>
        <v/>
      </c>
      <c r="Z56" s="628" t="str">
        <f t="shared" si="2"/>
        <v/>
      </c>
      <c r="AA56" s="310" t="str">
        <f>IF(คิดวิเคราะห์!R56="","",คิดวิเคราะห์!R56)</f>
        <v/>
      </c>
      <c r="AB56" s="311" t="str">
        <f>IF(คิดวิเคราะห์!S56="","",คิดวิเคราะห์!S56)</f>
        <v/>
      </c>
      <c r="AC56" s="311" t="str">
        <f>IF(คิดวิเคราะห์!T56="","",คิดวิเคราะห์!T56)</f>
        <v/>
      </c>
      <c r="AD56" s="311" t="str">
        <f>IF(คิดวิเคราะห์!U56="","",คิดวิเคราะห์!U56)</f>
        <v/>
      </c>
      <c r="AE56" s="23" t="str">
        <f t="shared" si="8"/>
        <v/>
      </c>
      <c r="AF56" s="627" t="str">
        <f t="shared" si="18"/>
        <v/>
      </c>
      <c r="AG56" s="628" t="str">
        <f t="shared" si="19"/>
        <v/>
      </c>
      <c r="AH56" s="310" t="str">
        <f>IF(คิดวิเคราะห์!V56="","",คิดวิเคราะห์!V56)</f>
        <v/>
      </c>
      <c r="AI56" s="311" t="str">
        <f>IF(คิดวิเคราะห์!W56="","",คิดวิเคราะห์!W56)</f>
        <v/>
      </c>
      <c r="AJ56" s="311" t="str">
        <f>IF(คิดวิเคราะห์!X56="","",คิดวิเคราะห์!X56)</f>
        <v/>
      </c>
      <c r="AK56" s="311" t="str">
        <f>IF(คิดวิเคราะห์!Y56="","",คิดวิเคราะห์!Y56)</f>
        <v/>
      </c>
      <c r="AL56" s="23" t="str">
        <f t="shared" si="9"/>
        <v/>
      </c>
      <c r="AM56" s="627" t="str">
        <f t="shared" si="20"/>
        <v/>
      </c>
      <c r="AN56" s="628" t="str">
        <f t="shared" si="21"/>
        <v/>
      </c>
      <c r="AO56" s="618" t="str">
        <f>IF(คิดวิเคราะห์!Z56="","",คิดวิเคราะห์!Z56)</f>
        <v/>
      </c>
      <c r="AP56" s="496" t="str">
        <f t="shared" si="10"/>
        <v/>
      </c>
      <c r="AQ56" s="497" t="str">
        <f>IF(AP56="","",IF(นักเรียน!N55="ออก","---ย้าย---",VLOOKUP(AP56,grade3,5,TRUE)))</f>
        <v/>
      </c>
      <c r="AR56" s="498" t="str">
        <f>IF(AP56="","",IF(นักเรียน!N55="ออก","---ย้าย---",VLOOKUP(AP56,grade3,4,TRUE)))</f>
        <v/>
      </c>
      <c r="AS56" s="304"/>
    </row>
    <row r="57" spans="2:45" ht="18" customHeight="1" x14ac:dyDescent="0.5"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</row>
    <row r="58" spans="2:45" ht="18" customHeight="1" x14ac:dyDescent="0.5"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</row>
    <row r="59" spans="2:45" ht="18" customHeight="1" x14ac:dyDescent="0.5"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</row>
    <row r="60" spans="2:45" ht="18" customHeight="1" x14ac:dyDescent="0.5"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</row>
    <row r="61" spans="2:45" ht="18" customHeight="1" x14ac:dyDescent="0.5"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</row>
    <row r="62" spans="2:45" ht="18" customHeight="1" x14ac:dyDescent="0.5"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</row>
    <row r="63" spans="2:4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</row>
    <row r="64" spans="2:4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</row>
    <row r="65" spans="4:7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</row>
    <row r="66" spans="4:7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4:7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</row>
    <row r="68" spans="4:7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</row>
    <row r="69" spans="4:7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</row>
    <row r="70" spans="4:7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</row>
    <row r="71" spans="4:72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</row>
    <row r="72" spans="4:72" s="4" customFormat="1" ht="18" customHeight="1" x14ac:dyDescent="0.5">
      <c r="D72" s="1"/>
      <c r="E72" s="1"/>
      <c r="AP72" s="3"/>
      <c r="AQ72" s="3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</sheetData>
  <sheetProtection sheet="1" objects="1" scenarios="1" formatCells="0" formatColumns="0" formatRows="0"/>
  <mergeCells count="74"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D17:E17"/>
    <mergeCell ref="D18:E18"/>
    <mergeCell ref="D19:E19"/>
    <mergeCell ref="D20:E20"/>
    <mergeCell ref="D21:E21"/>
    <mergeCell ref="D12:E12"/>
    <mergeCell ref="D13:E13"/>
    <mergeCell ref="D14:E14"/>
    <mergeCell ref="D15:E15"/>
    <mergeCell ref="D16:E16"/>
    <mergeCell ref="D7:E7"/>
    <mergeCell ref="D8:E8"/>
    <mergeCell ref="D9:E9"/>
    <mergeCell ref="D10:E10"/>
    <mergeCell ref="D11:E11"/>
    <mergeCell ref="AS2:AS6"/>
    <mergeCell ref="F3:S3"/>
    <mergeCell ref="T3:AG3"/>
    <mergeCell ref="AH2:AR2"/>
    <mergeCell ref="Z5:Z6"/>
    <mergeCell ref="L5:L6"/>
    <mergeCell ref="F4:L4"/>
    <mergeCell ref="M4:S4"/>
    <mergeCell ref="T4:Z4"/>
    <mergeCell ref="AH4:AN4"/>
    <mergeCell ref="AH3:AR3"/>
    <mergeCell ref="AO4:AO5"/>
    <mergeCell ref="AQ4:AQ6"/>
    <mergeCell ref="AR4:AR6"/>
    <mergeCell ref="AP4:AP6"/>
    <mergeCell ref="AN5:AN6"/>
    <mergeCell ref="B2:B6"/>
    <mergeCell ref="C2:C6"/>
    <mergeCell ref="D2:D6"/>
    <mergeCell ref="S5:S6"/>
    <mergeCell ref="AG5:AG6"/>
    <mergeCell ref="AA4:AG4"/>
    <mergeCell ref="F2:S2"/>
    <mergeCell ref="T2:AG2"/>
  </mergeCells>
  <conditionalFormatting sqref="L7:L56 S7:S56 Z7:Z56 AG7:AG56 AN7:AN56">
    <cfRule type="containsText" dxfId="35" priority="11" operator="containsText" text="ไม่ผ่าน">
      <formula>NOT(ISERROR(SEARCH("ไม่ผ่าน",L7)))</formula>
    </cfRule>
  </conditionalFormatting>
  <conditionalFormatting sqref="AQ7:AQ56">
    <cfRule type="cellIs" dxfId="34" priority="12" operator="equal">
      <formula>0</formula>
    </cfRule>
  </conditionalFormatting>
  <conditionalFormatting sqref="AQ7:AR56">
    <cfRule type="containsText" dxfId="33" priority="1" operator="containsText" text="ย้าย">
      <formula>NOT(ISERROR(SEARCH("ย้าย",AQ7)))</formula>
    </cfRule>
  </conditionalFormatting>
  <conditionalFormatting sqref="AR7:AR56">
    <cfRule type="cellIs" dxfId="32" priority="14" operator="equal">
      <formula>"ไม่ผ่าน"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33" min="1" max="55" man="1"/>
  </colBreaks>
  <drawing r:id="rId2"/>
  <picture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249977111117893"/>
  </sheetPr>
  <dimension ref="B1:AA71"/>
  <sheetViews>
    <sheetView showGridLines="0" showRowColHeaders="0" workbookViewId="0">
      <pane xSplit="5" ySplit="5" topLeftCell="F6" activePane="bottomRight" state="frozen"/>
      <selection pane="topRight" activeCell="B1" sqref="B1"/>
      <selection pane="bottomLeft" activeCell="B1" sqref="B1"/>
      <selection pane="bottomRight" activeCell="R17" sqref="R17"/>
    </sheetView>
  </sheetViews>
  <sheetFormatPr defaultColWidth="9.140625"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1" width="5.28515625" style="1" customWidth="1"/>
    <col min="22" max="22" width="10.140625" style="4" customWidth="1"/>
    <col min="23" max="23" width="11.140625" style="3" customWidth="1"/>
    <col min="24" max="24" width="10.28515625" style="3" customWidth="1"/>
    <col min="25" max="25" width="12.42578125" style="1" customWidth="1"/>
    <col min="26" max="26" width="12.140625" style="1" customWidth="1"/>
    <col min="27" max="27" width="10" style="1" customWidth="1"/>
    <col min="28" max="28" width="1.85546875" style="1" customWidth="1"/>
    <col min="29" max="33" width="8.140625" style="1" customWidth="1"/>
    <col min="34" max="16384" width="9.140625" style="1"/>
  </cols>
  <sheetData>
    <row r="1" spans="2:27" ht="41.25" customHeight="1" x14ac:dyDescent="0.5">
      <c r="F1" s="252" t="s">
        <v>459</v>
      </c>
    </row>
    <row r="2" spans="2:27" ht="18" customHeight="1" x14ac:dyDescent="0.5">
      <c r="B2" s="814" t="s">
        <v>247</v>
      </c>
      <c r="C2" s="814" t="s">
        <v>291</v>
      </c>
      <c r="D2" s="816" t="s">
        <v>292</v>
      </c>
      <c r="E2" s="125"/>
      <c r="F2" s="905" t="s">
        <v>460</v>
      </c>
      <c r="G2" s="906"/>
      <c r="H2" s="906"/>
      <c r="I2" s="906"/>
      <c r="J2" s="906"/>
      <c r="K2" s="906"/>
      <c r="L2" s="906"/>
      <c r="M2" s="906"/>
      <c r="N2" s="906"/>
      <c r="O2" s="906"/>
      <c r="P2" s="906"/>
      <c r="Q2" s="906"/>
      <c r="R2" s="906"/>
      <c r="S2" s="907"/>
      <c r="T2" s="827" t="str">
        <f>F2</f>
        <v>ผลการประเมินสมรรถนะสำคัญของผู้เรียน</v>
      </c>
      <c r="U2" s="877"/>
      <c r="V2" s="877"/>
      <c r="W2" s="877"/>
      <c r="X2" s="877"/>
      <c r="Y2" s="877"/>
      <c r="Z2" s="879"/>
      <c r="AA2" s="821" t="s">
        <v>296</v>
      </c>
    </row>
    <row r="3" spans="2:27" s="4" customFormat="1" ht="18" customHeight="1" x14ac:dyDescent="0.5">
      <c r="B3" s="814"/>
      <c r="C3" s="814"/>
      <c r="D3" s="816"/>
      <c r="E3" s="126" t="s">
        <v>461</v>
      </c>
      <c r="F3" s="875">
        <v>1</v>
      </c>
      <c r="G3" s="829"/>
      <c r="H3" s="829"/>
      <c r="I3" s="829"/>
      <c r="J3" s="829">
        <v>2</v>
      </c>
      <c r="K3" s="829"/>
      <c r="L3" s="829">
        <v>3</v>
      </c>
      <c r="M3" s="829"/>
      <c r="N3" s="829">
        <v>4</v>
      </c>
      <c r="O3" s="829"/>
      <c r="P3" s="829"/>
      <c r="Q3" s="829"/>
      <c r="R3" s="829"/>
      <c r="S3" s="829"/>
      <c r="T3" s="829">
        <v>5</v>
      </c>
      <c r="U3" s="829"/>
      <c r="V3" s="903" t="s">
        <v>400</v>
      </c>
      <c r="W3" s="901" t="s">
        <v>434</v>
      </c>
      <c r="X3" s="831" t="s">
        <v>266</v>
      </c>
      <c r="Y3" s="834" t="s">
        <v>443</v>
      </c>
      <c r="Z3" s="837" t="s">
        <v>444</v>
      </c>
      <c r="AA3" s="822"/>
    </row>
    <row r="4" spans="2:27" ht="18" customHeight="1" x14ac:dyDescent="0.5">
      <c r="B4" s="814"/>
      <c r="C4" s="814"/>
      <c r="D4" s="817"/>
      <c r="E4" s="126" t="s">
        <v>462</v>
      </c>
      <c r="F4" s="170">
        <v>1.1000000000000001</v>
      </c>
      <c r="G4" s="171">
        <v>1.2</v>
      </c>
      <c r="H4" s="171">
        <v>1.3</v>
      </c>
      <c r="I4" s="171">
        <v>1.4</v>
      </c>
      <c r="J4" s="171">
        <v>2.1</v>
      </c>
      <c r="K4" s="171">
        <v>2.2000000000000002</v>
      </c>
      <c r="L4" s="171">
        <v>3.1</v>
      </c>
      <c r="M4" s="171">
        <v>3.2</v>
      </c>
      <c r="N4" s="171">
        <v>4.0999999999999996</v>
      </c>
      <c r="O4" s="171">
        <v>4.2</v>
      </c>
      <c r="P4" s="171">
        <v>4.3</v>
      </c>
      <c r="Q4" s="171">
        <v>4.4000000000000004</v>
      </c>
      <c r="R4" s="171">
        <v>4.5</v>
      </c>
      <c r="S4" s="171">
        <v>4.5999999999999996</v>
      </c>
      <c r="T4" s="171">
        <v>5.0999999999999996</v>
      </c>
      <c r="U4" s="171">
        <v>5.2</v>
      </c>
      <c r="V4" s="904"/>
      <c r="W4" s="902"/>
      <c r="X4" s="832"/>
      <c r="Y4" s="835"/>
      <c r="Z4" s="838"/>
      <c r="AA4" s="822"/>
    </row>
    <row r="5" spans="2:27" ht="18" customHeight="1" thickBot="1" x14ac:dyDescent="0.55000000000000004">
      <c r="B5" s="815"/>
      <c r="C5" s="815"/>
      <c r="D5" s="818"/>
      <c r="E5" s="127" t="s">
        <v>410</v>
      </c>
      <c r="F5" s="26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632" t="str">
        <f t="shared" ref="V5" si="0">IF(SUM(F5:U5),SUM(F5:U5),"")</f>
        <v/>
      </c>
      <c r="W5" s="625">
        <v>100</v>
      </c>
      <c r="X5" s="833"/>
      <c r="Y5" s="836"/>
      <c r="Z5" s="839"/>
      <c r="AA5" s="823"/>
    </row>
    <row r="6" spans="2:27" ht="15.75" customHeight="1" x14ac:dyDescent="0.5">
      <c r="B6" s="620">
        <v>1</v>
      </c>
      <c r="C6" s="111" t="str">
        <f>IF(นักเรียน!C6="","",นักเรียน!C6)</f>
        <v/>
      </c>
      <c r="D6" s="843" t="str">
        <f>IF(นักเรียน!E6="","",นักเรียน!E6)</f>
        <v/>
      </c>
      <c r="E6" s="844"/>
      <c r="F6" s="264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629" t="str">
        <f>IF(F6="","",SUM(F6:U6))</f>
        <v/>
      </c>
      <c r="W6" s="17" t="str">
        <f>IF(V6="","",ROUND(V6/$V$5*$W$5,0))</f>
        <v/>
      </c>
      <c r="X6" s="128" t="str">
        <f>IF(W6="","",IF(นักเรียน!N6="ออก","---ย้าย---",VLOOKUP(W6,gradecompet,5,TRUE)))</f>
        <v/>
      </c>
      <c r="Y6" s="119" t="str">
        <f>IF(W6="","",IF(นักเรียน!N6="ออก","---ย้าย---",VLOOKUP(W6,gradecompet,4,TRUE)))</f>
        <v/>
      </c>
      <c r="Z6" s="259"/>
      <c r="AA6" s="260"/>
    </row>
    <row r="7" spans="2:27" ht="15.75" customHeight="1" x14ac:dyDescent="0.5">
      <c r="B7" s="627">
        <v>2</v>
      </c>
      <c r="C7" s="111" t="str">
        <f>IF(นักเรียน!C7="","",นักเรียน!C7)</f>
        <v/>
      </c>
      <c r="D7" s="845" t="str">
        <f>IF(นักเรียน!E7="","",นักเรียน!E7)</f>
        <v/>
      </c>
      <c r="E7" s="846"/>
      <c r="F7" s="265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629" t="str">
        <f t="shared" ref="V7:V55" si="1">IF(F7="","",SUM(F7:U7))</f>
        <v/>
      </c>
      <c r="W7" s="17" t="str">
        <f t="shared" ref="W7:W55" si="2">IF(V7="","",ROUND(V7/$V$5*$W$5,0))</f>
        <v/>
      </c>
      <c r="X7" s="128" t="str">
        <f>IF(W7="","",IF(นักเรียน!N7="ออก","---ย้าย---",VLOOKUP(W7,gradecompet,5,TRUE)))</f>
        <v/>
      </c>
      <c r="Y7" s="119" t="str">
        <f>IF(W7="","",IF(นักเรียน!N7="ออก","---ย้าย---",VLOOKUP(W7,gradecompet,4,TRUE)))</f>
        <v/>
      </c>
      <c r="Z7" s="261"/>
      <c r="AA7" s="262"/>
    </row>
    <row r="8" spans="2:27" ht="15.75" customHeight="1" x14ac:dyDescent="0.5">
      <c r="B8" s="627">
        <v>3</v>
      </c>
      <c r="C8" s="111" t="str">
        <f>IF(นักเรียน!C8="","",นักเรียน!C8)</f>
        <v/>
      </c>
      <c r="D8" s="845" t="str">
        <f>IF(นักเรียน!E8="","",นักเรียน!E8)</f>
        <v/>
      </c>
      <c r="E8" s="846"/>
      <c r="F8" s="265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629" t="str">
        <f t="shared" si="1"/>
        <v/>
      </c>
      <c r="W8" s="17" t="str">
        <f t="shared" si="2"/>
        <v/>
      </c>
      <c r="X8" s="128" t="str">
        <f>IF(W8="","",IF(นักเรียน!N8="ออก","---ย้าย---",VLOOKUP(W8,gradecompet,5,TRUE)))</f>
        <v/>
      </c>
      <c r="Y8" s="119" t="str">
        <f>IF(W8="","",IF(นักเรียน!N8="ออก","---ย้าย---",VLOOKUP(W8,gradecompet,4,TRUE)))</f>
        <v/>
      </c>
      <c r="Z8" s="261"/>
      <c r="AA8" s="262"/>
    </row>
    <row r="9" spans="2:27" ht="15.75" customHeight="1" x14ac:dyDescent="0.5">
      <c r="B9" s="627">
        <v>4</v>
      </c>
      <c r="C9" s="111" t="str">
        <f>IF(นักเรียน!C9="","",นักเรียน!C9)</f>
        <v/>
      </c>
      <c r="D9" s="845" t="str">
        <f>IF(นักเรียน!E9="","",นักเรียน!E9)</f>
        <v/>
      </c>
      <c r="E9" s="846"/>
      <c r="F9" s="265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629" t="str">
        <f t="shared" si="1"/>
        <v/>
      </c>
      <c r="W9" s="17" t="str">
        <f t="shared" si="2"/>
        <v/>
      </c>
      <c r="X9" s="128" t="str">
        <f>IF(W9="","",IF(นักเรียน!N9="ออก","---ย้าย---",VLOOKUP(W9,gradecompet,5,TRUE)))</f>
        <v/>
      </c>
      <c r="Y9" s="119" t="str">
        <f>IF(W9="","",IF(นักเรียน!N9="ออก","---ย้าย---",VLOOKUP(W9,gradecompet,4,TRUE)))</f>
        <v/>
      </c>
      <c r="Z9" s="261"/>
      <c r="AA9" s="262"/>
    </row>
    <row r="10" spans="2:27" ht="15.75" customHeight="1" x14ac:dyDescent="0.5">
      <c r="B10" s="620">
        <v>5</v>
      </c>
      <c r="C10" s="111" t="str">
        <f>IF(นักเรียน!C10="","",นักเรียน!C10)</f>
        <v/>
      </c>
      <c r="D10" s="845" t="str">
        <f>IF(นักเรียน!E10="","",นักเรียน!E10)</f>
        <v/>
      </c>
      <c r="E10" s="846"/>
      <c r="F10" s="265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629" t="str">
        <f t="shared" si="1"/>
        <v/>
      </c>
      <c r="W10" s="17" t="str">
        <f t="shared" si="2"/>
        <v/>
      </c>
      <c r="X10" s="128" t="str">
        <f>IF(W10="","",IF(นักเรียน!N10="ออก","---ย้าย---",VLOOKUP(W10,gradecompet,5,TRUE)))</f>
        <v/>
      </c>
      <c r="Y10" s="119" t="str">
        <f>IF(W10="","",IF(นักเรียน!N10="ออก","---ย้าย---",VLOOKUP(W10,gradecompet,4,TRUE)))</f>
        <v/>
      </c>
      <c r="Z10" s="261"/>
      <c r="AA10" s="262"/>
    </row>
    <row r="11" spans="2:27" ht="15.75" customHeight="1" x14ac:dyDescent="0.5">
      <c r="B11" s="627">
        <v>6</v>
      </c>
      <c r="C11" s="111" t="str">
        <f>IF(นักเรียน!C11="","",นักเรียน!C11)</f>
        <v/>
      </c>
      <c r="D11" s="845" t="str">
        <f>IF(นักเรียน!E11="","",นักเรียน!E11)</f>
        <v/>
      </c>
      <c r="E11" s="846"/>
      <c r="F11" s="265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629" t="str">
        <f t="shared" si="1"/>
        <v/>
      </c>
      <c r="W11" s="17" t="str">
        <f t="shared" si="2"/>
        <v/>
      </c>
      <c r="X11" s="128" t="str">
        <f>IF(W11="","",IF(นักเรียน!N11="ออก","---ย้าย---",VLOOKUP(W11,gradecompet,5,TRUE)))</f>
        <v/>
      </c>
      <c r="Y11" s="119" t="str">
        <f>IF(W11="","",IF(นักเรียน!N11="ออก","---ย้าย---",VLOOKUP(W11,gradecompet,4,TRUE)))</f>
        <v/>
      </c>
      <c r="Z11" s="261"/>
      <c r="AA11" s="262"/>
    </row>
    <row r="12" spans="2:27" ht="15.75" customHeight="1" x14ac:dyDescent="0.5">
      <c r="B12" s="627">
        <v>7</v>
      </c>
      <c r="C12" s="111" t="str">
        <f>IF(นักเรียน!C12="","",นักเรียน!C12)</f>
        <v/>
      </c>
      <c r="D12" s="845" t="str">
        <f>IF(นักเรียน!E12="","",นักเรียน!E12)</f>
        <v/>
      </c>
      <c r="E12" s="846"/>
      <c r="F12" s="265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629" t="str">
        <f t="shared" si="1"/>
        <v/>
      </c>
      <c r="W12" s="17" t="str">
        <f t="shared" si="2"/>
        <v/>
      </c>
      <c r="X12" s="128" t="str">
        <f>IF(W12="","",IF(นักเรียน!N12="ออก","---ย้าย---",VLOOKUP(W12,gradecompet,5,TRUE)))</f>
        <v/>
      </c>
      <c r="Y12" s="119" t="str">
        <f>IF(W12="","",IF(นักเรียน!N12="ออก","---ย้าย---",VLOOKUP(W12,gradecompet,4,TRUE)))</f>
        <v/>
      </c>
      <c r="Z12" s="261"/>
      <c r="AA12" s="262"/>
    </row>
    <row r="13" spans="2:27" ht="15.75" customHeight="1" x14ac:dyDescent="0.5">
      <c r="B13" s="627">
        <v>8</v>
      </c>
      <c r="C13" s="111" t="str">
        <f>IF(นักเรียน!C13="","",นักเรียน!C13)</f>
        <v/>
      </c>
      <c r="D13" s="845" t="str">
        <f>IF(นักเรียน!E13="","",นักเรียน!E13)</f>
        <v/>
      </c>
      <c r="E13" s="846"/>
      <c r="F13" s="265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629" t="str">
        <f t="shared" si="1"/>
        <v/>
      </c>
      <c r="W13" s="17" t="str">
        <f t="shared" si="2"/>
        <v/>
      </c>
      <c r="X13" s="128" t="str">
        <f>IF(W13="","",IF(นักเรียน!N13="ออก","---ย้าย---",VLOOKUP(W13,gradecompet,5,TRUE)))</f>
        <v/>
      </c>
      <c r="Y13" s="119" t="str">
        <f>IF(W13="","",IF(นักเรียน!N13="ออก","---ย้าย---",VLOOKUP(W13,gradecompet,4,TRUE)))</f>
        <v/>
      </c>
      <c r="Z13" s="261"/>
      <c r="AA13" s="262"/>
    </row>
    <row r="14" spans="2:27" ht="15.75" customHeight="1" x14ac:dyDescent="0.5">
      <c r="B14" s="620">
        <v>9</v>
      </c>
      <c r="C14" s="111" t="str">
        <f>IF(นักเรียน!C14="","",นักเรียน!C14)</f>
        <v/>
      </c>
      <c r="D14" s="845" t="str">
        <f>IF(นักเรียน!E14="","",นักเรียน!E14)</f>
        <v/>
      </c>
      <c r="E14" s="846"/>
      <c r="F14" s="265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629" t="str">
        <f t="shared" si="1"/>
        <v/>
      </c>
      <c r="W14" s="17" t="str">
        <f t="shared" si="2"/>
        <v/>
      </c>
      <c r="X14" s="128" t="str">
        <f>IF(W14="","",IF(นักเรียน!N14="ออก","---ย้าย---",VLOOKUP(W14,gradecompet,5,TRUE)))</f>
        <v/>
      </c>
      <c r="Y14" s="119" t="str">
        <f>IF(W14="","",IF(นักเรียน!N14="ออก","---ย้าย---",VLOOKUP(W14,gradecompet,4,TRUE)))</f>
        <v/>
      </c>
      <c r="Z14" s="261"/>
      <c r="AA14" s="262"/>
    </row>
    <row r="15" spans="2:27" ht="15.75" customHeight="1" x14ac:dyDescent="0.5">
      <c r="B15" s="627">
        <v>10</v>
      </c>
      <c r="C15" s="111" t="str">
        <f>IF(นักเรียน!C15="","",นักเรียน!C15)</f>
        <v/>
      </c>
      <c r="D15" s="845" t="str">
        <f>IF(นักเรียน!E15="","",นักเรียน!E15)</f>
        <v/>
      </c>
      <c r="E15" s="846"/>
      <c r="F15" s="265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629" t="str">
        <f t="shared" si="1"/>
        <v/>
      </c>
      <c r="W15" s="17" t="str">
        <f t="shared" si="2"/>
        <v/>
      </c>
      <c r="X15" s="128" t="str">
        <f>IF(W15="","",IF(นักเรียน!N15="ออก","---ย้าย---",VLOOKUP(W15,gradecompet,5,TRUE)))</f>
        <v/>
      </c>
      <c r="Y15" s="119" t="str">
        <f>IF(W15="","",IF(นักเรียน!N15="ออก","---ย้าย---",VLOOKUP(W15,gradecompet,4,TRUE)))</f>
        <v/>
      </c>
      <c r="Z15" s="261"/>
      <c r="AA15" s="262"/>
    </row>
    <row r="16" spans="2:27" ht="15.75" customHeight="1" x14ac:dyDescent="0.5">
      <c r="B16" s="627">
        <v>11</v>
      </c>
      <c r="C16" s="111" t="str">
        <f>IF(นักเรียน!C16="","",นักเรียน!C16)</f>
        <v/>
      </c>
      <c r="D16" s="845" t="str">
        <f>IF(นักเรียน!E16="","",นักเรียน!E16)</f>
        <v/>
      </c>
      <c r="E16" s="846"/>
      <c r="F16" s="265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629" t="str">
        <f t="shared" si="1"/>
        <v/>
      </c>
      <c r="W16" s="17" t="str">
        <f t="shared" si="2"/>
        <v/>
      </c>
      <c r="X16" s="128" t="str">
        <f>IF(W16="","",IF(นักเรียน!N16="ออก","---ย้าย---",VLOOKUP(W16,gradecompet,5,TRUE)))</f>
        <v/>
      </c>
      <c r="Y16" s="119" t="str">
        <f>IF(W16="","",IF(นักเรียน!N16="ออก","---ย้าย---",VLOOKUP(W16,gradecompet,4,TRUE)))</f>
        <v/>
      </c>
      <c r="Z16" s="261"/>
      <c r="AA16" s="262"/>
    </row>
    <row r="17" spans="2:27" ht="15.75" customHeight="1" x14ac:dyDescent="0.5">
      <c r="B17" s="627">
        <v>12</v>
      </c>
      <c r="C17" s="111" t="str">
        <f>IF(นักเรียน!C17="","",นักเรียน!C17)</f>
        <v/>
      </c>
      <c r="D17" s="845" t="str">
        <f>IF(นักเรียน!E17="","",นักเรียน!E17)</f>
        <v/>
      </c>
      <c r="E17" s="846"/>
      <c r="F17" s="265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629" t="str">
        <f t="shared" si="1"/>
        <v/>
      </c>
      <c r="W17" s="17" t="str">
        <f t="shared" si="2"/>
        <v/>
      </c>
      <c r="X17" s="128" t="str">
        <f>IF(W17="","",IF(นักเรียน!N17="ออก","---ย้าย---",VLOOKUP(W17,gradecompet,5,TRUE)))</f>
        <v/>
      </c>
      <c r="Y17" s="119" t="str">
        <f>IF(W17="","",IF(นักเรียน!N17="ออก","---ย้าย---",VLOOKUP(W17,gradecompet,4,TRUE)))</f>
        <v/>
      </c>
      <c r="Z17" s="261"/>
      <c r="AA17" s="262"/>
    </row>
    <row r="18" spans="2:27" ht="15.75" customHeight="1" x14ac:dyDescent="0.5">
      <c r="B18" s="620">
        <v>13</v>
      </c>
      <c r="C18" s="111" t="str">
        <f>IF(นักเรียน!C18="","",นักเรียน!C18)</f>
        <v/>
      </c>
      <c r="D18" s="845" t="str">
        <f>IF(นักเรียน!E18="","",นักเรียน!E18)</f>
        <v/>
      </c>
      <c r="E18" s="846"/>
      <c r="F18" s="265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629" t="str">
        <f t="shared" si="1"/>
        <v/>
      </c>
      <c r="W18" s="17" t="str">
        <f t="shared" si="2"/>
        <v/>
      </c>
      <c r="X18" s="128" t="str">
        <f>IF(W18="","",IF(นักเรียน!N18="ออก","---ย้าย---",VLOOKUP(W18,gradecompet,5,TRUE)))</f>
        <v/>
      </c>
      <c r="Y18" s="119" t="str">
        <f>IF(W18="","",IF(นักเรียน!N18="ออก","---ย้าย---",VLOOKUP(W18,gradecompet,4,TRUE)))</f>
        <v/>
      </c>
      <c r="Z18" s="261"/>
      <c r="AA18" s="262"/>
    </row>
    <row r="19" spans="2:27" ht="15.75" customHeight="1" x14ac:dyDescent="0.5">
      <c r="B19" s="627">
        <v>14</v>
      </c>
      <c r="C19" s="111" t="str">
        <f>IF(นักเรียน!C19="","",นักเรียน!C19)</f>
        <v/>
      </c>
      <c r="D19" s="845" t="str">
        <f>IF(นักเรียน!E19="","",นักเรียน!E19)</f>
        <v/>
      </c>
      <c r="E19" s="846"/>
      <c r="F19" s="265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629" t="str">
        <f t="shared" si="1"/>
        <v/>
      </c>
      <c r="W19" s="17" t="str">
        <f t="shared" si="2"/>
        <v/>
      </c>
      <c r="X19" s="128" t="str">
        <f>IF(W19="","",IF(นักเรียน!N19="ออก","---ย้าย---",VLOOKUP(W19,gradecompet,5,TRUE)))</f>
        <v/>
      </c>
      <c r="Y19" s="119" t="str">
        <f>IF(W19="","",IF(นักเรียน!N19="ออก","---ย้าย---",VLOOKUP(W19,gradecompet,4,TRUE)))</f>
        <v/>
      </c>
      <c r="Z19" s="261"/>
      <c r="AA19" s="262"/>
    </row>
    <row r="20" spans="2:27" ht="15.75" customHeight="1" x14ac:dyDescent="0.5">
      <c r="B20" s="627">
        <v>15</v>
      </c>
      <c r="C20" s="111" t="str">
        <f>IF(นักเรียน!C20="","",นักเรียน!C20)</f>
        <v/>
      </c>
      <c r="D20" s="845" t="str">
        <f>IF(นักเรียน!E20="","",นักเรียน!E20)</f>
        <v/>
      </c>
      <c r="E20" s="846"/>
      <c r="F20" s="265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629" t="str">
        <f t="shared" si="1"/>
        <v/>
      </c>
      <c r="W20" s="17" t="str">
        <f t="shared" si="2"/>
        <v/>
      </c>
      <c r="X20" s="128" t="str">
        <f>IF(W20="","",IF(นักเรียน!N20="ออก","---ย้าย---",VLOOKUP(W20,gradecompet,5,TRUE)))</f>
        <v/>
      </c>
      <c r="Y20" s="119" t="str">
        <f>IF(W20="","",IF(นักเรียน!N20="ออก","---ย้าย---",VLOOKUP(W20,gradecompet,4,TRUE)))</f>
        <v/>
      </c>
      <c r="Z20" s="261"/>
      <c r="AA20" s="262"/>
    </row>
    <row r="21" spans="2:27" ht="15.75" customHeight="1" x14ac:dyDescent="0.5">
      <c r="B21" s="627">
        <v>16</v>
      </c>
      <c r="C21" s="111" t="str">
        <f>IF(นักเรียน!C21="","",นักเรียน!C21)</f>
        <v/>
      </c>
      <c r="D21" s="845" t="str">
        <f>IF(นักเรียน!E21="","",นักเรียน!E21)</f>
        <v/>
      </c>
      <c r="E21" s="846"/>
      <c r="F21" s="265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629" t="str">
        <f t="shared" si="1"/>
        <v/>
      </c>
      <c r="W21" s="17" t="str">
        <f t="shared" si="2"/>
        <v/>
      </c>
      <c r="X21" s="128" t="str">
        <f>IF(W21="","",IF(นักเรียน!N21="ออก","---ย้าย---",VLOOKUP(W21,gradecompet,5,TRUE)))</f>
        <v/>
      </c>
      <c r="Y21" s="119" t="str">
        <f>IF(W21="","",IF(นักเรียน!N21="ออก","---ย้าย---",VLOOKUP(W21,gradecompet,4,TRUE)))</f>
        <v/>
      </c>
      <c r="Z21" s="261"/>
      <c r="AA21" s="262"/>
    </row>
    <row r="22" spans="2:27" ht="15.75" customHeight="1" x14ac:dyDescent="0.5">
      <c r="B22" s="620">
        <v>17</v>
      </c>
      <c r="C22" s="111" t="str">
        <f>IF(นักเรียน!C22="","",นักเรียน!C22)</f>
        <v/>
      </c>
      <c r="D22" s="845" t="str">
        <f>IF(นักเรียน!E22="","",นักเรียน!E22)</f>
        <v/>
      </c>
      <c r="E22" s="846"/>
      <c r="F22" s="265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629" t="str">
        <f t="shared" si="1"/>
        <v/>
      </c>
      <c r="W22" s="17" t="str">
        <f t="shared" si="2"/>
        <v/>
      </c>
      <c r="X22" s="128" t="str">
        <f>IF(W22="","",IF(นักเรียน!N22="ออก","---ย้าย---",VLOOKUP(W22,gradecompet,5,TRUE)))</f>
        <v/>
      </c>
      <c r="Y22" s="119" t="str">
        <f>IF(W22="","",IF(นักเรียน!N22="ออก","---ย้าย---",VLOOKUP(W22,gradecompet,4,TRUE)))</f>
        <v/>
      </c>
      <c r="Z22" s="261"/>
      <c r="AA22" s="262"/>
    </row>
    <row r="23" spans="2:27" ht="15.75" customHeight="1" x14ac:dyDescent="0.5">
      <c r="B23" s="627">
        <v>18</v>
      </c>
      <c r="C23" s="111" t="str">
        <f>IF(นักเรียน!C23="","",นักเรียน!C23)</f>
        <v/>
      </c>
      <c r="D23" s="845" t="str">
        <f>IF(นักเรียน!E23="","",นักเรียน!E23)</f>
        <v/>
      </c>
      <c r="E23" s="846"/>
      <c r="F23" s="265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629" t="str">
        <f t="shared" si="1"/>
        <v/>
      </c>
      <c r="W23" s="17" t="str">
        <f t="shared" si="2"/>
        <v/>
      </c>
      <c r="X23" s="128" t="str">
        <f>IF(W23="","",IF(นักเรียน!N23="ออก","---ย้าย---",VLOOKUP(W23,gradecompet,5,TRUE)))</f>
        <v/>
      </c>
      <c r="Y23" s="119" t="str">
        <f>IF(W23="","",IF(นักเรียน!N23="ออก","---ย้าย---",VLOOKUP(W23,gradecompet,4,TRUE)))</f>
        <v/>
      </c>
      <c r="Z23" s="261"/>
      <c r="AA23" s="262"/>
    </row>
    <row r="24" spans="2:27" ht="15.75" customHeight="1" x14ac:dyDescent="0.5">
      <c r="B24" s="627">
        <v>19</v>
      </c>
      <c r="C24" s="111" t="str">
        <f>IF(นักเรียน!C24="","",นักเรียน!C24)</f>
        <v/>
      </c>
      <c r="D24" s="845" t="str">
        <f>IF(นักเรียน!E24="","",นักเรียน!E24)</f>
        <v/>
      </c>
      <c r="E24" s="846"/>
      <c r="F24" s="265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629" t="str">
        <f t="shared" si="1"/>
        <v/>
      </c>
      <c r="W24" s="17" t="str">
        <f t="shared" si="2"/>
        <v/>
      </c>
      <c r="X24" s="128" t="str">
        <f>IF(W24="","",IF(นักเรียน!N24="ออก","---ย้าย---",VLOOKUP(W24,gradecompet,5,TRUE)))</f>
        <v/>
      </c>
      <c r="Y24" s="119" t="str">
        <f>IF(W24="","",IF(นักเรียน!N24="ออก","---ย้าย---",VLOOKUP(W24,gradecompet,4,TRUE)))</f>
        <v/>
      </c>
      <c r="Z24" s="261"/>
      <c r="AA24" s="262"/>
    </row>
    <row r="25" spans="2:27" ht="15.75" customHeight="1" x14ac:dyDescent="0.5">
      <c r="B25" s="627">
        <v>20</v>
      </c>
      <c r="C25" s="111" t="str">
        <f>IF(นักเรียน!C25="","",นักเรียน!C25)</f>
        <v/>
      </c>
      <c r="D25" s="845" t="str">
        <f>IF(นักเรียน!E25="","",นักเรียน!E25)</f>
        <v/>
      </c>
      <c r="E25" s="846"/>
      <c r="F25" s="265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629" t="str">
        <f t="shared" si="1"/>
        <v/>
      </c>
      <c r="W25" s="17" t="str">
        <f t="shared" si="2"/>
        <v/>
      </c>
      <c r="X25" s="128" t="str">
        <f>IF(W25="","",IF(นักเรียน!N25="ออก","---ย้าย---",VLOOKUP(W25,gradecompet,5,TRUE)))</f>
        <v/>
      </c>
      <c r="Y25" s="119" t="str">
        <f>IF(W25="","",IF(นักเรียน!N25="ออก","---ย้าย---",VLOOKUP(W25,gradecompet,4,TRUE)))</f>
        <v/>
      </c>
      <c r="Z25" s="261"/>
      <c r="AA25" s="262"/>
    </row>
    <row r="26" spans="2:27" ht="15.75" customHeight="1" x14ac:dyDescent="0.5">
      <c r="B26" s="620">
        <v>21</v>
      </c>
      <c r="C26" s="111" t="str">
        <f>IF(นักเรียน!C26="","",นักเรียน!C26)</f>
        <v/>
      </c>
      <c r="D26" s="845" t="str">
        <f>IF(นักเรียน!E26="","",นักเรียน!E26)</f>
        <v/>
      </c>
      <c r="E26" s="846"/>
      <c r="F26" s="265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629" t="str">
        <f t="shared" si="1"/>
        <v/>
      </c>
      <c r="W26" s="17" t="str">
        <f t="shared" si="2"/>
        <v/>
      </c>
      <c r="X26" s="128" t="str">
        <f>IF(W26="","",IF(นักเรียน!N26="ออก","---ย้าย---",VLOOKUP(W26,gradecompet,5,TRUE)))</f>
        <v/>
      </c>
      <c r="Y26" s="119" t="str">
        <f>IF(W26="","",IF(นักเรียน!N26="ออก","---ย้าย---",VLOOKUP(W26,gradecompet,4,TRUE)))</f>
        <v/>
      </c>
      <c r="Z26" s="261"/>
      <c r="AA26" s="262"/>
    </row>
    <row r="27" spans="2:27" ht="15.75" customHeight="1" x14ac:dyDescent="0.5">
      <c r="B27" s="627">
        <v>22</v>
      </c>
      <c r="C27" s="111" t="str">
        <f>IF(นักเรียน!C27="","",นักเรียน!C27)</f>
        <v/>
      </c>
      <c r="D27" s="845" t="str">
        <f>IF(นักเรียน!E27="","",นักเรียน!E27)</f>
        <v/>
      </c>
      <c r="E27" s="846"/>
      <c r="F27" s="265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629" t="str">
        <f t="shared" si="1"/>
        <v/>
      </c>
      <c r="W27" s="17" t="str">
        <f t="shared" si="2"/>
        <v/>
      </c>
      <c r="X27" s="128" t="str">
        <f>IF(W27="","",IF(นักเรียน!N27="ออก","---ย้าย---",VLOOKUP(W27,gradecompet,5,TRUE)))</f>
        <v/>
      </c>
      <c r="Y27" s="119" t="str">
        <f>IF(W27="","",IF(นักเรียน!N27="ออก","---ย้าย---",VLOOKUP(W27,gradecompet,4,TRUE)))</f>
        <v/>
      </c>
      <c r="Z27" s="261"/>
      <c r="AA27" s="262"/>
    </row>
    <row r="28" spans="2:27" ht="15.75" customHeight="1" x14ac:dyDescent="0.5">
      <c r="B28" s="627">
        <v>23</v>
      </c>
      <c r="C28" s="111" t="str">
        <f>IF(นักเรียน!C28="","",นักเรียน!C28)</f>
        <v/>
      </c>
      <c r="D28" s="845" t="str">
        <f>IF(นักเรียน!E28="","",นักเรียน!E28)</f>
        <v/>
      </c>
      <c r="E28" s="846"/>
      <c r="F28" s="265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629" t="str">
        <f t="shared" si="1"/>
        <v/>
      </c>
      <c r="W28" s="17" t="str">
        <f t="shared" si="2"/>
        <v/>
      </c>
      <c r="X28" s="128" t="str">
        <f>IF(W28="","",IF(นักเรียน!N28="ออก","---ย้าย---",VLOOKUP(W28,gradecompet,5,TRUE)))</f>
        <v/>
      </c>
      <c r="Y28" s="119" t="str">
        <f>IF(W28="","",IF(นักเรียน!N28="ออก","---ย้าย---",VLOOKUP(W28,gradecompet,4,TRUE)))</f>
        <v/>
      </c>
      <c r="Z28" s="261"/>
      <c r="AA28" s="262"/>
    </row>
    <row r="29" spans="2:27" ht="15.75" customHeight="1" x14ac:dyDescent="0.5">
      <c r="B29" s="627">
        <v>24</v>
      </c>
      <c r="C29" s="111" t="str">
        <f>IF(นักเรียน!C29="","",นักเรียน!C29)</f>
        <v/>
      </c>
      <c r="D29" s="845" t="str">
        <f>IF(นักเรียน!E29="","",นักเรียน!E29)</f>
        <v/>
      </c>
      <c r="E29" s="846"/>
      <c r="F29" s="265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629" t="str">
        <f t="shared" si="1"/>
        <v/>
      </c>
      <c r="W29" s="17" t="str">
        <f t="shared" si="2"/>
        <v/>
      </c>
      <c r="X29" s="128" t="str">
        <f>IF(W29="","",IF(นักเรียน!N29="ออก","---ย้าย---",VLOOKUP(W29,gradecompet,5,TRUE)))</f>
        <v/>
      </c>
      <c r="Y29" s="119" t="str">
        <f>IF(W29="","",IF(นักเรียน!N29="ออก","---ย้าย---",VLOOKUP(W29,gradecompet,4,TRUE)))</f>
        <v/>
      </c>
      <c r="Z29" s="261"/>
      <c r="AA29" s="262"/>
    </row>
    <row r="30" spans="2:27" ht="15.75" customHeight="1" x14ac:dyDescent="0.5">
      <c r="B30" s="620">
        <v>25</v>
      </c>
      <c r="C30" s="111" t="str">
        <f>IF(นักเรียน!C30="","",นักเรียน!C30)</f>
        <v/>
      </c>
      <c r="D30" s="845" t="str">
        <f>IF(นักเรียน!E30="","",นักเรียน!E30)</f>
        <v/>
      </c>
      <c r="E30" s="846"/>
      <c r="F30" s="265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629" t="str">
        <f t="shared" si="1"/>
        <v/>
      </c>
      <c r="W30" s="17" t="str">
        <f t="shared" si="2"/>
        <v/>
      </c>
      <c r="X30" s="128" t="str">
        <f>IF(W30="","",IF(นักเรียน!N30="ออก","---ย้าย---",VLOOKUP(W30,gradecompet,5,TRUE)))</f>
        <v/>
      </c>
      <c r="Y30" s="119" t="str">
        <f>IF(W30="","",IF(นักเรียน!N30="ออก","---ย้าย---",VLOOKUP(W30,gradecompet,4,TRUE)))</f>
        <v/>
      </c>
      <c r="Z30" s="261"/>
      <c r="AA30" s="262"/>
    </row>
    <row r="31" spans="2:27" ht="15.75" customHeight="1" x14ac:dyDescent="0.5">
      <c r="B31" s="627">
        <v>26</v>
      </c>
      <c r="C31" s="111" t="str">
        <f>IF(นักเรียน!C31="","",นักเรียน!C31)</f>
        <v/>
      </c>
      <c r="D31" s="845" t="str">
        <f>IF(นักเรียน!E31="","",นักเรียน!E31)</f>
        <v/>
      </c>
      <c r="E31" s="846"/>
      <c r="F31" s="265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629" t="str">
        <f t="shared" si="1"/>
        <v/>
      </c>
      <c r="W31" s="17" t="str">
        <f t="shared" si="2"/>
        <v/>
      </c>
      <c r="X31" s="128" t="str">
        <f>IF(W31="","",IF(นักเรียน!N31="ออก","---ย้าย---",VLOOKUP(W31,gradecompet,5,TRUE)))</f>
        <v/>
      </c>
      <c r="Y31" s="119" t="str">
        <f>IF(W31="","",IF(นักเรียน!N31="ออก","---ย้าย---",VLOOKUP(W31,gradecompet,4,TRUE)))</f>
        <v/>
      </c>
      <c r="Z31" s="261"/>
      <c r="AA31" s="262"/>
    </row>
    <row r="32" spans="2:27" ht="15.75" customHeight="1" x14ac:dyDescent="0.5">
      <c r="B32" s="627">
        <v>27</v>
      </c>
      <c r="C32" s="111" t="str">
        <f>IF(นักเรียน!C32="","",นักเรียน!C32)</f>
        <v/>
      </c>
      <c r="D32" s="845" t="str">
        <f>IF(นักเรียน!E32="","",นักเรียน!E32)</f>
        <v/>
      </c>
      <c r="E32" s="846"/>
      <c r="F32" s="265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629" t="str">
        <f t="shared" si="1"/>
        <v/>
      </c>
      <c r="W32" s="17" t="str">
        <f t="shared" si="2"/>
        <v/>
      </c>
      <c r="X32" s="128" t="str">
        <f>IF(W32="","",IF(นักเรียน!N32="ออก","---ย้าย---",VLOOKUP(W32,gradecompet,5,TRUE)))</f>
        <v/>
      </c>
      <c r="Y32" s="119" t="str">
        <f>IF(W32="","",IF(นักเรียน!N32="ออก","---ย้าย---",VLOOKUP(W32,gradecompet,4,TRUE)))</f>
        <v/>
      </c>
      <c r="Z32" s="261"/>
      <c r="AA32" s="262"/>
    </row>
    <row r="33" spans="2:27" ht="15.75" customHeight="1" x14ac:dyDescent="0.5">
      <c r="B33" s="627">
        <v>28</v>
      </c>
      <c r="C33" s="111" t="str">
        <f>IF(นักเรียน!C33="","",นักเรียน!C33)</f>
        <v/>
      </c>
      <c r="D33" s="845" t="str">
        <f>IF(นักเรียน!E33="","",นักเรียน!E33)</f>
        <v/>
      </c>
      <c r="E33" s="846"/>
      <c r="F33" s="265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629" t="str">
        <f t="shared" si="1"/>
        <v/>
      </c>
      <c r="W33" s="17" t="str">
        <f t="shared" si="2"/>
        <v/>
      </c>
      <c r="X33" s="128" t="str">
        <f>IF(W33="","",IF(นักเรียน!N33="ออก","---ย้าย---",VLOOKUP(W33,gradecompet,5,TRUE)))</f>
        <v/>
      </c>
      <c r="Y33" s="119" t="str">
        <f>IF(W33="","",IF(นักเรียน!N33="ออก","---ย้าย---",VLOOKUP(W33,gradecompet,4,TRUE)))</f>
        <v/>
      </c>
      <c r="Z33" s="261"/>
      <c r="AA33" s="262"/>
    </row>
    <row r="34" spans="2:27" ht="15.75" customHeight="1" x14ac:dyDescent="0.5">
      <c r="B34" s="620">
        <v>29</v>
      </c>
      <c r="C34" s="111" t="str">
        <f>IF(นักเรียน!C34="","",นักเรียน!C34)</f>
        <v/>
      </c>
      <c r="D34" s="845" t="str">
        <f>IF(นักเรียน!E34="","",นักเรียน!E34)</f>
        <v/>
      </c>
      <c r="E34" s="846"/>
      <c r="F34" s="265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629" t="str">
        <f t="shared" si="1"/>
        <v/>
      </c>
      <c r="W34" s="17" t="str">
        <f t="shared" si="2"/>
        <v/>
      </c>
      <c r="X34" s="128" t="str">
        <f>IF(W34="","",IF(นักเรียน!N34="ออก","---ย้าย---",VLOOKUP(W34,gradecompet,5,TRUE)))</f>
        <v/>
      </c>
      <c r="Y34" s="119" t="str">
        <f>IF(W34="","",IF(นักเรียน!N34="ออก","---ย้าย---",VLOOKUP(W34,gradecompet,4,TRUE)))</f>
        <v/>
      </c>
      <c r="Z34" s="261"/>
      <c r="AA34" s="262"/>
    </row>
    <row r="35" spans="2:27" ht="15.75" customHeight="1" x14ac:dyDescent="0.5">
      <c r="B35" s="627">
        <v>30</v>
      </c>
      <c r="C35" s="111" t="str">
        <f>IF(นักเรียน!C35="","",นักเรียน!C35)</f>
        <v/>
      </c>
      <c r="D35" s="845" t="str">
        <f>IF(นักเรียน!E35="","",นักเรียน!E35)</f>
        <v/>
      </c>
      <c r="E35" s="846"/>
      <c r="F35" s="265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629" t="str">
        <f t="shared" si="1"/>
        <v/>
      </c>
      <c r="W35" s="17" t="str">
        <f t="shared" si="2"/>
        <v/>
      </c>
      <c r="X35" s="128" t="str">
        <f>IF(W35="","",IF(นักเรียน!N35="ออก","---ย้าย---",VLOOKUP(W35,gradecompet,5,TRUE)))</f>
        <v/>
      </c>
      <c r="Y35" s="119" t="str">
        <f>IF(W35="","",IF(นักเรียน!N35="ออก","---ย้าย---",VLOOKUP(W35,gradecompet,4,TRUE)))</f>
        <v/>
      </c>
      <c r="Z35" s="261"/>
      <c r="AA35" s="262"/>
    </row>
    <row r="36" spans="2:27" ht="15.75" customHeight="1" x14ac:dyDescent="0.5">
      <c r="B36" s="627">
        <v>31</v>
      </c>
      <c r="C36" s="111" t="str">
        <f>IF(นักเรียน!C36="","",นักเรียน!C36)</f>
        <v/>
      </c>
      <c r="D36" s="845" t="str">
        <f>IF(นักเรียน!E36="","",นักเรียน!E36)</f>
        <v/>
      </c>
      <c r="E36" s="846"/>
      <c r="F36" s="265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629" t="str">
        <f t="shared" si="1"/>
        <v/>
      </c>
      <c r="W36" s="17" t="str">
        <f t="shared" si="2"/>
        <v/>
      </c>
      <c r="X36" s="128" t="str">
        <f>IF(W36="","",IF(นักเรียน!N36="ออก","---ย้าย---",VLOOKUP(W36,gradecompet,5,TRUE)))</f>
        <v/>
      </c>
      <c r="Y36" s="119" t="str">
        <f>IF(W36="","",IF(นักเรียน!N36="ออก","---ย้าย---",VLOOKUP(W36,gradecompet,4,TRUE)))</f>
        <v/>
      </c>
      <c r="Z36" s="261"/>
      <c r="AA36" s="262"/>
    </row>
    <row r="37" spans="2:27" ht="15.75" customHeight="1" x14ac:dyDescent="0.5">
      <c r="B37" s="627">
        <v>32</v>
      </c>
      <c r="C37" s="111" t="str">
        <f>IF(นักเรียน!C37="","",นักเรียน!C37)</f>
        <v/>
      </c>
      <c r="D37" s="845" t="str">
        <f>IF(นักเรียน!E37="","",นักเรียน!E37)</f>
        <v/>
      </c>
      <c r="E37" s="846"/>
      <c r="F37" s="265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629" t="str">
        <f t="shared" si="1"/>
        <v/>
      </c>
      <c r="W37" s="17" t="str">
        <f t="shared" si="2"/>
        <v/>
      </c>
      <c r="X37" s="128" t="str">
        <f>IF(W37="","",IF(นักเรียน!N37="ออก","---ย้าย---",VLOOKUP(W37,gradecompet,5,TRUE)))</f>
        <v/>
      </c>
      <c r="Y37" s="119" t="str">
        <f>IF(W37="","",IF(นักเรียน!N37="ออก","---ย้าย---",VLOOKUP(W37,gradecompet,4,TRUE)))</f>
        <v/>
      </c>
      <c r="Z37" s="261"/>
      <c r="AA37" s="262"/>
    </row>
    <row r="38" spans="2:27" ht="15.75" customHeight="1" x14ac:dyDescent="0.5">
      <c r="B38" s="627">
        <v>33</v>
      </c>
      <c r="C38" s="111" t="str">
        <f>IF(นักเรียน!C38="","",นักเรียน!C38)</f>
        <v/>
      </c>
      <c r="D38" s="845" t="str">
        <f>IF(นักเรียน!E38="","",นักเรียน!E38)</f>
        <v/>
      </c>
      <c r="E38" s="846"/>
      <c r="F38" s="265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629" t="str">
        <f t="shared" si="1"/>
        <v/>
      </c>
      <c r="W38" s="17" t="str">
        <f t="shared" si="2"/>
        <v/>
      </c>
      <c r="X38" s="128" t="str">
        <f>IF(W38="","",IF(นักเรียน!N38="ออก","---ย้าย---",VLOOKUP(W38,gradecompet,5,TRUE)))</f>
        <v/>
      </c>
      <c r="Y38" s="119" t="str">
        <f>IF(W38="","",IF(นักเรียน!N38="ออก","---ย้าย---",VLOOKUP(W38,gradecompet,4,TRUE)))</f>
        <v/>
      </c>
      <c r="Z38" s="261"/>
      <c r="AA38" s="262"/>
    </row>
    <row r="39" spans="2:27" ht="15.75" customHeight="1" x14ac:dyDescent="0.5">
      <c r="B39" s="627">
        <v>34</v>
      </c>
      <c r="C39" s="111" t="str">
        <f>IF(นักเรียน!C39="","",นักเรียน!C39)</f>
        <v/>
      </c>
      <c r="D39" s="845" t="str">
        <f>IF(นักเรียน!E39="","",นักเรียน!E39)</f>
        <v/>
      </c>
      <c r="E39" s="846"/>
      <c r="F39" s="265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629" t="str">
        <f t="shared" si="1"/>
        <v/>
      </c>
      <c r="W39" s="17" t="str">
        <f t="shared" si="2"/>
        <v/>
      </c>
      <c r="X39" s="128" t="str">
        <f>IF(W39="","",IF(นักเรียน!N39="ออก","---ย้าย---",VLOOKUP(W39,gradecompet,5,TRUE)))</f>
        <v/>
      </c>
      <c r="Y39" s="119" t="str">
        <f>IF(W39="","",IF(นักเรียน!N39="ออก","---ย้าย---",VLOOKUP(W39,gradecompet,4,TRUE)))</f>
        <v/>
      </c>
      <c r="Z39" s="261"/>
      <c r="AA39" s="262"/>
    </row>
    <row r="40" spans="2:27" ht="15.75" customHeight="1" x14ac:dyDescent="0.5">
      <c r="B40" s="627">
        <v>35</v>
      </c>
      <c r="C40" s="111" t="str">
        <f>IF(นักเรียน!C40="","",นักเรียน!C40)</f>
        <v/>
      </c>
      <c r="D40" s="845" t="str">
        <f>IF(นักเรียน!E40="","",นักเรียน!E40)</f>
        <v/>
      </c>
      <c r="E40" s="846"/>
      <c r="F40" s="265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629" t="str">
        <f t="shared" si="1"/>
        <v/>
      </c>
      <c r="W40" s="17" t="str">
        <f t="shared" si="2"/>
        <v/>
      </c>
      <c r="X40" s="128" t="str">
        <f>IF(W40="","",IF(นักเรียน!N40="ออก","---ย้าย---",VLOOKUP(W40,gradecompet,5,TRUE)))</f>
        <v/>
      </c>
      <c r="Y40" s="119" t="str">
        <f>IF(W40="","",IF(นักเรียน!N40="ออก","---ย้าย---",VLOOKUP(W40,gradecompet,4,TRUE)))</f>
        <v/>
      </c>
      <c r="Z40" s="261"/>
      <c r="AA40" s="262"/>
    </row>
    <row r="41" spans="2:27" ht="15.75" customHeight="1" x14ac:dyDescent="0.5">
      <c r="B41" s="627">
        <v>36</v>
      </c>
      <c r="C41" s="111" t="str">
        <f>IF(นักเรียน!C41="","",นักเรียน!C41)</f>
        <v/>
      </c>
      <c r="D41" s="845" t="str">
        <f>IF(นักเรียน!E41="","",นักเรียน!E41)</f>
        <v/>
      </c>
      <c r="E41" s="846"/>
      <c r="F41" s="265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629" t="str">
        <f t="shared" si="1"/>
        <v/>
      </c>
      <c r="W41" s="17" t="str">
        <f t="shared" si="2"/>
        <v/>
      </c>
      <c r="X41" s="128" t="str">
        <f>IF(W41="","",IF(นักเรียน!N41="ออก","---ย้าย---",VLOOKUP(W41,gradecompet,5,TRUE)))</f>
        <v/>
      </c>
      <c r="Y41" s="119" t="str">
        <f>IF(W41="","",IF(นักเรียน!N41="ออก","---ย้าย---",VLOOKUP(W41,gradecompet,4,TRUE)))</f>
        <v/>
      </c>
      <c r="Z41" s="261"/>
      <c r="AA41" s="262"/>
    </row>
    <row r="42" spans="2:27" ht="15.75" customHeight="1" x14ac:dyDescent="0.5">
      <c r="B42" s="627">
        <v>37</v>
      </c>
      <c r="C42" s="111" t="str">
        <f>IF(นักเรียน!C42="","",นักเรียน!C42)</f>
        <v/>
      </c>
      <c r="D42" s="845" t="str">
        <f>IF(นักเรียน!E42="","",นักเรียน!E42)</f>
        <v/>
      </c>
      <c r="E42" s="846"/>
      <c r="F42" s="265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629" t="str">
        <f t="shared" si="1"/>
        <v/>
      </c>
      <c r="W42" s="17" t="str">
        <f t="shared" si="2"/>
        <v/>
      </c>
      <c r="X42" s="128" t="str">
        <f>IF(W42="","",IF(นักเรียน!N42="ออก","---ย้าย---",VLOOKUP(W42,gradecompet,5,TRUE)))</f>
        <v/>
      </c>
      <c r="Y42" s="119" t="str">
        <f>IF(W42="","",IF(นักเรียน!N42="ออก","---ย้าย---",VLOOKUP(W42,gradecompet,4,TRUE)))</f>
        <v/>
      </c>
      <c r="Z42" s="261"/>
      <c r="AA42" s="262"/>
    </row>
    <row r="43" spans="2:27" ht="15.75" customHeight="1" x14ac:dyDescent="0.5">
      <c r="B43" s="627">
        <v>38</v>
      </c>
      <c r="C43" s="111" t="str">
        <f>IF(นักเรียน!C43="","",นักเรียน!C43)</f>
        <v/>
      </c>
      <c r="D43" s="845" t="str">
        <f>IF(นักเรียน!E43="","",นักเรียน!E43)</f>
        <v/>
      </c>
      <c r="E43" s="846"/>
      <c r="F43" s="265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629" t="str">
        <f t="shared" si="1"/>
        <v/>
      </c>
      <c r="W43" s="17" t="str">
        <f t="shared" si="2"/>
        <v/>
      </c>
      <c r="X43" s="128" t="str">
        <f>IF(W43="","",IF(นักเรียน!N43="ออก","---ย้าย---",VLOOKUP(W43,gradecompet,5,TRUE)))</f>
        <v/>
      </c>
      <c r="Y43" s="119" t="str">
        <f>IF(W43="","",IF(นักเรียน!N43="ออก","---ย้าย---",VLOOKUP(W43,gradecompet,4,TRUE)))</f>
        <v/>
      </c>
      <c r="Z43" s="261"/>
      <c r="AA43" s="262"/>
    </row>
    <row r="44" spans="2:27" ht="15.75" customHeight="1" x14ac:dyDescent="0.5">
      <c r="B44" s="627">
        <v>39</v>
      </c>
      <c r="C44" s="111" t="str">
        <f>IF(นักเรียน!C44="","",นักเรียน!C44)</f>
        <v/>
      </c>
      <c r="D44" s="845" t="str">
        <f>IF(นักเรียน!E44="","",นักเรียน!E44)</f>
        <v/>
      </c>
      <c r="E44" s="846"/>
      <c r="F44" s="265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629" t="str">
        <f t="shared" si="1"/>
        <v/>
      </c>
      <c r="W44" s="17" t="str">
        <f t="shared" si="2"/>
        <v/>
      </c>
      <c r="X44" s="128" t="str">
        <f>IF(W44="","",IF(นักเรียน!N44="ออก","---ย้าย---",VLOOKUP(W44,gradecompet,5,TRUE)))</f>
        <v/>
      </c>
      <c r="Y44" s="119" t="str">
        <f>IF(W44="","",IF(นักเรียน!N44="ออก","---ย้าย---",VLOOKUP(W44,gradecompet,4,TRUE)))</f>
        <v/>
      </c>
      <c r="Z44" s="261"/>
      <c r="AA44" s="262"/>
    </row>
    <row r="45" spans="2:27" ht="15.75" customHeight="1" x14ac:dyDescent="0.5">
      <c r="B45" s="627">
        <v>40</v>
      </c>
      <c r="C45" s="111" t="str">
        <f>IF(นักเรียน!C45="","",นักเรียน!C45)</f>
        <v/>
      </c>
      <c r="D45" s="845" t="str">
        <f>IF(นักเรียน!E45="","",นักเรียน!E45)</f>
        <v/>
      </c>
      <c r="E45" s="846"/>
      <c r="F45" s="265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629" t="str">
        <f t="shared" si="1"/>
        <v/>
      </c>
      <c r="W45" s="17" t="str">
        <f t="shared" si="2"/>
        <v/>
      </c>
      <c r="X45" s="128" t="str">
        <f>IF(W45="","",IF(นักเรียน!N45="ออก","---ย้าย---",VLOOKUP(W45,gradecompet,5,TRUE)))</f>
        <v/>
      </c>
      <c r="Y45" s="119" t="str">
        <f>IF(W45="","",IF(นักเรียน!N45="ออก","---ย้าย---",VLOOKUP(W45,gradecompet,4,TRUE)))</f>
        <v/>
      </c>
      <c r="Z45" s="261"/>
      <c r="AA45" s="262"/>
    </row>
    <row r="46" spans="2:27" ht="15.75" customHeight="1" x14ac:dyDescent="0.5">
      <c r="B46" s="627">
        <v>41</v>
      </c>
      <c r="C46" s="111" t="str">
        <f>IF(นักเรียน!C46="","",นักเรียน!C46)</f>
        <v/>
      </c>
      <c r="D46" s="845" t="str">
        <f>IF(นักเรียน!E46="","",นักเรียน!E46)</f>
        <v/>
      </c>
      <c r="E46" s="846"/>
      <c r="F46" s="265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629" t="str">
        <f t="shared" si="1"/>
        <v/>
      </c>
      <c r="W46" s="17" t="str">
        <f t="shared" si="2"/>
        <v/>
      </c>
      <c r="X46" s="128" t="str">
        <f>IF(W46="","",IF(นักเรียน!N46="ออก","---ย้าย---",VLOOKUP(W46,gradecompet,5,TRUE)))</f>
        <v/>
      </c>
      <c r="Y46" s="119" t="str">
        <f>IF(W46="","",IF(นักเรียน!N46="ออก","---ย้าย---",VLOOKUP(W46,gradecompet,4,TRUE)))</f>
        <v/>
      </c>
      <c r="Z46" s="261"/>
      <c r="AA46" s="262"/>
    </row>
    <row r="47" spans="2:27" ht="15.75" customHeight="1" x14ac:dyDescent="0.5">
      <c r="B47" s="627">
        <v>42</v>
      </c>
      <c r="C47" s="111" t="str">
        <f>IF(นักเรียน!C47="","",นักเรียน!C47)</f>
        <v/>
      </c>
      <c r="D47" s="845" t="str">
        <f>IF(นักเรียน!E47="","",นักเรียน!E47)</f>
        <v/>
      </c>
      <c r="E47" s="846"/>
      <c r="F47" s="265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629" t="str">
        <f t="shared" si="1"/>
        <v/>
      </c>
      <c r="W47" s="17" t="str">
        <f t="shared" si="2"/>
        <v/>
      </c>
      <c r="X47" s="128" t="str">
        <f>IF(W47="","",IF(นักเรียน!N47="ออก","---ย้าย---",VLOOKUP(W47,gradecompet,5,TRUE)))</f>
        <v/>
      </c>
      <c r="Y47" s="119" t="str">
        <f>IF(W47="","",IF(นักเรียน!N47="ออก","---ย้าย---",VLOOKUP(W47,gradecompet,4,TRUE)))</f>
        <v/>
      </c>
      <c r="Z47" s="261"/>
      <c r="AA47" s="262"/>
    </row>
    <row r="48" spans="2:27" ht="15.75" customHeight="1" x14ac:dyDescent="0.5">
      <c r="B48" s="627">
        <v>43</v>
      </c>
      <c r="C48" s="111" t="str">
        <f>IF(นักเรียน!C48="","",นักเรียน!C48)</f>
        <v/>
      </c>
      <c r="D48" s="845" t="str">
        <f>IF(นักเรียน!E48="","",นักเรียน!E48)</f>
        <v/>
      </c>
      <c r="E48" s="846"/>
      <c r="F48" s="265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629" t="str">
        <f t="shared" si="1"/>
        <v/>
      </c>
      <c r="W48" s="17" t="str">
        <f t="shared" si="2"/>
        <v/>
      </c>
      <c r="X48" s="128" t="str">
        <f>IF(W48="","",IF(นักเรียน!N48="ออก","---ย้าย---",VLOOKUP(W48,gradecompet,5,TRUE)))</f>
        <v/>
      </c>
      <c r="Y48" s="119" t="str">
        <f>IF(W48="","",IF(นักเรียน!N48="ออก","---ย้าย---",VLOOKUP(W48,gradecompet,4,TRUE)))</f>
        <v/>
      </c>
      <c r="Z48" s="261"/>
      <c r="AA48" s="262"/>
    </row>
    <row r="49" spans="2:27" ht="15.75" customHeight="1" x14ac:dyDescent="0.5">
      <c r="B49" s="627">
        <v>44</v>
      </c>
      <c r="C49" s="111" t="str">
        <f>IF(นักเรียน!C49="","",นักเรียน!C49)</f>
        <v/>
      </c>
      <c r="D49" s="845" t="str">
        <f>IF(นักเรียน!E49="","",นักเรียน!E49)</f>
        <v/>
      </c>
      <c r="E49" s="846"/>
      <c r="F49" s="265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629" t="str">
        <f t="shared" si="1"/>
        <v/>
      </c>
      <c r="W49" s="17" t="str">
        <f t="shared" si="2"/>
        <v/>
      </c>
      <c r="X49" s="128" t="str">
        <f>IF(W49="","",IF(นักเรียน!N49="ออก","---ย้าย---",VLOOKUP(W49,gradecompet,5,TRUE)))</f>
        <v/>
      </c>
      <c r="Y49" s="119" t="str">
        <f>IF(W49="","",IF(นักเรียน!N49="ออก","---ย้าย---",VLOOKUP(W49,gradecompet,4,TRUE)))</f>
        <v/>
      </c>
      <c r="Z49" s="261"/>
      <c r="AA49" s="262"/>
    </row>
    <row r="50" spans="2:27" ht="15.75" customHeight="1" x14ac:dyDescent="0.5">
      <c r="B50" s="627">
        <v>45</v>
      </c>
      <c r="C50" s="111" t="str">
        <f>IF(นักเรียน!C50="","",นักเรียน!C50)</f>
        <v/>
      </c>
      <c r="D50" s="845" t="str">
        <f>IF(นักเรียน!E50="","",นักเรียน!E50)</f>
        <v/>
      </c>
      <c r="E50" s="846"/>
      <c r="F50" s="265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629" t="str">
        <f t="shared" si="1"/>
        <v/>
      </c>
      <c r="W50" s="17" t="str">
        <f t="shared" si="2"/>
        <v/>
      </c>
      <c r="X50" s="128" t="str">
        <f>IF(W50="","",IF(นักเรียน!N50="ออก","---ย้าย---",VLOOKUP(W50,gradecompet,5,TRUE)))</f>
        <v/>
      </c>
      <c r="Y50" s="119" t="str">
        <f>IF(W50="","",IF(นักเรียน!N50="ออก","---ย้าย---",VLOOKUP(W50,gradecompet,4,TRUE)))</f>
        <v/>
      </c>
      <c r="Z50" s="261"/>
      <c r="AA50" s="262"/>
    </row>
    <row r="51" spans="2:27" ht="15.75" customHeight="1" x14ac:dyDescent="0.5">
      <c r="B51" s="627">
        <v>46</v>
      </c>
      <c r="C51" s="111" t="str">
        <f>IF(นักเรียน!C51="","",นักเรียน!C51)</f>
        <v/>
      </c>
      <c r="D51" s="845" t="str">
        <f>IF(นักเรียน!E51="","",นักเรียน!E51)</f>
        <v/>
      </c>
      <c r="E51" s="846"/>
      <c r="F51" s="265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629" t="str">
        <f t="shared" si="1"/>
        <v/>
      </c>
      <c r="W51" s="17" t="str">
        <f t="shared" si="2"/>
        <v/>
      </c>
      <c r="X51" s="128" t="str">
        <f>IF(W51="","",IF(นักเรียน!N51="ออก","---ย้าย---",VLOOKUP(W51,gradecompet,5,TRUE)))</f>
        <v/>
      </c>
      <c r="Y51" s="119" t="str">
        <f>IF(W51="","",IF(นักเรียน!N51="ออก","---ย้าย---",VLOOKUP(W51,gradecompet,4,TRUE)))</f>
        <v/>
      </c>
      <c r="Z51" s="261"/>
      <c r="AA51" s="262"/>
    </row>
    <row r="52" spans="2:27" ht="15.75" customHeight="1" x14ac:dyDescent="0.5">
      <c r="B52" s="627">
        <v>47</v>
      </c>
      <c r="C52" s="111" t="str">
        <f>IF(นักเรียน!C52="","",นักเรียน!C52)</f>
        <v/>
      </c>
      <c r="D52" s="845" t="str">
        <f>IF(นักเรียน!E52="","",นักเรียน!E52)</f>
        <v/>
      </c>
      <c r="E52" s="846"/>
      <c r="F52" s="265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629" t="str">
        <f t="shared" si="1"/>
        <v/>
      </c>
      <c r="W52" s="17" t="str">
        <f t="shared" si="2"/>
        <v/>
      </c>
      <c r="X52" s="128" t="str">
        <f>IF(W52="","",IF(นักเรียน!N52="ออก","---ย้าย---",VLOOKUP(W52,gradecompet,5,TRUE)))</f>
        <v/>
      </c>
      <c r="Y52" s="119" t="str">
        <f>IF(W52="","",IF(นักเรียน!N52="ออก","---ย้าย---",VLOOKUP(W52,gradecompet,4,TRUE)))</f>
        <v/>
      </c>
      <c r="Z52" s="261"/>
      <c r="AA52" s="262"/>
    </row>
    <row r="53" spans="2:27" ht="15.75" customHeight="1" x14ac:dyDescent="0.5">
      <c r="B53" s="627">
        <v>48</v>
      </c>
      <c r="C53" s="111" t="str">
        <f>IF(นักเรียน!C53="","",นักเรียน!C53)</f>
        <v/>
      </c>
      <c r="D53" s="845" t="str">
        <f>IF(นักเรียน!E53="","",นักเรียน!E53)</f>
        <v/>
      </c>
      <c r="E53" s="846"/>
      <c r="F53" s="265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629" t="str">
        <f t="shared" si="1"/>
        <v/>
      </c>
      <c r="W53" s="17" t="str">
        <f t="shared" si="2"/>
        <v/>
      </c>
      <c r="X53" s="128" t="str">
        <f>IF(W53="","",IF(นักเรียน!N53="ออก","---ย้าย---",VLOOKUP(W53,gradecompet,5,TRUE)))</f>
        <v/>
      </c>
      <c r="Y53" s="119" t="str">
        <f>IF(W53="","",IF(นักเรียน!N53="ออก","---ย้าย---",VLOOKUP(W53,gradecompet,4,TRUE)))</f>
        <v/>
      </c>
      <c r="Z53" s="261"/>
      <c r="AA53" s="262"/>
    </row>
    <row r="54" spans="2:27" ht="15.75" customHeight="1" x14ac:dyDescent="0.5">
      <c r="B54" s="627">
        <v>49</v>
      </c>
      <c r="C54" s="111" t="str">
        <f>IF(นักเรียน!C54="","",นักเรียน!C54)</f>
        <v/>
      </c>
      <c r="D54" s="845" t="str">
        <f>IF(นักเรียน!E54="","",นักเรียน!E54)</f>
        <v/>
      </c>
      <c r="E54" s="846"/>
      <c r="F54" s="265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629" t="str">
        <f t="shared" si="1"/>
        <v/>
      </c>
      <c r="W54" s="17" t="str">
        <f t="shared" si="2"/>
        <v/>
      </c>
      <c r="X54" s="128" t="str">
        <f>IF(W54="","",IF(นักเรียน!N54="ออก","---ย้าย---",VLOOKUP(W54,gradecompet,5,TRUE)))</f>
        <v/>
      </c>
      <c r="Y54" s="119" t="str">
        <f>IF(W54="","",IF(นักเรียน!N54="ออก","---ย้าย---",VLOOKUP(W54,gradecompet,4,TRUE)))</f>
        <v/>
      </c>
      <c r="Z54" s="261"/>
      <c r="AA54" s="262"/>
    </row>
    <row r="55" spans="2:27" ht="15.75" customHeight="1" x14ac:dyDescent="0.5">
      <c r="B55" s="627">
        <v>50</v>
      </c>
      <c r="C55" s="111" t="str">
        <f>IF(นักเรียน!C55="","",นักเรียน!C55)</f>
        <v/>
      </c>
      <c r="D55" s="845" t="str">
        <f>IF(นักเรียน!E55="","",นักเรียน!E55)</f>
        <v/>
      </c>
      <c r="E55" s="846"/>
      <c r="F55" s="265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629" t="str">
        <f t="shared" si="1"/>
        <v/>
      </c>
      <c r="W55" s="17" t="str">
        <f t="shared" si="2"/>
        <v/>
      </c>
      <c r="X55" s="128" t="str">
        <f>IF(W55="","",IF(นักเรียน!N55="ออก","---ย้าย---",VLOOKUP(W55,gradecompet,5,TRUE)))</f>
        <v/>
      </c>
      <c r="Y55" s="119" t="str">
        <f>IF(W55="","",IF(นักเรียน!N55="ออก","---ย้าย---",VLOOKUP(W55,gradecompet,4,TRUE)))</f>
        <v/>
      </c>
      <c r="Z55" s="261"/>
      <c r="AA55" s="262"/>
    </row>
    <row r="56" spans="2:27" ht="18" customHeight="1" x14ac:dyDescent="0.5"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2:27" ht="18" customHeight="1" x14ac:dyDescent="0.5"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spans="2:27" ht="18" customHeight="1" x14ac:dyDescent="0.5"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</row>
    <row r="59" spans="2:27" ht="18" customHeight="1" x14ac:dyDescent="0.5"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2:27" ht="18" customHeight="1" x14ac:dyDescent="0.5"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</row>
    <row r="61" spans="2:27" ht="18" customHeight="1" x14ac:dyDescent="0.5"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</row>
    <row r="62" spans="2:27" ht="18" customHeight="1" x14ac:dyDescent="0.5"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</row>
    <row r="63" spans="2:2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2:2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</row>
    <row r="65" spans="6:21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</row>
    <row r="66" spans="6:21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</row>
    <row r="67" spans="6:21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</row>
    <row r="68" spans="6:21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</row>
    <row r="69" spans="6:21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</row>
    <row r="70" spans="6:21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</row>
    <row r="71" spans="6:21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</row>
  </sheetData>
  <sheetProtection sheet="1" objects="1" scenarios="1" formatCells="0" formatColumns="0" formatRows="0"/>
  <mergeCells count="66">
    <mergeCell ref="B2:B5"/>
    <mergeCell ref="C2:C5"/>
    <mergeCell ref="D2:D5"/>
    <mergeCell ref="AA2:AA5"/>
    <mergeCell ref="F3:I3"/>
    <mergeCell ref="J3:K3"/>
    <mergeCell ref="L3:M3"/>
    <mergeCell ref="N3:S3"/>
    <mergeCell ref="F2:S2"/>
    <mergeCell ref="T2:Z2"/>
    <mergeCell ref="D13:E13"/>
    <mergeCell ref="W3:W4"/>
    <mergeCell ref="X3:X5"/>
    <mergeCell ref="Y3:Y5"/>
    <mergeCell ref="Z3:Z5"/>
    <mergeCell ref="D6:E6"/>
    <mergeCell ref="D7:E7"/>
    <mergeCell ref="T3:U3"/>
    <mergeCell ref="V3:V4"/>
    <mergeCell ref="D8:E8"/>
    <mergeCell ref="D9:E9"/>
    <mergeCell ref="D10:E10"/>
    <mergeCell ref="D11:E11"/>
    <mergeCell ref="D12:E12"/>
    <mergeCell ref="D31:E31"/>
    <mergeCell ref="D25:E25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6:E26"/>
    <mergeCell ref="D27:E27"/>
    <mergeCell ref="D28:E28"/>
    <mergeCell ref="D29:E29"/>
    <mergeCell ref="D30:E30"/>
    <mergeCell ref="D53:E53"/>
    <mergeCell ref="D54:E54"/>
    <mergeCell ref="D55:E55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43:E43"/>
    <mergeCell ref="D32:E32"/>
    <mergeCell ref="D33:E33"/>
    <mergeCell ref="D34:E34"/>
    <mergeCell ref="D35:E35"/>
    <mergeCell ref="D36:E36"/>
    <mergeCell ref="D38:E38"/>
    <mergeCell ref="D39:E39"/>
    <mergeCell ref="D40:E40"/>
    <mergeCell ref="D41:E41"/>
    <mergeCell ref="D42:E42"/>
    <mergeCell ref="D37:E37"/>
  </mergeCells>
  <conditionalFormatting sqref="F6:U55">
    <cfRule type="cellIs" dxfId="31" priority="5" operator="lessThan">
      <formula>50%*F$5</formula>
    </cfRule>
  </conditionalFormatting>
  <conditionalFormatting sqref="W6:W55">
    <cfRule type="cellIs" dxfId="30" priority="4" operator="lessThan">
      <formula>50%*$W$5</formula>
    </cfRule>
  </conditionalFormatting>
  <conditionalFormatting sqref="X6:X55">
    <cfRule type="cellIs" dxfId="29" priority="3" operator="equal">
      <formula>0</formula>
    </cfRule>
  </conditionalFormatting>
  <conditionalFormatting sqref="X6:Y55">
    <cfRule type="containsText" dxfId="28" priority="1" operator="containsText" text="ย้าย">
      <formula>NOT(ISERROR(SEARCH("ย้าย",X6)))</formula>
    </cfRule>
  </conditionalFormatting>
  <conditionalFormatting sqref="Y6:Y55">
    <cfRule type="containsText" dxfId="27" priority="2" operator="containsText" text="ไม่ผ่าน">
      <formula>NOT(ISERROR(SEARCH("ไม่ผ่าน",Y6)))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U55" xr:uid="{00000000-0002-0000-1000-000000000000}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9" min="1" max="54" man="1"/>
  </colBreaks>
  <drawing r:id="rId2"/>
  <picture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B1:BQ71"/>
  <sheetViews>
    <sheetView showGridLines="0" showRowColHeaders="0" workbookViewId="0">
      <pane xSplit="5" ySplit="5" topLeftCell="F6" activePane="bottomRight" state="frozen"/>
      <selection pane="topRight" activeCell="B1" sqref="B1"/>
      <selection pane="bottomLeft" activeCell="B1" sqref="B1"/>
      <selection pane="bottomRight" activeCell="F37" sqref="F37"/>
    </sheetView>
  </sheetViews>
  <sheetFormatPr defaultColWidth="9.140625"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5.140625" style="1" customWidth="1"/>
    <col min="10" max="10" width="7" style="1" customWidth="1"/>
    <col min="11" max="11" width="8" style="1" customWidth="1"/>
    <col min="12" max="12" width="8.7109375" style="1" customWidth="1"/>
    <col min="13" max="14" width="4.7109375" style="1" customWidth="1"/>
    <col min="15" max="15" width="7" style="1" customWidth="1"/>
    <col min="16" max="16" width="8" style="1" customWidth="1"/>
    <col min="17" max="17" width="8.85546875" style="1" customWidth="1"/>
    <col min="18" max="19" width="5.7109375" style="1" customWidth="1"/>
    <col min="20" max="20" width="7.28515625" style="1" customWidth="1"/>
    <col min="21" max="21" width="8.7109375" style="1" customWidth="1"/>
    <col min="22" max="22" width="10.7109375" style="1" customWidth="1"/>
    <col min="23" max="28" width="5.7109375" style="1" customWidth="1"/>
    <col min="29" max="29" width="7.28515625" style="1" customWidth="1"/>
    <col min="30" max="30" width="8.7109375" style="1" customWidth="1"/>
    <col min="31" max="31" width="10.7109375" style="1" customWidth="1"/>
    <col min="32" max="33" width="4.7109375" style="1" customWidth="1"/>
    <col min="34" max="34" width="5.7109375" style="1" customWidth="1"/>
    <col min="35" max="36" width="8.7109375" style="1" customWidth="1"/>
    <col min="37" max="37" width="10.5703125" style="4" customWidth="1"/>
    <col min="38" max="38" width="10.5703125" style="3" customWidth="1"/>
    <col min="39" max="39" width="12" style="3" customWidth="1"/>
    <col min="40" max="40" width="11" style="1" customWidth="1"/>
    <col min="41" max="41" width="12.140625" style="1" customWidth="1"/>
    <col min="42" max="42" width="10.140625" style="1" customWidth="1"/>
    <col min="43" max="43" width="1.7109375" style="1" customWidth="1"/>
    <col min="44" max="16384" width="9.140625" style="1"/>
  </cols>
  <sheetData>
    <row r="1" spans="2:42" ht="41.25" customHeight="1" x14ac:dyDescent="0.5">
      <c r="F1" s="252" t="s">
        <v>463</v>
      </c>
    </row>
    <row r="2" spans="2:42" ht="18" customHeight="1" thickBot="1" x14ac:dyDescent="0.55000000000000004">
      <c r="B2" s="814" t="s">
        <v>247</v>
      </c>
      <c r="C2" s="814" t="s">
        <v>291</v>
      </c>
      <c r="D2" s="816" t="s">
        <v>292</v>
      </c>
      <c r="E2" s="118"/>
      <c r="F2" s="852" t="str">
        <f>สมรรถนะ!F2</f>
        <v>ผลการประเมินสมรรถนะสำคัญของผู้เรียน</v>
      </c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 t="str">
        <f>F2</f>
        <v>ผลการประเมินสมรรถนะสำคัญของผู้เรียน</v>
      </c>
      <c r="S2" s="852"/>
      <c r="T2" s="852"/>
      <c r="U2" s="852"/>
      <c r="V2" s="852"/>
      <c r="W2" s="852"/>
      <c r="X2" s="852"/>
      <c r="Y2" s="852"/>
      <c r="Z2" s="852"/>
      <c r="AA2" s="852"/>
      <c r="AB2" s="852"/>
      <c r="AC2" s="852"/>
      <c r="AD2" s="852"/>
      <c r="AE2" s="852"/>
      <c r="AF2" s="856" t="str">
        <f>F2</f>
        <v>ผลการประเมินสมรรถนะสำคัญของผู้เรียน</v>
      </c>
      <c r="AG2" s="857"/>
      <c r="AH2" s="857"/>
      <c r="AI2" s="857"/>
      <c r="AJ2" s="857"/>
      <c r="AK2" s="857"/>
      <c r="AL2" s="857"/>
      <c r="AM2" s="857"/>
      <c r="AN2" s="857"/>
      <c r="AO2" s="858"/>
      <c r="AP2" s="853" t="s">
        <v>296</v>
      </c>
    </row>
    <row r="3" spans="2:42" s="4" customFormat="1" ht="18" customHeight="1" x14ac:dyDescent="0.5">
      <c r="B3" s="814"/>
      <c r="C3" s="814"/>
      <c r="D3" s="817"/>
      <c r="E3" s="126" t="str">
        <f>สมรรถนะ!E3</f>
        <v>สมรรถนะที่</v>
      </c>
      <c r="F3" s="849" t="str">
        <f>IF(ตัวชีวัด!L5="","","1."&amp;ตัวชีวัด!L5)</f>
        <v>1.ความสามารถในการสื่อสาร</v>
      </c>
      <c r="G3" s="850"/>
      <c r="H3" s="850"/>
      <c r="I3" s="850"/>
      <c r="J3" s="850"/>
      <c r="K3" s="850"/>
      <c r="L3" s="851"/>
      <c r="M3" s="849" t="str">
        <f>IF(ตัวชีวัด!L6="","","2."&amp;ตัวชีวัด!L6)</f>
        <v>2.ความสามารถในการคิด</v>
      </c>
      <c r="N3" s="850"/>
      <c r="O3" s="850"/>
      <c r="P3" s="850"/>
      <c r="Q3" s="851"/>
      <c r="R3" s="849" t="str">
        <f>IF(ตัวชีวัด!L7="","","3."&amp;ตัวชีวัด!L7)</f>
        <v>3.ความสามารถในการแก้ปัญหา</v>
      </c>
      <c r="S3" s="850"/>
      <c r="T3" s="850"/>
      <c r="U3" s="850"/>
      <c r="V3" s="851"/>
      <c r="W3" s="849" t="str">
        <f>IF(ตัวชีวัด!L8="","","4."&amp;ตัวชีวัด!L8)</f>
        <v>4.ความสามารถในการใช้ทักษะชีวิต</v>
      </c>
      <c r="X3" s="911"/>
      <c r="Y3" s="911"/>
      <c r="Z3" s="911"/>
      <c r="AA3" s="911"/>
      <c r="AB3" s="850"/>
      <c r="AC3" s="850"/>
      <c r="AD3" s="850"/>
      <c r="AE3" s="851"/>
      <c r="AF3" s="849" t="str">
        <f>IF(ตัวชีวัด!L9="","","5."&amp;ตัวชีวัด!L9)</f>
        <v>5.ความสามารถในการใช้เทคโนโลยี</v>
      </c>
      <c r="AG3" s="850"/>
      <c r="AH3" s="850"/>
      <c r="AI3" s="850"/>
      <c r="AJ3" s="851"/>
      <c r="AK3" s="903" t="s">
        <v>400</v>
      </c>
      <c r="AL3" s="909" t="s">
        <v>434</v>
      </c>
      <c r="AM3" s="864" t="s">
        <v>266</v>
      </c>
      <c r="AN3" s="867" t="s">
        <v>443</v>
      </c>
      <c r="AO3" s="859" t="s">
        <v>444</v>
      </c>
      <c r="AP3" s="853"/>
    </row>
    <row r="4" spans="2:42" ht="18" customHeight="1" x14ac:dyDescent="0.5">
      <c r="B4" s="814"/>
      <c r="C4" s="814"/>
      <c r="D4" s="817"/>
      <c r="E4" s="126" t="str">
        <f>สมรรถนะ!E4</f>
        <v>ตัวชีวัดที่</v>
      </c>
      <c r="F4" s="305">
        <v>1.1000000000000001</v>
      </c>
      <c r="G4" s="306">
        <v>1.2</v>
      </c>
      <c r="H4" s="306">
        <v>1.3</v>
      </c>
      <c r="I4" s="306">
        <v>1.4</v>
      </c>
      <c r="J4" s="20" t="s">
        <v>406</v>
      </c>
      <c r="K4" s="20" t="s">
        <v>434</v>
      </c>
      <c r="L4" s="847" t="s">
        <v>447</v>
      </c>
      <c r="M4" s="305">
        <v>2.1</v>
      </c>
      <c r="N4" s="306">
        <v>2.2000000000000002</v>
      </c>
      <c r="O4" s="20" t="s">
        <v>406</v>
      </c>
      <c r="P4" s="20" t="s">
        <v>434</v>
      </c>
      <c r="Q4" s="847" t="s">
        <v>447</v>
      </c>
      <c r="R4" s="305">
        <v>3.1</v>
      </c>
      <c r="S4" s="306">
        <v>3.2</v>
      </c>
      <c r="T4" s="20" t="s">
        <v>406</v>
      </c>
      <c r="U4" s="20" t="s">
        <v>434</v>
      </c>
      <c r="V4" s="847" t="s">
        <v>447</v>
      </c>
      <c r="W4" s="305">
        <v>4.0999999999999996</v>
      </c>
      <c r="X4" s="402">
        <v>4.2</v>
      </c>
      <c r="Y4" s="402">
        <v>4.3</v>
      </c>
      <c r="Z4" s="402">
        <v>4.4000000000000004</v>
      </c>
      <c r="AA4" s="402">
        <v>4.5</v>
      </c>
      <c r="AB4" s="306">
        <v>4.5999999999999996</v>
      </c>
      <c r="AC4" s="20" t="s">
        <v>406</v>
      </c>
      <c r="AD4" s="20" t="s">
        <v>434</v>
      </c>
      <c r="AE4" s="847" t="s">
        <v>447</v>
      </c>
      <c r="AF4" s="305">
        <v>5.0999999999999996</v>
      </c>
      <c r="AG4" s="306">
        <v>5.2</v>
      </c>
      <c r="AH4" s="20" t="s">
        <v>406</v>
      </c>
      <c r="AI4" s="20" t="s">
        <v>434</v>
      </c>
      <c r="AJ4" s="855" t="s">
        <v>447</v>
      </c>
      <c r="AK4" s="904"/>
      <c r="AL4" s="910"/>
      <c r="AM4" s="865"/>
      <c r="AN4" s="835"/>
      <c r="AO4" s="860"/>
      <c r="AP4" s="853"/>
    </row>
    <row r="5" spans="2:42" ht="18" customHeight="1" thickBot="1" x14ac:dyDescent="0.55000000000000004">
      <c r="B5" s="815"/>
      <c r="C5" s="815"/>
      <c r="D5" s="818"/>
      <c r="E5" s="126" t="str">
        <f>สมรรถนะ!E5</f>
        <v>คะแนนเต็ม</v>
      </c>
      <c r="F5" s="307" t="str">
        <f>IF(สมรรถนะ!F5="","",สมรรถนะ!F5)</f>
        <v/>
      </c>
      <c r="G5" s="308" t="str">
        <f>IF(สมรรถนะ!G5="","",สมรรถนะ!G5)</f>
        <v/>
      </c>
      <c r="H5" s="308" t="str">
        <f>IF(สมรรถนะ!H5="","",สมรรถนะ!H5)</f>
        <v/>
      </c>
      <c r="I5" s="308" t="str">
        <f>IF(สมรรถนะ!I5="","",สมรรถนะ!I5)</f>
        <v/>
      </c>
      <c r="J5" s="21" t="str">
        <f>IF(SUM(F5:I5),SUM(F5:I5),"")</f>
        <v/>
      </c>
      <c r="K5" s="19">
        <v>100</v>
      </c>
      <c r="L5" s="848"/>
      <c r="M5" s="307" t="str">
        <f>IF(สมรรถนะ!J5="","",สมรรถนะ!J5)</f>
        <v/>
      </c>
      <c r="N5" s="308" t="str">
        <f>IF(สมรรถนะ!K5="","",สมรรถนะ!K5)</f>
        <v/>
      </c>
      <c r="O5" s="21" t="str">
        <f>IF(SUM(M5:N5),SUM(M5:N5),"")</f>
        <v/>
      </c>
      <c r="P5" s="19">
        <v>100</v>
      </c>
      <c r="Q5" s="848"/>
      <c r="R5" s="307" t="str">
        <f>IF(สมรรถนะ!L5="","",สมรรถนะ!L5)</f>
        <v/>
      </c>
      <c r="S5" s="308" t="str">
        <f>IF(สมรรถนะ!M5="","",สมรรถนะ!M5)</f>
        <v/>
      </c>
      <c r="T5" s="21" t="str">
        <f>IF(SUM(R5:S5),SUM(R5:S5),"")</f>
        <v/>
      </c>
      <c r="U5" s="19">
        <v>100</v>
      </c>
      <c r="V5" s="848"/>
      <c r="W5" s="307" t="str">
        <f>IF(สมรรถนะ!N5="","",สมรรถนะ!N5)</f>
        <v/>
      </c>
      <c r="X5" s="308" t="str">
        <f>IF(สมรรถนะ!O5="","",สมรรถนะ!O5)</f>
        <v/>
      </c>
      <c r="Y5" s="308" t="str">
        <f>IF(สมรรถนะ!P5="","",สมรรถนะ!P5)</f>
        <v/>
      </c>
      <c r="Z5" s="308" t="str">
        <f>IF(สมรรถนะ!Q5="","",สมรรถนะ!Q5)</f>
        <v/>
      </c>
      <c r="AA5" s="308" t="str">
        <f>IF(สมรรถนะ!R5="","",สมรรถนะ!R5)</f>
        <v/>
      </c>
      <c r="AB5" s="308" t="str">
        <f>IF(สมรรถนะ!S5="","",สมรรถนะ!S5)</f>
        <v/>
      </c>
      <c r="AC5" s="21" t="str">
        <f>IF(SUM(W5:AB5),SUM(W5:AB5),"")</f>
        <v/>
      </c>
      <c r="AD5" s="19">
        <v>100</v>
      </c>
      <c r="AE5" s="848"/>
      <c r="AF5" s="307" t="str">
        <f>IF(สมรรถนะ!T5="","",สมรรถนะ!T5)</f>
        <v/>
      </c>
      <c r="AG5" s="308" t="str">
        <f>IF(สมรรถนะ!U5="","",สมรรถนะ!U5)</f>
        <v/>
      </c>
      <c r="AH5" s="21" t="str">
        <f>IF(SUM(AF5:AG5),SUM(AF5:AG5),"")</f>
        <v/>
      </c>
      <c r="AI5" s="19">
        <v>100</v>
      </c>
      <c r="AJ5" s="908"/>
      <c r="AK5" s="622" t="str">
        <f>IF(SUM(J5,O5,T5,AC5,AH5),SUM(J5,O5,T5,AC5,AH5),"")</f>
        <v/>
      </c>
      <c r="AL5" s="623">
        <v>100</v>
      </c>
      <c r="AM5" s="866"/>
      <c r="AN5" s="836"/>
      <c r="AO5" s="861"/>
      <c r="AP5" s="854"/>
    </row>
    <row r="6" spans="2:42" ht="15.75" customHeight="1" x14ac:dyDescent="0.5">
      <c r="B6" s="620">
        <v>1</v>
      </c>
      <c r="C6" s="111" t="str">
        <f>IF(นักเรียน!C6="","",นักเรียน!C6)</f>
        <v/>
      </c>
      <c r="D6" s="843" t="str">
        <f>IF(นักเรียน!E6="","",นักเรียน!E6)</f>
        <v/>
      </c>
      <c r="E6" s="844"/>
      <c r="F6" s="309" t="str">
        <f>IF(สมรรถนะ!F6="","",สมรรถนะ!F6)</f>
        <v/>
      </c>
      <c r="G6" s="302" t="str">
        <f>IF(สมรรถนะ!G6="","",สมรรถนะ!G6)</f>
        <v/>
      </c>
      <c r="H6" s="302" t="str">
        <f>IF(สมรรถนะ!H6="","",สมรรถนะ!H6)</f>
        <v/>
      </c>
      <c r="I6" s="302" t="str">
        <f>IF(สมรรถนะ!I6="","",สมรรถนะ!I6)</f>
        <v/>
      </c>
      <c r="J6" s="16" t="str">
        <f>IF(F6="","",SUM(F6:I6))</f>
        <v/>
      </c>
      <c r="K6" s="129" t="str">
        <f>IF(J6="","",ROUND(J6/$J$5*$K$5,0))</f>
        <v/>
      </c>
      <c r="L6" s="130" t="str">
        <f t="shared" ref="L6:L37" si="0">IF(K6="","",VLOOKUP(K6,gradecompet,4,TRUE))</f>
        <v/>
      </c>
      <c r="M6" s="314" t="str">
        <f>IF(สมรรถนะ!J6="","",สมรรถนะ!J6)</f>
        <v/>
      </c>
      <c r="N6" s="315" t="str">
        <f>IF(สมรรถนะ!K6="","",สมรรถนะ!K6)</f>
        <v/>
      </c>
      <c r="O6" s="16" t="str">
        <f>IF(M6="","",SUM(M6:N6))</f>
        <v/>
      </c>
      <c r="P6" s="620" t="str">
        <f>IF(O6="","",ROUND(O6/$O$5*$P$5,0))</f>
        <v/>
      </c>
      <c r="Q6" s="130" t="str">
        <f t="shared" ref="Q6:Q37" si="1">IF(P6="","",VLOOKUP(P6,gradecompet,4,TRUE))</f>
        <v/>
      </c>
      <c r="R6" s="314" t="str">
        <f>IF(สมรรถนะ!L6="","",สมรรถนะ!L6)</f>
        <v/>
      </c>
      <c r="S6" s="315" t="str">
        <f>IF(สมรรถนะ!M6="","",สมรรถนะ!M6)</f>
        <v/>
      </c>
      <c r="T6" s="16" t="str">
        <f>IF(R6="","",SUM(R6:S6))</f>
        <v/>
      </c>
      <c r="U6" s="620" t="str">
        <f>IF(T6="","",ROUND(T6/$T$5*$U$5,0))</f>
        <v/>
      </c>
      <c r="V6" s="130" t="str">
        <f t="shared" ref="V6:V37" si="2">IF(U6="","",VLOOKUP(U6,gradecompet,4,TRUE))</f>
        <v/>
      </c>
      <c r="W6" s="309" t="str">
        <f>IF(สมรรถนะ!N6="","",สมรรถนะ!N6)</f>
        <v/>
      </c>
      <c r="X6" s="302" t="str">
        <f>IF(สมรรถนะ!O6="","",สมรรถนะ!O6)</f>
        <v/>
      </c>
      <c r="Y6" s="302" t="str">
        <f>IF(สมรรถนะ!P6="","",สมรรถนะ!P6)</f>
        <v/>
      </c>
      <c r="Z6" s="302" t="str">
        <f>IF(สมรรถนะ!Q6="","",สมรรถนะ!Q6)</f>
        <v/>
      </c>
      <c r="AA6" s="302" t="str">
        <f>IF(สมรรถนะ!R6="","",สมรรถนะ!R6)</f>
        <v/>
      </c>
      <c r="AB6" s="302" t="str">
        <f>IF(สมรรถนะ!S6="","",สมรรถนะ!S6)</f>
        <v/>
      </c>
      <c r="AC6" s="16" t="str">
        <f>IF(W6="","",SUM(W6:AB6))</f>
        <v/>
      </c>
      <c r="AD6" s="620" t="str">
        <f>IF(AC6="","",ROUND(AC6/$AC$5*$AD$5,0))</f>
        <v/>
      </c>
      <c r="AE6" s="130" t="str">
        <f t="shared" ref="AE6:AE37" si="3">IF(AD6="","",VLOOKUP(AD6,gradecompet,4,TRUE))</f>
        <v/>
      </c>
      <c r="AF6" s="314" t="str">
        <f>IF(สมรรถนะ!T6="","",สมรรถนะ!T6)</f>
        <v/>
      </c>
      <c r="AG6" s="315" t="str">
        <f>IF(สมรรถนะ!U6="","",สมรรถนะ!U6)</f>
        <v/>
      </c>
      <c r="AH6" s="16" t="str">
        <f>IF(AF6="","",SUM(AF6:AG6))</f>
        <v/>
      </c>
      <c r="AI6" s="620" t="str">
        <f>IF(AH6="","",ROUND(AH6/$AH$5*$AI$5,0))</f>
        <v/>
      </c>
      <c r="AJ6" s="130" t="str">
        <f t="shared" ref="AJ6:AJ37" si="4">IF(AI6="","",VLOOKUP(AI6,gradecompet,4,TRUE))</f>
        <v/>
      </c>
      <c r="AK6" s="403" t="str">
        <f>IF(สมรรถนะ!V6="","",สมรรถนะ!V6)</f>
        <v/>
      </c>
      <c r="AL6" s="176" t="str">
        <f>IF(AK6="","",ROUND(AK6/$AK$5*$AL$5,0))</f>
        <v/>
      </c>
      <c r="AM6" s="175" t="str">
        <f>IF(AL6="","",IF(นักเรียน!N6="ออก","---ย้าย---",VLOOKUP(AL6,gradecompet,5,TRUE)))</f>
        <v/>
      </c>
      <c r="AN6" s="18" t="str">
        <f>IF(AL6="","",IF(นักเรียน!N6="ออก","---ย้าย---",VLOOKUP(AL6,gradecompet,4,TRUE)))</f>
        <v/>
      </c>
      <c r="AO6" s="302" t="str">
        <f>IF(สมรรถนะ!Z6="","",สมรรถนะ!Z6)</f>
        <v/>
      </c>
      <c r="AP6" s="303"/>
    </row>
    <row r="7" spans="2:42" ht="15.75" customHeight="1" x14ac:dyDescent="0.5">
      <c r="B7" s="627">
        <v>2</v>
      </c>
      <c r="C7" s="111" t="str">
        <f>IF(นักเรียน!C7="","",นักเรียน!C7)</f>
        <v/>
      </c>
      <c r="D7" s="845" t="str">
        <f>IF(นักเรียน!E7="","",นักเรียน!E7)</f>
        <v/>
      </c>
      <c r="E7" s="846"/>
      <c r="F7" s="310" t="str">
        <f>IF(สมรรถนะ!F7="","",สมรรถนะ!F7)</f>
        <v/>
      </c>
      <c r="G7" s="311" t="str">
        <f>IF(สมรรถนะ!G7="","",สมรรถนะ!G7)</f>
        <v/>
      </c>
      <c r="H7" s="311" t="str">
        <f>IF(สมรรถนะ!H7="","",สมรรถนะ!H7)</f>
        <v/>
      </c>
      <c r="I7" s="311" t="str">
        <f>IF(สมรรถนะ!I7="","",สมรรถนะ!I7)</f>
        <v/>
      </c>
      <c r="J7" s="16" t="str">
        <f t="shared" ref="J7:J55" si="5">IF(F7="","",SUM(F7:I7))</f>
        <v/>
      </c>
      <c r="K7" s="620" t="str">
        <f t="shared" ref="K7:K55" si="6">IF(J7="","",ROUND(J7/$J$5*$K$5,0))</f>
        <v/>
      </c>
      <c r="L7" s="131" t="str">
        <f t="shared" si="0"/>
        <v/>
      </c>
      <c r="M7" s="310" t="str">
        <f>IF(สมรรถนะ!J7="","",สมรรถนะ!J7)</f>
        <v/>
      </c>
      <c r="N7" s="311" t="str">
        <f>IF(สมรรถนะ!K7="","",สมรรถนะ!K7)</f>
        <v/>
      </c>
      <c r="O7" s="23" t="str">
        <f t="shared" ref="O7:O55" si="7">IF(M7="","",SUM(M7:N7))</f>
        <v/>
      </c>
      <c r="P7" s="620" t="str">
        <f t="shared" ref="P7:P55" si="8">IF(O7="","",ROUND(O7/$O$5*$P$5,0))</f>
        <v/>
      </c>
      <c r="Q7" s="131" t="str">
        <f t="shared" si="1"/>
        <v/>
      </c>
      <c r="R7" s="310" t="str">
        <f>IF(สมรรถนะ!L7="","",สมรรถนะ!L7)</f>
        <v/>
      </c>
      <c r="S7" s="311" t="str">
        <f>IF(สมรรถนะ!M7="","",สมรรถนะ!M7)</f>
        <v/>
      </c>
      <c r="T7" s="23" t="str">
        <f t="shared" ref="T7:T55" si="9">IF(R7="","",SUM(R7:S7))</f>
        <v/>
      </c>
      <c r="U7" s="620" t="str">
        <f t="shared" ref="U7:U55" si="10">IF(T7="","",ROUND(T7/$T$5*$U$5,0))</f>
        <v/>
      </c>
      <c r="V7" s="131" t="str">
        <f t="shared" si="2"/>
        <v/>
      </c>
      <c r="W7" s="310" t="str">
        <f>IF(สมรรถนะ!N7="","",สมรรถนะ!N7)</f>
        <v/>
      </c>
      <c r="X7" s="311" t="str">
        <f>IF(สมรรถนะ!O7="","",สมรรถนะ!O7)</f>
        <v/>
      </c>
      <c r="Y7" s="311" t="str">
        <f>IF(สมรรถนะ!P7="","",สมรรถนะ!P7)</f>
        <v/>
      </c>
      <c r="Z7" s="311" t="str">
        <f>IF(สมรรถนะ!Q7="","",สมรรถนะ!Q7)</f>
        <v/>
      </c>
      <c r="AA7" s="311" t="str">
        <f>IF(สมรรถนะ!R7="","",สมรรถนะ!R7)</f>
        <v/>
      </c>
      <c r="AB7" s="311" t="str">
        <f>IF(สมรรถนะ!S7="","",สมรรถนะ!S7)</f>
        <v/>
      </c>
      <c r="AC7" s="23" t="str">
        <f t="shared" ref="AC7:AC55" si="11">IF(W7="","",SUM(W7:AB7))</f>
        <v/>
      </c>
      <c r="AD7" s="620" t="str">
        <f t="shared" ref="AD7:AD55" si="12">IF(AC7="","",ROUND(AC7/$AC$5*$AD$5,0))</f>
        <v/>
      </c>
      <c r="AE7" s="131" t="str">
        <f t="shared" si="3"/>
        <v/>
      </c>
      <c r="AF7" s="310" t="str">
        <f>IF(สมรรถนะ!T7="","",สมรรถนะ!T7)</f>
        <v/>
      </c>
      <c r="AG7" s="311" t="str">
        <f>IF(สมรรถนะ!U7="","",สมรรถนะ!U7)</f>
        <v/>
      </c>
      <c r="AH7" s="23" t="str">
        <f t="shared" ref="AH7:AH55" si="13">IF(AF7="","",SUM(AF7:AG7))</f>
        <v/>
      </c>
      <c r="AI7" s="627" t="str">
        <f t="shared" ref="AI7:AI55" si="14">IF(AH7="","",ROUND(AH7/$AH$5*$AI$5,0))</f>
        <v/>
      </c>
      <c r="AJ7" s="131" t="str">
        <f t="shared" si="4"/>
        <v/>
      </c>
      <c r="AK7" s="618" t="str">
        <f>IF(สมรรถนะ!V7="","",สมรรถนะ!V7)</f>
        <v/>
      </c>
      <c r="AL7" s="176" t="str">
        <f t="shared" ref="AL7:AL55" si="15">IF(AK7="","",ROUND(AK7/$AK$5*$AL$5,0))</f>
        <v/>
      </c>
      <c r="AM7" s="175" t="str">
        <f>IF(AL7="","",IF(นักเรียน!N7="ออก","---ย้าย---",VLOOKUP(AL7,gradecompet,5,TRUE)))</f>
        <v/>
      </c>
      <c r="AN7" s="18" t="str">
        <f>IF(AL7="","",IF(นักเรียน!N7="ออก","---ย้าย---",VLOOKUP(AL7,gradecompet,4,TRUE)))</f>
        <v/>
      </c>
      <c r="AO7" s="302" t="str">
        <f>IF(สมรรถนะ!Z7="","",สมรรถนะ!Z7)</f>
        <v/>
      </c>
      <c r="AP7" s="304"/>
    </row>
    <row r="8" spans="2:42" ht="15.75" customHeight="1" x14ac:dyDescent="0.5">
      <c r="B8" s="627">
        <v>3</v>
      </c>
      <c r="C8" s="111" t="str">
        <f>IF(นักเรียน!C8="","",นักเรียน!C8)</f>
        <v/>
      </c>
      <c r="D8" s="845" t="str">
        <f>IF(นักเรียน!E8="","",นักเรียน!E8)</f>
        <v/>
      </c>
      <c r="E8" s="846"/>
      <c r="F8" s="310" t="str">
        <f>IF(สมรรถนะ!F8="","",สมรรถนะ!F8)</f>
        <v/>
      </c>
      <c r="G8" s="311" t="str">
        <f>IF(สมรรถนะ!G8="","",สมรรถนะ!G8)</f>
        <v/>
      </c>
      <c r="H8" s="311" t="str">
        <f>IF(สมรรถนะ!H8="","",สมรรถนะ!H8)</f>
        <v/>
      </c>
      <c r="I8" s="311" t="str">
        <f>IF(สมรรถนะ!I8="","",สมรรถนะ!I8)</f>
        <v/>
      </c>
      <c r="J8" s="16" t="str">
        <f t="shared" si="5"/>
        <v/>
      </c>
      <c r="K8" s="620" t="str">
        <f t="shared" si="6"/>
        <v/>
      </c>
      <c r="L8" s="131" t="str">
        <f t="shared" si="0"/>
        <v/>
      </c>
      <c r="M8" s="310" t="str">
        <f>IF(สมรรถนะ!J8="","",สมรรถนะ!J8)</f>
        <v/>
      </c>
      <c r="N8" s="311" t="str">
        <f>IF(สมรรถนะ!K8="","",สมรรถนะ!K8)</f>
        <v/>
      </c>
      <c r="O8" s="23" t="str">
        <f t="shared" si="7"/>
        <v/>
      </c>
      <c r="P8" s="620" t="str">
        <f t="shared" si="8"/>
        <v/>
      </c>
      <c r="Q8" s="131" t="str">
        <f t="shared" si="1"/>
        <v/>
      </c>
      <c r="R8" s="310" t="str">
        <f>IF(สมรรถนะ!L8="","",สมรรถนะ!L8)</f>
        <v/>
      </c>
      <c r="S8" s="311" t="str">
        <f>IF(สมรรถนะ!M8="","",สมรรถนะ!M8)</f>
        <v/>
      </c>
      <c r="T8" s="23" t="str">
        <f t="shared" si="9"/>
        <v/>
      </c>
      <c r="U8" s="620" t="str">
        <f t="shared" si="10"/>
        <v/>
      </c>
      <c r="V8" s="131" t="str">
        <f t="shared" si="2"/>
        <v/>
      </c>
      <c r="W8" s="310" t="str">
        <f>IF(สมรรถนะ!N8="","",สมรรถนะ!N8)</f>
        <v/>
      </c>
      <c r="X8" s="311" t="str">
        <f>IF(สมรรถนะ!O8="","",สมรรถนะ!O8)</f>
        <v/>
      </c>
      <c r="Y8" s="311" t="str">
        <f>IF(สมรรถนะ!P8="","",สมรรถนะ!P8)</f>
        <v/>
      </c>
      <c r="Z8" s="311" t="str">
        <f>IF(สมรรถนะ!Q8="","",สมรรถนะ!Q8)</f>
        <v/>
      </c>
      <c r="AA8" s="311" t="str">
        <f>IF(สมรรถนะ!R8="","",สมรรถนะ!R8)</f>
        <v/>
      </c>
      <c r="AB8" s="311" t="str">
        <f>IF(สมรรถนะ!S8="","",สมรรถนะ!S8)</f>
        <v/>
      </c>
      <c r="AC8" s="23" t="str">
        <f t="shared" si="11"/>
        <v/>
      </c>
      <c r="AD8" s="620" t="str">
        <f t="shared" si="12"/>
        <v/>
      </c>
      <c r="AE8" s="131" t="str">
        <f t="shared" si="3"/>
        <v/>
      </c>
      <c r="AF8" s="310" t="str">
        <f>IF(สมรรถนะ!T8="","",สมรรถนะ!T8)</f>
        <v/>
      </c>
      <c r="AG8" s="311" t="str">
        <f>IF(สมรรถนะ!U8="","",สมรรถนะ!U8)</f>
        <v/>
      </c>
      <c r="AH8" s="23" t="str">
        <f t="shared" si="13"/>
        <v/>
      </c>
      <c r="AI8" s="627" t="str">
        <f t="shared" si="14"/>
        <v/>
      </c>
      <c r="AJ8" s="131" t="str">
        <f t="shared" si="4"/>
        <v/>
      </c>
      <c r="AK8" s="618" t="str">
        <f>IF(สมรรถนะ!V8="","",สมรรถนะ!V8)</f>
        <v/>
      </c>
      <c r="AL8" s="176" t="str">
        <f t="shared" si="15"/>
        <v/>
      </c>
      <c r="AM8" s="175" t="str">
        <f>IF(AL8="","",IF(นักเรียน!N8="ออก","---ย้าย---",VLOOKUP(AL8,gradecompet,5,TRUE)))</f>
        <v/>
      </c>
      <c r="AN8" s="18" t="str">
        <f>IF(AL8="","",IF(นักเรียน!N8="ออก","---ย้าย---",VLOOKUP(AL8,gradecompet,4,TRUE)))</f>
        <v/>
      </c>
      <c r="AO8" s="302" t="str">
        <f>IF(สมรรถนะ!Z8="","",สมรรถนะ!Z8)</f>
        <v/>
      </c>
      <c r="AP8" s="304"/>
    </row>
    <row r="9" spans="2:42" ht="15.75" customHeight="1" x14ac:dyDescent="0.5">
      <c r="B9" s="627">
        <v>4</v>
      </c>
      <c r="C9" s="111" t="str">
        <f>IF(นักเรียน!C9="","",นักเรียน!C9)</f>
        <v/>
      </c>
      <c r="D9" s="845" t="str">
        <f>IF(นักเรียน!E9="","",นักเรียน!E9)</f>
        <v/>
      </c>
      <c r="E9" s="846"/>
      <c r="F9" s="310" t="str">
        <f>IF(สมรรถนะ!F9="","",สมรรถนะ!F9)</f>
        <v/>
      </c>
      <c r="G9" s="311" t="str">
        <f>IF(สมรรถนะ!G9="","",สมรรถนะ!G9)</f>
        <v/>
      </c>
      <c r="H9" s="311" t="str">
        <f>IF(สมรรถนะ!H9="","",สมรรถนะ!H9)</f>
        <v/>
      </c>
      <c r="I9" s="311" t="str">
        <f>IF(สมรรถนะ!I9="","",สมรรถนะ!I9)</f>
        <v/>
      </c>
      <c r="J9" s="16" t="str">
        <f t="shared" si="5"/>
        <v/>
      </c>
      <c r="K9" s="620" t="str">
        <f t="shared" si="6"/>
        <v/>
      </c>
      <c r="L9" s="131" t="str">
        <f t="shared" si="0"/>
        <v/>
      </c>
      <c r="M9" s="310" t="str">
        <f>IF(สมรรถนะ!J9="","",สมรรถนะ!J9)</f>
        <v/>
      </c>
      <c r="N9" s="311" t="str">
        <f>IF(สมรรถนะ!K9="","",สมรรถนะ!K9)</f>
        <v/>
      </c>
      <c r="O9" s="23" t="str">
        <f t="shared" si="7"/>
        <v/>
      </c>
      <c r="P9" s="620" t="str">
        <f t="shared" si="8"/>
        <v/>
      </c>
      <c r="Q9" s="131" t="str">
        <f t="shared" si="1"/>
        <v/>
      </c>
      <c r="R9" s="310" t="str">
        <f>IF(สมรรถนะ!L9="","",สมรรถนะ!L9)</f>
        <v/>
      </c>
      <c r="S9" s="311" t="str">
        <f>IF(สมรรถนะ!M9="","",สมรรถนะ!M9)</f>
        <v/>
      </c>
      <c r="T9" s="23" t="str">
        <f t="shared" si="9"/>
        <v/>
      </c>
      <c r="U9" s="620" t="str">
        <f t="shared" si="10"/>
        <v/>
      </c>
      <c r="V9" s="131" t="str">
        <f t="shared" si="2"/>
        <v/>
      </c>
      <c r="W9" s="310" t="str">
        <f>IF(สมรรถนะ!N9="","",สมรรถนะ!N9)</f>
        <v/>
      </c>
      <c r="X9" s="311" t="str">
        <f>IF(สมรรถนะ!O9="","",สมรรถนะ!O9)</f>
        <v/>
      </c>
      <c r="Y9" s="311" t="str">
        <f>IF(สมรรถนะ!P9="","",สมรรถนะ!P9)</f>
        <v/>
      </c>
      <c r="Z9" s="311" t="str">
        <f>IF(สมรรถนะ!Q9="","",สมรรถนะ!Q9)</f>
        <v/>
      </c>
      <c r="AA9" s="311" t="str">
        <f>IF(สมรรถนะ!R9="","",สมรรถนะ!R9)</f>
        <v/>
      </c>
      <c r="AB9" s="311" t="str">
        <f>IF(สมรรถนะ!S9="","",สมรรถนะ!S9)</f>
        <v/>
      </c>
      <c r="AC9" s="23" t="str">
        <f t="shared" si="11"/>
        <v/>
      </c>
      <c r="AD9" s="620" t="str">
        <f t="shared" si="12"/>
        <v/>
      </c>
      <c r="AE9" s="131" t="str">
        <f t="shared" si="3"/>
        <v/>
      </c>
      <c r="AF9" s="310" t="str">
        <f>IF(สมรรถนะ!T9="","",สมรรถนะ!T9)</f>
        <v/>
      </c>
      <c r="AG9" s="311" t="str">
        <f>IF(สมรรถนะ!U9="","",สมรรถนะ!U9)</f>
        <v/>
      </c>
      <c r="AH9" s="23" t="str">
        <f t="shared" si="13"/>
        <v/>
      </c>
      <c r="AI9" s="627" t="str">
        <f t="shared" si="14"/>
        <v/>
      </c>
      <c r="AJ9" s="131" t="str">
        <f t="shared" si="4"/>
        <v/>
      </c>
      <c r="AK9" s="618" t="str">
        <f>IF(สมรรถนะ!V9="","",สมรรถนะ!V9)</f>
        <v/>
      </c>
      <c r="AL9" s="176" t="str">
        <f t="shared" si="15"/>
        <v/>
      </c>
      <c r="AM9" s="175" t="str">
        <f>IF(AL9="","",IF(นักเรียน!N9="ออก","---ย้าย---",VLOOKUP(AL9,gradecompet,5,TRUE)))</f>
        <v/>
      </c>
      <c r="AN9" s="18" t="str">
        <f>IF(AL9="","",IF(นักเรียน!N9="ออก","---ย้าย---",VLOOKUP(AL9,gradecompet,4,TRUE)))</f>
        <v/>
      </c>
      <c r="AO9" s="302" t="str">
        <f>IF(สมรรถนะ!Z9="","",สมรรถนะ!Z9)</f>
        <v/>
      </c>
      <c r="AP9" s="304"/>
    </row>
    <row r="10" spans="2:42" ht="15.75" customHeight="1" x14ac:dyDescent="0.5">
      <c r="B10" s="620">
        <v>5</v>
      </c>
      <c r="C10" s="111" t="str">
        <f>IF(นักเรียน!C10="","",นักเรียน!C10)</f>
        <v/>
      </c>
      <c r="D10" s="845" t="str">
        <f>IF(นักเรียน!E10="","",นักเรียน!E10)</f>
        <v/>
      </c>
      <c r="E10" s="846"/>
      <c r="F10" s="310" t="str">
        <f>IF(สมรรถนะ!F10="","",สมรรถนะ!F10)</f>
        <v/>
      </c>
      <c r="G10" s="311" t="str">
        <f>IF(สมรรถนะ!G10="","",สมรรถนะ!G10)</f>
        <v/>
      </c>
      <c r="H10" s="311" t="str">
        <f>IF(สมรรถนะ!H10="","",สมรรถนะ!H10)</f>
        <v/>
      </c>
      <c r="I10" s="311" t="str">
        <f>IF(สมรรถนะ!I10="","",สมรรถนะ!I10)</f>
        <v/>
      </c>
      <c r="J10" s="16" t="str">
        <f t="shared" si="5"/>
        <v/>
      </c>
      <c r="K10" s="620" t="str">
        <f t="shared" si="6"/>
        <v/>
      </c>
      <c r="L10" s="131" t="str">
        <f t="shared" si="0"/>
        <v/>
      </c>
      <c r="M10" s="310" t="str">
        <f>IF(สมรรถนะ!J10="","",สมรรถนะ!J10)</f>
        <v/>
      </c>
      <c r="N10" s="311" t="str">
        <f>IF(สมรรถนะ!K10="","",สมรรถนะ!K10)</f>
        <v/>
      </c>
      <c r="O10" s="23" t="str">
        <f t="shared" si="7"/>
        <v/>
      </c>
      <c r="P10" s="620" t="str">
        <f t="shared" si="8"/>
        <v/>
      </c>
      <c r="Q10" s="131" t="str">
        <f t="shared" si="1"/>
        <v/>
      </c>
      <c r="R10" s="310" t="str">
        <f>IF(สมรรถนะ!L10="","",สมรรถนะ!L10)</f>
        <v/>
      </c>
      <c r="S10" s="311" t="str">
        <f>IF(สมรรถนะ!M10="","",สมรรถนะ!M10)</f>
        <v/>
      </c>
      <c r="T10" s="23" t="str">
        <f t="shared" si="9"/>
        <v/>
      </c>
      <c r="U10" s="620" t="str">
        <f t="shared" si="10"/>
        <v/>
      </c>
      <c r="V10" s="131" t="str">
        <f t="shared" si="2"/>
        <v/>
      </c>
      <c r="W10" s="310" t="str">
        <f>IF(สมรรถนะ!N10="","",สมรรถนะ!N10)</f>
        <v/>
      </c>
      <c r="X10" s="311" t="str">
        <f>IF(สมรรถนะ!O10="","",สมรรถนะ!O10)</f>
        <v/>
      </c>
      <c r="Y10" s="311" t="str">
        <f>IF(สมรรถนะ!P10="","",สมรรถนะ!P10)</f>
        <v/>
      </c>
      <c r="Z10" s="311" t="str">
        <f>IF(สมรรถนะ!Q10="","",สมรรถนะ!Q10)</f>
        <v/>
      </c>
      <c r="AA10" s="311" t="str">
        <f>IF(สมรรถนะ!R10="","",สมรรถนะ!R10)</f>
        <v/>
      </c>
      <c r="AB10" s="311" t="str">
        <f>IF(สมรรถนะ!S10="","",สมรรถนะ!S10)</f>
        <v/>
      </c>
      <c r="AC10" s="23" t="str">
        <f t="shared" si="11"/>
        <v/>
      </c>
      <c r="AD10" s="620" t="str">
        <f t="shared" si="12"/>
        <v/>
      </c>
      <c r="AE10" s="131" t="str">
        <f t="shared" si="3"/>
        <v/>
      </c>
      <c r="AF10" s="310" t="str">
        <f>IF(สมรรถนะ!T10="","",สมรรถนะ!T10)</f>
        <v/>
      </c>
      <c r="AG10" s="311" t="str">
        <f>IF(สมรรถนะ!U10="","",สมรรถนะ!U10)</f>
        <v/>
      </c>
      <c r="AH10" s="23" t="str">
        <f t="shared" si="13"/>
        <v/>
      </c>
      <c r="AI10" s="627" t="str">
        <f t="shared" si="14"/>
        <v/>
      </c>
      <c r="AJ10" s="131" t="str">
        <f t="shared" si="4"/>
        <v/>
      </c>
      <c r="AK10" s="618" t="str">
        <f>IF(สมรรถนะ!V10="","",สมรรถนะ!V10)</f>
        <v/>
      </c>
      <c r="AL10" s="176" t="str">
        <f t="shared" si="15"/>
        <v/>
      </c>
      <c r="AM10" s="175" t="str">
        <f>IF(AL10="","",IF(นักเรียน!N10="ออก","---ย้าย---",VLOOKUP(AL10,gradecompet,5,TRUE)))</f>
        <v/>
      </c>
      <c r="AN10" s="18" t="str">
        <f>IF(AL10="","",IF(นักเรียน!N10="ออก","---ย้าย---",VLOOKUP(AL10,gradecompet,4,TRUE)))</f>
        <v/>
      </c>
      <c r="AO10" s="302" t="str">
        <f>IF(สมรรถนะ!Z10="","",สมรรถนะ!Z10)</f>
        <v/>
      </c>
      <c r="AP10" s="304"/>
    </row>
    <row r="11" spans="2:42" ht="15.75" customHeight="1" x14ac:dyDescent="0.5">
      <c r="B11" s="627">
        <v>6</v>
      </c>
      <c r="C11" s="111" t="str">
        <f>IF(นักเรียน!C11="","",นักเรียน!C11)</f>
        <v/>
      </c>
      <c r="D11" s="845" t="str">
        <f>IF(นักเรียน!E11="","",นักเรียน!E11)</f>
        <v/>
      </c>
      <c r="E11" s="846"/>
      <c r="F11" s="310" t="str">
        <f>IF(สมรรถนะ!F11="","",สมรรถนะ!F11)</f>
        <v/>
      </c>
      <c r="G11" s="311" t="str">
        <f>IF(สมรรถนะ!G11="","",สมรรถนะ!G11)</f>
        <v/>
      </c>
      <c r="H11" s="311" t="str">
        <f>IF(สมรรถนะ!H11="","",สมรรถนะ!H11)</f>
        <v/>
      </c>
      <c r="I11" s="311" t="str">
        <f>IF(สมรรถนะ!I11="","",สมรรถนะ!I11)</f>
        <v/>
      </c>
      <c r="J11" s="16" t="str">
        <f t="shared" si="5"/>
        <v/>
      </c>
      <c r="K11" s="620" t="str">
        <f t="shared" si="6"/>
        <v/>
      </c>
      <c r="L11" s="131" t="str">
        <f t="shared" si="0"/>
        <v/>
      </c>
      <c r="M11" s="310" t="str">
        <f>IF(สมรรถนะ!J11="","",สมรรถนะ!J11)</f>
        <v/>
      </c>
      <c r="N11" s="311" t="str">
        <f>IF(สมรรถนะ!K11="","",สมรรถนะ!K11)</f>
        <v/>
      </c>
      <c r="O11" s="23" t="str">
        <f t="shared" si="7"/>
        <v/>
      </c>
      <c r="P11" s="620" t="str">
        <f t="shared" si="8"/>
        <v/>
      </c>
      <c r="Q11" s="131" t="str">
        <f t="shared" si="1"/>
        <v/>
      </c>
      <c r="R11" s="310" t="str">
        <f>IF(สมรรถนะ!L11="","",สมรรถนะ!L11)</f>
        <v/>
      </c>
      <c r="S11" s="311" t="str">
        <f>IF(สมรรถนะ!M11="","",สมรรถนะ!M11)</f>
        <v/>
      </c>
      <c r="T11" s="23" t="str">
        <f t="shared" si="9"/>
        <v/>
      </c>
      <c r="U11" s="620" t="str">
        <f t="shared" si="10"/>
        <v/>
      </c>
      <c r="V11" s="131" t="str">
        <f t="shared" si="2"/>
        <v/>
      </c>
      <c r="W11" s="310" t="str">
        <f>IF(สมรรถนะ!N11="","",สมรรถนะ!N11)</f>
        <v/>
      </c>
      <c r="X11" s="311" t="str">
        <f>IF(สมรรถนะ!O11="","",สมรรถนะ!O11)</f>
        <v/>
      </c>
      <c r="Y11" s="311" t="str">
        <f>IF(สมรรถนะ!P11="","",สมรรถนะ!P11)</f>
        <v/>
      </c>
      <c r="Z11" s="311" t="str">
        <f>IF(สมรรถนะ!Q11="","",สมรรถนะ!Q11)</f>
        <v/>
      </c>
      <c r="AA11" s="311" t="str">
        <f>IF(สมรรถนะ!R11="","",สมรรถนะ!R11)</f>
        <v/>
      </c>
      <c r="AB11" s="311" t="str">
        <f>IF(สมรรถนะ!S11="","",สมรรถนะ!S11)</f>
        <v/>
      </c>
      <c r="AC11" s="23" t="str">
        <f t="shared" si="11"/>
        <v/>
      </c>
      <c r="AD11" s="620" t="str">
        <f t="shared" si="12"/>
        <v/>
      </c>
      <c r="AE11" s="131" t="str">
        <f t="shared" si="3"/>
        <v/>
      </c>
      <c r="AF11" s="310" t="str">
        <f>IF(สมรรถนะ!T11="","",สมรรถนะ!T11)</f>
        <v/>
      </c>
      <c r="AG11" s="311" t="str">
        <f>IF(สมรรถนะ!U11="","",สมรรถนะ!U11)</f>
        <v/>
      </c>
      <c r="AH11" s="23" t="str">
        <f t="shared" si="13"/>
        <v/>
      </c>
      <c r="AI11" s="627" t="str">
        <f t="shared" si="14"/>
        <v/>
      </c>
      <c r="AJ11" s="131" t="str">
        <f t="shared" si="4"/>
        <v/>
      </c>
      <c r="AK11" s="618" t="str">
        <f>IF(สมรรถนะ!V11="","",สมรรถนะ!V11)</f>
        <v/>
      </c>
      <c r="AL11" s="176" t="str">
        <f t="shared" si="15"/>
        <v/>
      </c>
      <c r="AM11" s="175" t="str">
        <f>IF(AL11="","",IF(นักเรียน!N11="ออก","---ย้าย---",VLOOKUP(AL11,gradecompet,5,TRUE)))</f>
        <v/>
      </c>
      <c r="AN11" s="18" t="str">
        <f>IF(AL11="","",IF(นักเรียน!N11="ออก","---ย้าย---",VLOOKUP(AL11,gradecompet,4,TRUE)))</f>
        <v/>
      </c>
      <c r="AO11" s="302" t="str">
        <f>IF(สมรรถนะ!Z11="","",สมรรถนะ!Z11)</f>
        <v/>
      </c>
      <c r="AP11" s="304"/>
    </row>
    <row r="12" spans="2:42" ht="15.75" customHeight="1" x14ac:dyDescent="0.5">
      <c r="B12" s="627">
        <v>7</v>
      </c>
      <c r="C12" s="111" t="str">
        <f>IF(นักเรียน!C12="","",นักเรียน!C12)</f>
        <v/>
      </c>
      <c r="D12" s="845" t="str">
        <f>IF(นักเรียน!E12="","",นักเรียน!E12)</f>
        <v/>
      </c>
      <c r="E12" s="846"/>
      <c r="F12" s="310" t="str">
        <f>IF(สมรรถนะ!F12="","",สมรรถนะ!F12)</f>
        <v/>
      </c>
      <c r="G12" s="311" t="str">
        <f>IF(สมรรถนะ!G12="","",สมรรถนะ!G12)</f>
        <v/>
      </c>
      <c r="H12" s="311" t="str">
        <f>IF(สมรรถนะ!H12="","",สมรรถนะ!H12)</f>
        <v/>
      </c>
      <c r="I12" s="311" t="str">
        <f>IF(สมรรถนะ!I12="","",สมรรถนะ!I12)</f>
        <v/>
      </c>
      <c r="J12" s="16" t="str">
        <f t="shared" si="5"/>
        <v/>
      </c>
      <c r="K12" s="620" t="str">
        <f t="shared" si="6"/>
        <v/>
      </c>
      <c r="L12" s="131" t="str">
        <f t="shared" si="0"/>
        <v/>
      </c>
      <c r="M12" s="310" t="str">
        <f>IF(สมรรถนะ!J12="","",สมรรถนะ!J12)</f>
        <v/>
      </c>
      <c r="N12" s="311" t="str">
        <f>IF(สมรรถนะ!K12="","",สมรรถนะ!K12)</f>
        <v/>
      </c>
      <c r="O12" s="23" t="str">
        <f t="shared" si="7"/>
        <v/>
      </c>
      <c r="P12" s="620" t="str">
        <f t="shared" si="8"/>
        <v/>
      </c>
      <c r="Q12" s="131" t="str">
        <f t="shared" si="1"/>
        <v/>
      </c>
      <c r="R12" s="310" t="str">
        <f>IF(สมรรถนะ!L12="","",สมรรถนะ!L12)</f>
        <v/>
      </c>
      <c r="S12" s="311" t="str">
        <f>IF(สมรรถนะ!M12="","",สมรรถนะ!M12)</f>
        <v/>
      </c>
      <c r="T12" s="23" t="str">
        <f t="shared" si="9"/>
        <v/>
      </c>
      <c r="U12" s="620" t="str">
        <f t="shared" si="10"/>
        <v/>
      </c>
      <c r="V12" s="131" t="str">
        <f t="shared" si="2"/>
        <v/>
      </c>
      <c r="W12" s="310" t="str">
        <f>IF(สมรรถนะ!N12="","",สมรรถนะ!N12)</f>
        <v/>
      </c>
      <c r="X12" s="311" t="str">
        <f>IF(สมรรถนะ!O12="","",สมรรถนะ!O12)</f>
        <v/>
      </c>
      <c r="Y12" s="311" t="str">
        <f>IF(สมรรถนะ!P12="","",สมรรถนะ!P12)</f>
        <v/>
      </c>
      <c r="Z12" s="311" t="str">
        <f>IF(สมรรถนะ!Q12="","",สมรรถนะ!Q12)</f>
        <v/>
      </c>
      <c r="AA12" s="311" t="str">
        <f>IF(สมรรถนะ!R12="","",สมรรถนะ!R12)</f>
        <v/>
      </c>
      <c r="AB12" s="311" t="str">
        <f>IF(สมรรถนะ!S12="","",สมรรถนะ!S12)</f>
        <v/>
      </c>
      <c r="AC12" s="23" t="str">
        <f t="shared" si="11"/>
        <v/>
      </c>
      <c r="AD12" s="620" t="str">
        <f t="shared" si="12"/>
        <v/>
      </c>
      <c r="AE12" s="131" t="str">
        <f t="shared" si="3"/>
        <v/>
      </c>
      <c r="AF12" s="310" t="str">
        <f>IF(สมรรถนะ!T12="","",สมรรถนะ!T12)</f>
        <v/>
      </c>
      <c r="AG12" s="311" t="str">
        <f>IF(สมรรถนะ!U12="","",สมรรถนะ!U12)</f>
        <v/>
      </c>
      <c r="AH12" s="23" t="str">
        <f t="shared" si="13"/>
        <v/>
      </c>
      <c r="AI12" s="627" t="str">
        <f t="shared" si="14"/>
        <v/>
      </c>
      <c r="AJ12" s="131" t="str">
        <f t="shared" si="4"/>
        <v/>
      </c>
      <c r="AK12" s="618" t="str">
        <f>IF(สมรรถนะ!V12="","",สมรรถนะ!V12)</f>
        <v/>
      </c>
      <c r="AL12" s="176" t="str">
        <f t="shared" si="15"/>
        <v/>
      </c>
      <c r="AM12" s="175" t="str">
        <f>IF(AL12="","",IF(นักเรียน!N12="ออก","---ย้าย---",VLOOKUP(AL12,gradecompet,5,TRUE)))</f>
        <v/>
      </c>
      <c r="AN12" s="18" t="str">
        <f>IF(AL12="","",IF(นักเรียน!N12="ออก","---ย้าย---",VLOOKUP(AL12,gradecompet,4,TRUE)))</f>
        <v/>
      </c>
      <c r="AO12" s="302" t="str">
        <f>IF(สมรรถนะ!Z12="","",สมรรถนะ!Z12)</f>
        <v/>
      </c>
      <c r="AP12" s="304"/>
    </row>
    <row r="13" spans="2:42" ht="15.75" customHeight="1" x14ac:dyDescent="0.5">
      <c r="B13" s="627">
        <v>8</v>
      </c>
      <c r="C13" s="111" t="str">
        <f>IF(นักเรียน!C13="","",นักเรียน!C13)</f>
        <v/>
      </c>
      <c r="D13" s="845" t="str">
        <f>IF(นักเรียน!E13="","",นักเรียน!E13)</f>
        <v/>
      </c>
      <c r="E13" s="846"/>
      <c r="F13" s="310" t="str">
        <f>IF(สมรรถนะ!F13="","",สมรรถนะ!F13)</f>
        <v/>
      </c>
      <c r="G13" s="311" t="str">
        <f>IF(สมรรถนะ!G13="","",สมรรถนะ!G13)</f>
        <v/>
      </c>
      <c r="H13" s="311" t="str">
        <f>IF(สมรรถนะ!H13="","",สมรรถนะ!H13)</f>
        <v/>
      </c>
      <c r="I13" s="311" t="str">
        <f>IF(สมรรถนะ!I13="","",สมรรถนะ!I13)</f>
        <v/>
      </c>
      <c r="J13" s="16" t="str">
        <f t="shared" si="5"/>
        <v/>
      </c>
      <c r="K13" s="620" t="str">
        <f t="shared" si="6"/>
        <v/>
      </c>
      <c r="L13" s="131" t="str">
        <f t="shared" si="0"/>
        <v/>
      </c>
      <c r="M13" s="310" t="str">
        <f>IF(สมรรถนะ!J13="","",สมรรถนะ!J13)</f>
        <v/>
      </c>
      <c r="N13" s="311" t="str">
        <f>IF(สมรรถนะ!K13="","",สมรรถนะ!K13)</f>
        <v/>
      </c>
      <c r="O13" s="23" t="str">
        <f t="shared" si="7"/>
        <v/>
      </c>
      <c r="P13" s="620" t="str">
        <f t="shared" si="8"/>
        <v/>
      </c>
      <c r="Q13" s="131" t="str">
        <f t="shared" si="1"/>
        <v/>
      </c>
      <c r="R13" s="310" t="str">
        <f>IF(สมรรถนะ!L13="","",สมรรถนะ!L13)</f>
        <v/>
      </c>
      <c r="S13" s="311" t="str">
        <f>IF(สมรรถนะ!M13="","",สมรรถนะ!M13)</f>
        <v/>
      </c>
      <c r="T13" s="23" t="str">
        <f t="shared" si="9"/>
        <v/>
      </c>
      <c r="U13" s="620" t="str">
        <f t="shared" si="10"/>
        <v/>
      </c>
      <c r="V13" s="131" t="str">
        <f t="shared" si="2"/>
        <v/>
      </c>
      <c r="W13" s="310" t="str">
        <f>IF(สมรรถนะ!N13="","",สมรรถนะ!N13)</f>
        <v/>
      </c>
      <c r="X13" s="311" t="str">
        <f>IF(สมรรถนะ!O13="","",สมรรถนะ!O13)</f>
        <v/>
      </c>
      <c r="Y13" s="311" t="str">
        <f>IF(สมรรถนะ!P13="","",สมรรถนะ!P13)</f>
        <v/>
      </c>
      <c r="Z13" s="311" t="str">
        <f>IF(สมรรถนะ!Q13="","",สมรรถนะ!Q13)</f>
        <v/>
      </c>
      <c r="AA13" s="311" t="str">
        <f>IF(สมรรถนะ!R13="","",สมรรถนะ!R13)</f>
        <v/>
      </c>
      <c r="AB13" s="311" t="str">
        <f>IF(สมรรถนะ!S13="","",สมรรถนะ!S13)</f>
        <v/>
      </c>
      <c r="AC13" s="23" t="str">
        <f t="shared" si="11"/>
        <v/>
      </c>
      <c r="AD13" s="620" t="str">
        <f t="shared" si="12"/>
        <v/>
      </c>
      <c r="AE13" s="131" t="str">
        <f t="shared" si="3"/>
        <v/>
      </c>
      <c r="AF13" s="310" t="str">
        <f>IF(สมรรถนะ!T13="","",สมรรถนะ!T13)</f>
        <v/>
      </c>
      <c r="AG13" s="311" t="str">
        <f>IF(สมรรถนะ!U13="","",สมรรถนะ!U13)</f>
        <v/>
      </c>
      <c r="AH13" s="23" t="str">
        <f t="shared" si="13"/>
        <v/>
      </c>
      <c r="AI13" s="627" t="str">
        <f t="shared" si="14"/>
        <v/>
      </c>
      <c r="AJ13" s="131" t="str">
        <f t="shared" si="4"/>
        <v/>
      </c>
      <c r="AK13" s="618" t="str">
        <f>IF(สมรรถนะ!V13="","",สมรรถนะ!V13)</f>
        <v/>
      </c>
      <c r="AL13" s="176" t="str">
        <f t="shared" si="15"/>
        <v/>
      </c>
      <c r="AM13" s="175" t="str">
        <f>IF(AL13="","",IF(นักเรียน!N13="ออก","---ย้าย---",VLOOKUP(AL13,gradecompet,5,TRUE)))</f>
        <v/>
      </c>
      <c r="AN13" s="18" t="str">
        <f>IF(AL13="","",IF(นักเรียน!N13="ออก","---ย้าย---",VLOOKUP(AL13,gradecompet,4,TRUE)))</f>
        <v/>
      </c>
      <c r="AO13" s="302" t="str">
        <f>IF(สมรรถนะ!Z13="","",สมรรถนะ!Z13)</f>
        <v/>
      </c>
      <c r="AP13" s="304"/>
    </row>
    <row r="14" spans="2:42" ht="15.75" customHeight="1" x14ac:dyDescent="0.5">
      <c r="B14" s="620">
        <v>9</v>
      </c>
      <c r="C14" s="111" t="str">
        <f>IF(นักเรียน!C14="","",นักเรียน!C14)</f>
        <v/>
      </c>
      <c r="D14" s="845" t="str">
        <f>IF(นักเรียน!E14="","",นักเรียน!E14)</f>
        <v/>
      </c>
      <c r="E14" s="846"/>
      <c r="F14" s="310" t="str">
        <f>IF(สมรรถนะ!F14="","",สมรรถนะ!F14)</f>
        <v/>
      </c>
      <c r="G14" s="311" t="str">
        <f>IF(สมรรถนะ!G14="","",สมรรถนะ!G14)</f>
        <v/>
      </c>
      <c r="H14" s="311" t="str">
        <f>IF(สมรรถนะ!H14="","",สมรรถนะ!H14)</f>
        <v/>
      </c>
      <c r="I14" s="311" t="str">
        <f>IF(สมรรถนะ!I14="","",สมรรถนะ!I14)</f>
        <v/>
      </c>
      <c r="J14" s="16" t="str">
        <f t="shared" si="5"/>
        <v/>
      </c>
      <c r="K14" s="620" t="str">
        <f t="shared" si="6"/>
        <v/>
      </c>
      <c r="L14" s="131" t="str">
        <f t="shared" si="0"/>
        <v/>
      </c>
      <c r="M14" s="310" t="str">
        <f>IF(สมรรถนะ!J14="","",สมรรถนะ!J14)</f>
        <v/>
      </c>
      <c r="N14" s="311" t="str">
        <f>IF(สมรรถนะ!K14="","",สมรรถนะ!K14)</f>
        <v/>
      </c>
      <c r="O14" s="23" t="str">
        <f t="shared" si="7"/>
        <v/>
      </c>
      <c r="P14" s="620" t="str">
        <f t="shared" si="8"/>
        <v/>
      </c>
      <c r="Q14" s="131" t="str">
        <f t="shared" si="1"/>
        <v/>
      </c>
      <c r="R14" s="310" t="str">
        <f>IF(สมรรถนะ!L14="","",สมรรถนะ!L14)</f>
        <v/>
      </c>
      <c r="S14" s="311" t="str">
        <f>IF(สมรรถนะ!M14="","",สมรรถนะ!M14)</f>
        <v/>
      </c>
      <c r="T14" s="23" t="str">
        <f t="shared" si="9"/>
        <v/>
      </c>
      <c r="U14" s="620" t="str">
        <f t="shared" si="10"/>
        <v/>
      </c>
      <c r="V14" s="131" t="str">
        <f t="shared" si="2"/>
        <v/>
      </c>
      <c r="W14" s="310" t="str">
        <f>IF(สมรรถนะ!N14="","",สมรรถนะ!N14)</f>
        <v/>
      </c>
      <c r="X14" s="311" t="str">
        <f>IF(สมรรถนะ!O14="","",สมรรถนะ!O14)</f>
        <v/>
      </c>
      <c r="Y14" s="311" t="str">
        <f>IF(สมรรถนะ!P14="","",สมรรถนะ!P14)</f>
        <v/>
      </c>
      <c r="Z14" s="311" t="str">
        <f>IF(สมรรถนะ!Q14="","",สมรรถนะ!Q14)</f>
        <v/>
      </c>
      <c r="AA14" s="311" t="str">
        <f>IF(สมรรถนะ!R14="","",สมรรถนะ!R14)</f>
        <v/>
      </c>
      <c r="AB14" s="311" t="str">
        <f>IF(สมรรถนะ!S14="","",สมรรถนะ!S14)</f>
        <v/>
      </c>
      <c r="AC14" s="23" t="str">
        <f t="shared" si="11"/>
        <v/>
      </c>
      <c r="AD14" s="620" t="str">
        <f t="shared" si="12"/>
        <v/>
      </c>
      <c r="AE14" s="131" t="str">
        <f t="shared" si="3"/>
        <v/>
      </c>
      <c r="AF14" s="310" t="str">
        <f>IF(สมรรถนะ!T14="","",สมรรถนะ!T14)</f>
        <v/>
      </c>
      <c r="AG14" s="311" t="str">
        <f>IF(สมรรถนะ!U14="","",สมรรถนะ!U14)</f>
        <v/>
      </c>
      <c r="AH14" s="23" t="str">
        <f t="shared" si="13"/>
        <v/>
      </c>
      <c r="AI14" s="627" t="str">
        <f t="shared" si="14"/>
        <v/>
      </c>
      <c r="AJ14" s="131" t="str">
        <f t="shared" si="4"/>
        <v/>
      </c>
      <c r="AK14" s="618" t="str">
        <f>IF(สมรรถนะ!V14="","",สมรรถนะ!V14)</f>
        <v/>
      </c>
      <c r="AL14" s="176" t="str">
        <f t="shared" si="15"/>
        <v/>
      </c>
      <c r="AM14" s="175" t="str">
        <f>IF(AL14="","",IF(นักเรียน!N14="ออก","---ย้าย---",VLOOKUP(AL14,gradecompet,5,TRUE)))</f>
        <v/>
      </c>
      <c r="AN14" s="18" t="str">
        <f>IF(AL14="","",IF(นักเรียน!N14="ออก","---ย้าย---",VLOOKUP(AL14,gradecompet,4,TRUE)))</f>
        <v/>
      </c>
      <c r="AO14" s="302" t="str">
        <f>IF(สมรรถนะ!Z14="","",สมรรถนะ!Z14)</f>
        <v/>
      </c>
      <c r="AP14" s="304"/>
    </row>
    <row r="15" spans="2:42" ht="15.75" customHeight="1" x14ac:dyDescent="0.5">
      <c r="B15" s="627">
        <v>10</v>
      </c>
      <c r="C15" s="111" t="str">
        <f>IF(นักเรียน!C15="","",นักเรียน!C15)</f>
        <v/>
      </c>
      <c r="D15" s="845" t="str">
        <f>IF(นักเรียน!E15="","",นักเรียน!E15)</f>
        <v/>
      </c>
      <c r="E15" s="846"/>
      <c r="F15" s="310" t="str">
        <f>IF(สมรรถนะ!F15="","",สมรรถนะ!F15)</f>
        <v/>
      </c>
      <c r="G15" s="311" t="str">
        <f>IF(สมรรถนะ!G15="","",สมรรถนะ!G15)</f>
        <v/>
      </c>
      <c r="H15" s="311" t="str">
        <f>IF(สมรรถนะ!H15="","",สมรรถนะ!H15)</f>
        <v/>
      </c>
      <c r="I15" s="311" t="str">
        <f>IF(สมรรถนะ!I15="","",สมรรถนะ!I15)</f>
        <v/>
      </c>
      <c r="J15" s="16" t="str">
        <f t="shared" si="5"/>
        <v/>
      </c>
      <c r="K15" s="620" t="str">
        <f t="shared" si="6"/>
        <v/>
      </c>
      <c r="L15" s="131" t="str">
        <f t="shared" si="0"/>
        <v/>
      </c>
      <c r="M15" s="310" t="str">
        <f>IF(สมรรถนะ!J15="","",สมรรถนะ!J15)</f>
        <v/>
      </c>
      <c r="N15" s="311" t="str">
        <f>IF(สมรรถนะ!K15="","",สมรรถนะ!K15)</f>
        <v/>
      </c>
      <c r="O15" s="23" t="str">
        <f t="shared" si="7"/>
        <v/>
      </c>
      <c r="P15" s="620" t="str">
        <f t="shared" si="8"/>
        <v/>
      </c>
      <c r="Q15" s="131" t="str">
        <f t="shared" si="1"/>
        <v/>
      </c>
      <c r="R15" s="310" t="str">
        <f>IF(สมรรถนะ!L15="","",สมรรถนะ!L15)</f>
        <v/>
      </c>
      <c r="S15" s="311" t="str">
        <f>IF(สมรรถนะ!M15="","",สมรรถนะ!M15)</f>
        <v/>
      </c>
      <c r="T15" s="23" t="str">
        <f t="shared" si="9"/>
        <v/>
      </c>
      <c r="U15" s="620" t="str">
        <f t="shared" si="10"/>
        <v/>
      </c>
      <c r="V15" s="131" t="str">
        <f t="shared" si="2"/>
        <v/>
      </c>
      <c r="W15" s="310" t="str">
        <f>IF(สมรรถนะ!N15="","",สมรรถนะ!N15)</f>
        <v/>
      </c>
      <c r="X15" s="311" t="str">
        <f>IF(สมรรถนะ!O15="","",สมรรถนะ!O15)</f>
        <v/>
      </c>
      <c r="Y15" s="311" t="str">
        <f>IF(สมรรถนะ!P15="","",สมรรถนะ!P15)</f>
        <v/>
      </c>
      <c r="Z15" s="311" t="str">
        <f>IF(สมรรถนะ!Q15="","",สมรรถนะ!Q15)</f>
        <v/>
      </c>
      <c r="AA15" s="311" t="str">
        <f>IF(สมรรถนะ!R15="","",สมรรถนะ!R15)</f>
        <v/>
      </c>
      <c r="AB15" s="311" t="str">
        <f>IF(สมรรถนะ!S15="","",สมรรถนะ!S15)</f>
        <v/>
      </c>
      <c r="AC15" s="23" t="str">
        <f t="shared" si="11"/>
        <v/>
      </c>
      <c r="AD15" s="620" t="str">
        <f t="shared" si="12"/>
        <v/>
      </c>
      <c r="AE15" s="131" t="str">
        <f t="shared" si="3"/>
        <v/>
      </c>
      <c r="AF15" s="310" t="str">
        <f>IF(สมรรถนะ!T15="","",สมรรถนะ!T15)</f>
        <v/>
      </c>
      <c r="AG15" s="311" t="str">
        <f>IF(สมรรถนะ!U15="","",สมรรถนะ!U15)</f>
        <v/>
      </c>
      <c r="AH15" s="23" t="str">
        <f t="shared" si="13"/>
        <v/>
      </c>
      <c r="AI15" s="627" t="str">
        <f t="shared" si="14"/>
        <v/>
      </c>
      <c r="AJ15" s="131" t="str">
        <f t="shared" si="4"/>
        <v/>
      </c>
      <c r="AK15" s="618" t="str">
        <f>IF(สมรรถนะ!V15="","",สมรรถนะ!V15)</f>
        <v/>
      </c>
      <c r="AL15" s="176" t="str">
        <f t="shared" si="15"/>
        <v/>
      </c>
      <c r="AM15" s="175" t="str">
        <f>IF(AL15="","",IF(นักเรียน!N15="ออก","---ย้าย---",VLOOKUP(AL15,gradecompet,5,TRUE)))</f>
        <v/>
      </c>
      <c r="AN15" s="18" t="str">
        <f>IF(AL15="","",IF(นักเรียน!N15="ออก","---ย้าย---",VLOOKUP(AL15,gradecompet,4,TRUE)))</f>
        <v/>
      </c>
      <c r="AO15" s="302" t="str">
        <f>IF(สมรรถนะ!Z15="","",สมรรถนะ!Z15)</f>
        <v/>
      </c>
      <c r="AP15" s="304"/>
    </row>
    <row r="16" spans="2:42" ht="15.75" customHeight="1" x14ac:dyDescent="0.5">
      <c r="B16" s="627">
        <v>11</v>
      </c>
      <c r="C16" s="111" t="str">
        <f>IF(นักเรียน!C16="","",นักเรียน!C16)</f>
        <v/>
      </c>
      <c r="D16" s="845" t="str">
        <f>IF(นักเรียน!E16="","",นักเรียน!E16)</f>
        <v/>
      </c>
      <c r="E16" s="846"/>
      <c r="F16" s="310" t="str">
        <f>IF(สมรรถนะ!F16="","",สมรรถนะ!F16)</f>
        <v/>
      </c>
      <c r="G16" s="311" t="str">
        <f>IF(สมรรถนะ!G16="","",สมรรถนะ!G16)</f>
        <v/>
      </c>
      <c r="H16" s="311" t="str">
        <f>IF(สมรรถนะ!H16="","",สมรรถนะ!H16)</f>
        <v/>
      </c>
      <c r="I16" s="311" t="str">
        <f>IF(สมรรถนะ!I16="","",สมรรถนะ!I16)</f>
        <v/>
      </c>
      <c r="J16" s="16" t="str">
        <f t="shared" si="5"/>
        <v/>
      </c>
      <c r="K16" s="620" t="str">
        <f t="shared" si="6"/>
        <v/>
      </c>
      <c r="L16" s="131" t="str">
        <f t="shared" si="0"/>
        <v/>
      </c>
      <c r="M16" s="310" t="str">
        <f>IF(สมรรถนะ!J16="","",สมรรถนะ!J16)</f>
        <v/>
      </c>
      <c r="N16" s="311" t="str">
        <f>IF(สมรรถนะ!K16="","",สมรรถนะ!K16)</f>
        <v/>
      </c>
      <c r="O16" s="23" t="str">
        <f t="shared" si="7"/>
        <v/>
      </c>
      <c r="P16" s="620" t="str">
        <f t="shared" si="8"/>
        <v/>
      </c>
      <c r="Q16" s="131" t="str">
        <f t="shared" si="1"/>
        <v/>
      </c>
      <c r="R16" s="310" t="str">
        <f>IF(สมรรถนะ!L16="","",สมรรถนะ!L16)</f>
        <v/>
      </c>
      <c r="S16" s="311" t="str">
        <f>IF(สมรรถนะ!M16="","",สมรรถนะ!M16)</f>
        <v/>
      </c>
      <c r="T16" s="23" t="str">
        <f t="shared" si="9"/>
        <v/>
      </c>
      <c r="U16" s="620" t="str">
        <f t="shared" si="10"/>
        <v/>
      </c>
      <c r="V16" s="131" t="str">
        <f t="shared" si="2"/>
        <v/>
      </c>
      <c r="W16" s="310" t="str">
        <f>IF(สมรรถนะ!N16="","",สมรรถนะ!N16)</f>
        <v/>
      </c>
      <c r="X16" s="311" t="str">
        <f>IF(สมรรถนะ!O16="","",สมรรถนะ!O16)</f>
        <v/>
      </c>
      <c r="Y16" s="311" t="str">
        <f>IF(สมรรถนะ!P16="","",สมรรถนะ!P16)</f>
        <v/>
      </c>
      <c r="Z16" s="311" t="str">
        <f>IF(สมรรถนะ!Q16="","",สมรรถนะ!Q16)</f>
        <v/>
      </c>
      <c r="AA16" s="311" t="str">
        <f>IF(สมรรถนะ!R16="","",สมรรถนะ!R16)</f>
        <v/>
      </c>
      <c r="AB16" s="311" t="str">
        <f>IF(สมรรถนะ!S16="","",สมรรถนะ!S16)</f>
        <v/>
      </c>
      <c r="AC16" s="23" t="str">
        <f t="shared" si="11"/>
        <v/>
      </c>
      <c r="AD16" s="620" t="str">
        <f t="shared" si="12"/>
        <v/>
      </c>
      <c r="AE16" s="131" t="str">
        <f t="shared" si="3"/>
        <v/>
      </c>
      <c r="AF16" s="310" t="str">
        <f>IF(สมรรถนะ!T16="","",สมรรถนะ!T16)</f>
        <v/>
      </c>
      <c r="AG16" s="311" t="str">
        <f>IF(สมรรถนะ!U16="","",สมรรถนะ!U16)</f>
        <v/>
      </c>
      <c r="AH16" s="23" t="str">
        <f t="shared" si="13"/>
        <v/>
      </c>
      <c r="AI16" s="627" t="str">
        <f t="shared" si="14"/>
        <v/>
      </c>
      <c r="AJ16" s="131" t="str">
        <f t="shared" si="4"/>
        <v/>
      </c>
      <c r="AK16" s="618" t="str">
        <f>IF(สมรรถนะ!V16="","",สมรรถนะ!V16)</f>
        <v/>
      </c>
      <c r="AL16" s="176" t="str">
        <f t="shared" si="15"/>
        <v/>
      </c>
      <c r="AM16" s="175" t="str">
        <f>IF(AL16="","",IF(นักเรียน!N16="ออก","---ย้าย---",VLOOKUP(AL16,gradecompet,5,TRUE)))</f>
        <v/>
      </c>
      <c r="AN16" s="18" t="str">
        <f>IF(AL16="","",IF(นักเรียน!N16="ออก","---ย้าย---",VLOOKUP(AL16,gradecompet,4,TRUE)))</f>
        <v/>
      </c>
      <c r="AO16" s="302" t="str">
        <f>IF(สมรรถนะ!Z16="","",สมรรถนะ!Z16)</f>
        <v/>
      </c>
      <c r="AP16" s="304"/>
    </row>
    <row r="17" spans="2:42" ht="15.75" customHeight="1" x14ac:dyDescent="0.5">
      <c r="B17" s="627">
        <v>12</v>
      </c>
      <c r="C17" s="111" t="str">
        <f>IF(นักเรียน!C17="","",นักเรียน!C17)</f>
        <v/>
      </c>
      <c r="D17" s="845" t="str">
        <f>IF(นักเรียน!E17="","",นักเรียน!E17)</f>
        <v/>
      </c>
      <c r="E17" s="846"/>
      <c r="F17" s="310" t="str">
        <f>IF(สมรรถนะ!F17="","",สมรรถนะ!F17)</f>
        <v/>
      </c>
      <c r="G17" s="311" t="str">
        <f>IF(สมรรถนะ!G17="","",สมรรถนะ!G17)</f>
        <v/>
      </c>
      <c r="H17" s="311" t="str">
        <f>IF(สมรรถนะ!H17="","",สมรรถนะ!H17)</f>
        <v/>
      </c>
      <c r="I17" s="311" t="str">
        <f>IF(สมรรถนะ!I17="","",สมรรถนะ!I17)</f>
        <v/>
      </c>
      <c r="J17" s="16" t="str">
        <f t="shared" si="5"/>
        <v/>
      </c>
      <c r="K17" s="620" t="str">
        <f t="shared" si="6"/>
        <v/>
      </c>
      <c r="L17" s="131" t="str">
        <f t="shared" si="0"/>
        <v/>
      </c>
      <c r="M17" s="310" t="str">
        <f>IF(สมรรถนะ!J17="","",สมรรถนะ!J17)</f>
        <v/>
      </c>
      <c r="N17" s="311" t="str">
        <f>IF(สมรรถนะ!K17="","",สมรรถนะ!K17)</f>
        <v/>
      </c>
      <c r="O17" s="23" t="str">
        <f t="shared" si="7"/>
        <v/>
      </c>
      <c r="P17" s="620" t="str">
        <f t="shared" si="8"/>
        <v/>
      </c>
      <c r="Q17" s="131" t="str">
        <f t="shared" si="1"/>
        <v/>
      </c>
      <c r="R17" s="310" t="str">
        <f>IF(สมรรถนะ!L17="","",สมรรถนะ!L17)</f>
        <v/>
      </c>
      <c r="S17" s="311" t="str">
        <f>IF(สมรรถนะ!M17="","",สมรรถนะ!M17)</f>
        <v/>
      </c>
      <c r="T17" s="23" t="str">
        <f t="shared" si="9"/>
        <v/>
      </c>
      <c r="U17" s="620" t="str">
        <f t="shared" si="10"/>
        <v/>
      </c>
      <c r="V17" s="131" t="str">
        <f t="shared" si="2"/>
        <v/>
      </c>
      <c r="W17" s="310" t="str">
        <f>IF(สมรรถนะ!N17="","",สมรรถนะ!N17)</f>
        <v/>
      </c>
      <c r="X17" s="311" t="str">
        <f>IF(สมรรถนะ!O17="","",สมรรถนะ!O17)</f>
        <v/>
      </c>
      <c r="Y17" s="311" t="str">
        <f>IF(สมรรถนะ!P17="","",สมรรถนะ!P17)</f>
        <v/>
      </c>
      <c r="Z17" s="311" t="str">
        <f>IF(สมรรถนะ!Q17="","",สมรรถนะ!Q17)</f>
        <v/>
      </c>
      <c r="AA17" s="311" t="str">
        <f>IF(สมรรถนะ!R17="","",สมรรถนะ!R17)</f>
        <v/>
      </c>
      <c r="AB17" s="311" t="str">
        <f>IF(สมรรถนะ!S17="","",สมรรถนะ!S17)</f>
        <v/>
      </c>
      <c r="AC17" s="23" t="str">
        <f t="shared" si="11"/>
        <v/>
      </c>
      <c r="AD17" s="620" t="str">
        <f t="shared" si="12"/>
        <v/>
      </c>
      <c r="AE17" s="131" t="str">
        <f t="shared" si="3"/>
        <v/>
      </c>
      <c r="AF17" s="310" t="str">
        <f>IF(สมรรถนะ!T17="","",สมรรถนะ!T17)</f>
        <v/>
      </c>
      <c r="AG17" s="311" t="str">
        <f>IF(สมรรถนะ!U17="","",สมรรถนะ!U17)</f>
        <v/>
      </c>
      <c r="AH17" s="23" t="str">
        <f t="shared" si="13"/>
        <v/>
      </c>
      <c r="AI17" s="627" t="str">
        <f t="shared" si="14"/>
        <v/>
      </c>
      <c r="AJ17" s="131" t="str">
        <f t="shared" si="4"/>
        <v/>
      </c>
      <c r="AK17" s="618" t="str">
        <f>IF(สมรรถนะ!V17="","",สมรรถนะ!V17)</f>
        <v/>
      </c>
      <c r="AL17" s="176" t="str">
        <f t="shared" si="15"/>
        <v/>
      </c>
      <c r="AM17" s="175" t="str">
        <f>IF(AL17="","",IF(นักเรียน!N17="ออก","---ย้าย---",VLOOKUP(AL17,gradecompet,5,TRUE)))</f>
        <v/>
      </c>
      <c r="AN17" s="18" t="str">
        <f>IF(AL17="","",IF(นักเรียน!N17="ออก","---ย้าย---",VLOOKUP(AL17,gradecompet,4,TRUE)))</f>
        <v/>
      </c>
      <c r="AO17" s="302" t="str">
        <f>IF(สมรรถนะ!Z17="","",สมรรถนะ!Z17)</f>
        <v/>
      </c>
      <c r="AP17" s="304"/>
    </row>
    <row r="18" spans="2:42" ht="15.75" customHeight="1" x14ac:dyDescent="0.5">
      <c r="B18" s="620">
        <v>13</v>
      </c>
      <c r="C18" s="111" t="str">
        <f>IF(นักเรียน!C18="","",นักเรียน!C18)</f>
        <v/>
      </c>
      <c r="D18" s="845" t="str">
        <f>IF(นักเรียน!E18="","",นักเรียน!E18)</f>
        <v/>
      </c>
      <c r="E18" s="846"/>
      <c r="F18" s="310" t="str">
        <f>IF(สมรรถนะ!F18="","",สมรรถนะ!F18)</f>
        <v/>
      </c>
      <c r="G18" s="311" t="str">
        <f>IF(สมรรถนะ!G18="","",สมรรถนะ!G18)</f>
        <v/>
      </c>
      <c r="H18" s="311" t="str">
        <f>IF(สมรรถนะ!H18="","",สมรรถนะ!H18)</f>
        <v/>
      </c>
      <c r="I18" s="311" t="str">
        <f>IF(สมรรถนะ!I18="","",สมรรถนะ!I18)</f>
        <v/>
      </c>
      <c r="J18" s="16" t="str">
        <f t="shared" si="5"/>
        <v/>
      </c>
      <c r="K18" s="620" t="str">
        <f t="shared" si="6"/>
        <v/>
      </c>
      <c r="L18" s="131" t="str">
        <f t="shared" si="0"/>
        <v/>
      </c>
      <c r="M18" s="310" t="str">
        <f>IF(สมรรถนะ!J18="","",สมรรถนะ!J18)</f>
        <v/>
      </c>
      <c r="N18" s="311" t="str">
        <f>IF(สมรรถนะ!K18="","",สมรรถนะ!K18)</f>
        <v/>
      </c>
      <c r="O18" s="23" t="str">
        <f t="shared" si="7"/>
        <v/>
      </c>
      <c r="P18" s="620" t="str">
        <f t="shared" si="8"/>
        <v/>
      </c>
      <c r="Q18" s="131" t="str">
        <f t="shared" si="1"/>
        <v/>
      </c>
      <c r="R18" s="310" t="str">
        <f>IF(สมรรถนะ!L18="","",สมรรถนะ!L18)</f>
        <v/>
      </c>
      <c r="S18" s="311" t="str">
        <f>IF(สมรรถนะ!M18="","",สมรรถนะ!M18)</f>
        <v/>
      </c>
      <c r="T18" s="23" t="str">
        <f t="shared" si="9"/>
        <v/>
      </c>
      <c r="U18" s="620" t="str">
        <f t="shared" si="10"/>
        <v/>
      </c>
      <c r="V18" s="131" t="str">
        <f t="shared" si="2"/>
        <v/>
      </c>
      <c r="W18" s="310" t="str">
        <f>IF(สมรรถนะ!N18="","",สมรรถนะ!N18)</f>
        <v/>
      </c>
      <c r="X18" s="311" t="str">
        <f>IF(สมรรถนะ!O18="","",สมรรถนะ!O18)</f>
        <v/>
      </c>
      <c r="Y18" s="311" t="str">
        <f>IF(สมรรถนะ!P18="","",สมรรถนะ!P18)</f>
        <v/>
      </c>
      <c r="Z18" s="311" t="str">
        <f>IF(สมรรถนะ!Q18="","",สมรรถนะ!Q18)</f>
        <v/>
      </c>
      <c r="AA18" s="311" t="str">
        <f>IF(สมรรถนะ!R18="","",สมรรถนะ!R18)</f>
        <v/>
      </c>
      <c r="AB18" s="311" t="str">
        <f>IF(สมรรถนะ!S18="","",สมรรถนะ!S18)</f>
        <v/>
      </c>
      <c r="AC18" s="23" t="str">
        <f t="shared" si="11"/>
        <v/>
      </c>
      <c r="AD18" s="620" t="str">
        <f t="shared" si="12"/>
        <v/>
      </c>
      <c r="AE18" s="131" t="str">
        <f t="shared" si="3"/>
        <v/>
      </c>
      <c r="AF18" s="310" t="str">
        <f>IF(สมรรถนะ!T18="","",สมรรถนะ!T18)</f>
        <v/>
      </c>
      <c r="AG18" s="311" t="str">
        <f>IF(สมรรถนะ!U18="","",สมรรถนะ!U18)</f>
        <v/>
      </c>
      <c r="AH18" s="23" t="str">
        <f t="shared" si="13"/>
        <v/>
      </c>
      <c r="AI18" s="627" t="str">
        <f t="shared" si="14"/>
        <v/>
      </c>
      <c r="AJ18" s="131" t="str">
        <f t="shared" si="4"/>
        <v/>
      </c>
      <c r="AK18" s="618" t="str">
        <f>IF(สมรรถนะ!V18="","",สมรรถนะ!V18)</f>
        <v/>
      </c>
      <c r="AL18" s="176" t="str">
        <f t="shared" si="15"/>
        <v/>
      </c>
      <c r="AM18" s="175" t="str">
        <f>IF(AL18="","",IF(นักเรียน!N18="ออก","---ย้าย---",VLOOKUP(AL18,gradecompet,5,TRUE)))</f>
        <v/>
      </c>
      <c r="AN18" s="18" t="str">
        <f>IF(AL18="","",IF(นักเรียน!N18="ออก","---ย้าย---",VLOOKUP(AL18,gradecompet,4,TRUE)))</f>
        <v/>
      </c>
      <c r="AO18" s="302" t="str">
        <f>IF(สมรรถนะ!Z18="","",สมรรถนะ!Z18)</f>
        <v/>
      </c>
      <c r="AP18" s="304"/>
    </row>
    <row r="19" spans="2:42" ht="15.75" customHeight="1" x14ac:dyDescent="0.5">
      <c r="B19" s="627">
        <v>14</v>
      </c>
      <c r="C19" s="111" t="str">
        <f>IF(นักเรียน!C19="","",นักเรียน!C19)</f>
        <v/>
      </c>
      <c r="D19" s="845" t="str">
        <f>IF(นักเรียน!E19="","",นักเรียน!E19)</f>
        <v/>
      </c>
      <c r="E19" s="846"/>
      <c r="F19" s="310" t="str">
        <f>IF(สมรรถนะ!F19="","",สมรรถนะ!F19)</f>
        <v/>
      </c>
      <c r="G19" s="311" t="str">
        <f>IF(สมรรถนะ!G19="","",สมรรถนะ!G19)</f>
        <v/>
      </c>
      <c r="H19" s="311" t="str">
        <f>IF(สมรรถนะ!H19="","",สมรรถนะ!H19)</f>
        <v/>
      </c>
      <c r="I19" s="311" t="str">
        <f>IF(สมรรถนะ!I19="","",สมรรถนะ!I19)</f>
        <v/>
      </c>
      <c r="J19" s="16" t="str">
        <f t="shared" si="5"/>
        <v/>
      </c>
      <c r="K19" s="620" t="str">
        <f t="shared" si="6"/>
        <v/>
      </c>
      <c r="L19" s="131" t="str">
        <f t="shared" si="0"/>
        <v/>
      </c>
      <c r="M19" s="310" t="str">
        <f>IF(สมรรถนะ!J19="","",สมรรถนะ!J19)</f>
        <v/>
      </c>
      <c r="N19" s="311" t="str">
        <f>IF(สมรรถนะ!K19="","",สมรรถนะ!K19)</f>
        <v/>
      </c>
      <c r="O19" s="23" t="str">
        <f t="shared" si="7"/>
        <v/>
      </c>
      <c r="P19" s="620" t="str">
        <f t="shared" si="8"/>
        <v/>
      </c>
      <c r="Q19" s="131" t="str">
        <f t="shared" si="1"/>
        <v/>
      </c>
      <c r="R19" s="310" t="str">
        <f>IF(สมรรถนะ!L19="","",สมรรถนะ!L19)</f>
        <v/>
      </c>
      <c r="S19" s="311" t="str">
        <f>IF(สมรรถนะ!M19="","",สมรรถนะ!M19)</f>
        <v/>
      </c>
      <c r="T19" s="23" t="str">
        <f t="shared" si="9"/>
        <v/>
      </c>
      <c r="U19" s="620" t="str">
        <f t="shared" si="10"/>
        <v/>
      </c>
      <c r="V19" s="131" t="str">
        <f t="shared" si="2"/>
        <v/>
      </c>
      <c r="W19" s="310" t="str">
        <f>IF(สมรรถนะ!N19="","",สมรรถนะ!N19)</f>
        <v/>
      </c>
      <c r="X19" s="311" t="str">
        <f>IF(สมรรถนะ!O19="","",สมรรถนะ!O19)</f>
        <v/>
      </c>
      <c r="Y19" s="311" t="str">
        <f>IF(สมรรถนะ!P19="","",สมรรถนะ!P19)</f>
        <v/>
      </c>
      <c r="Z19" s="311" t="str">
        <f>IF(สมรรถนะ!Q19="","",สมรรถนะ!Q19)</f>
        <v/>
      </c>
      <c r="AA19" s="311" t="str">
        <f>IF(สมรรถนะ!R19="","",สมรรถนะ!R19)</f>
        <v/>
      </c>
      <c r="AB19" s="311" t="str">
        <f>IF(สมรรถนะ!S19="","",สมรรถนะ!S19)</f>
        <v/>
      </c>
      <c r="AC19" s="23" t="str">
        <f t="shared" si="11"/>
        <v/>
      </c>
      <c r="AD19" s="620" t="str">
        <f t="shared" si="12"/>
        <v/>
      </c>
      <c r="AE19" s="131" t="str">
        <f t="shared" si="3"/>
        <v/>
      </c>
      <c r="AF19" s="310" t="str">
        <f>IF(สมรรถนะ!T19="","",สมรรถนะ!T19)</f>
        <v/>
      </c>
      <c r="AG19" s="311" t="str">
        <f>IF(สมรรถนะ!U19="","",สมรรถนะ!U19)</f>
        <v/>
      </c>
      <c r="AH19" s="23" t="str">
        <f t="shared" si="13"/>
        <v/>
      </c>
      <c r="AI19" s="627" t="str">
        <f t="shared" si="14"/>
        <v/>
      </c>
      <c r="AJ19" s="131" t="str">
        <f t="shared" si="4"/>
        <v/>
      </c>
      <c r="AK19" s="618" t="str">
        <f>IF(สมรรถนะ!V19="","",สมรรถนะ!V19)</f>
        <v/>
      </c>
      <c r="AL19" s="176" t="str">
        <f t="shared" si="15"/>
        <v/>
      </c>
      <c r="AM19" s="175" t="str">
        <f>IF(AL19="","",IF(นักเรียน!N19="ออก","---ย้าย---",VLOOKUP(AL19,gradecompet,5,TRUE)))</f>
        <v/>
      </c>
      <c r="AN19" s="18" t="str">
        <f>IF(AL19="","",IF(นักเรียน!N19="ออก","---ย้าย---",VLOOKUP(AL19,gradecompet,4,TRUE)))</f>
        <v/>
      </c>
      <c r="AO19" s="302" t="str">
        <f>IF(สมรรถนะ!Z19="","",สมรรถนะ!Z19)</f>
        <v/>
      </c>
      <c r="AP19" s="304"/>
    </row>
    <row r="20" spans="2:42" ht="15.75" customHeight="1" x14ac:dyDescent="0.5">
      <c r="B20" s="627">
        <v>15</v>
      </c>
      <c r="C20" s="111" t="str">
        <f>IF(นักเรียน!C20="","",นักเรียน!C20)</f>
        <v/>
      </c>
      <c r="D20" s="845" t="str">
        <f>IF(นักเรียน!E20="","",นักเรียน!E20)</f>
        <v/>
      </c>
      <c r="E20" s="846"/>
      <c r="F20" s="310" t="str">
        <f>IF(สมรรถนะ!F20="","",สมรรถนะ!F20)</f>
        <v/>
      </c>
      <c r="G20" s="311" t="str">
        <f>IF(สมรรถนะ!G20="","",สมรรถนะ!G20)</f>
        <v/>
      </c>
      <c r="H20" s="311" t="str">
        <f>IF(สมรรถนะ!H20="","",สมรรถนะ!H20)</f>
        <v/>
      </c>
      <c r="I20" s="311" t="str">
        <f>IF(สมรรถนะ!I20="","",สมรรถนะ!I20)</f>
        <v/>
      </c>
      <c r="J20" s="16" t="str">
        <f t="shared" si="5"/>
        <v/>
      </c>
      <c r="K20" s="620" t="str">
        <f t="shared" si="6"/>
        <v/>
      </c>
      <c r="L20" s="131" t="str">
        <f t="shared" si="0"/>
        <v/>
      </c>
      <c r="M20" s="310" t="str">
        <f>IF(สมรรถนะ!J20="","",สมรรถนะ!J20)</f>
        <v/>
      </c>
      <c r="N20" s="311" t="str">
        <f>IF(สมรรถนะ!K20="","",สมรรถนะ!K20)</f>
        <v/>
      </c>
      <c r="O20" s="23" t="str">
        <f t="shared" si="7"/>
        <v/>
      </c>
      <c r="P20" s="620" t="str">
        <f t="shared" si="8"/>
        <v/>
      </c>
      <c r="Q20" s="131" t="str">
        <f t="shared" si="1"/>
        <v/>
      </c>
      <c r="R20" s="310" t="str">
        <f>IF(สมรรถนะ!L20="","",สมรรถนะ!L20)</f>
        <v/>
      </c>
      <c r="S20" s="311" t="str">
        <f>IF(สมรรถนะ!M20="","",สมรรถนะ!M20)</f>
        <v/>
      </c>
      <c r="T20" s="23" t="str">
        <f t="shared" si="9"/>
        <v/>
      </c>
      <c r="U20" s="620" t="str">
        <f t="shared" si="10"/>
        <v/>
      </c>
      <c r="V20" s="131" t="str">
        <f t="shared" si="2"/>
        <v/>
      </c>
      <c r="W20" s="310" t="str">
        <f>IF(สมรรถนะ!N20="","",สมรรถนะ!N20)</f>
        <v/>
      </c>
      <c r="X20" s="311" t="str">
        <f>IF(สมรรถนะ!O20="","",สมรรถนะ!O20)</f>
        <v/>
      </c>
      <c r="Y20" s="311" t="str">
        <f>IF(สมรรถนะ!P20="","",สมรรถนะ!P20)</f>
        <v/>
      </c>
      <c r="Z20" s="311" t="str">
        <f>IF(สมรรถนะ!Q20="","",สมรรถนะ!Q20)</f>
        <v/>
      </c>
      <c r="AA20" s="311" t="str">
        <f>IF(สมรรถนะ!R20="","",สมรรถนะ!R20)</f>
        <v/>
      </c>
      <c r="AB20" s="311" t="str">
        <f>IF(สมรรถนะ!S20="","",สมรรถนะ!S20)</f>
        <v/>
      </c>
      <c r="AC20" s="23" t="str">
        <f t="shared" si="11"/>
        <v/>
      </c>
      <c r="AD20" s="620" t="str">
        <f t="shared" si="12"/>
        <v/>
      </c>
      <c r="AE20" s="131" t="str">
        <f t="shared" si="3"/>
        <v/>
      </c>
      <c r="AF20" s="310" t="str">
        <f>IF(สมรรถนะ!T20="","",สมรรถนะ!T20)</f>
        <v/>
      </c>
      <c r="AG20" s="311" t="str">
        <f>IF(สมรรถนะ!U20="","",สมรรถนะ!U20)</f>
        <v/>
      </c>
      <c r="AH20" s="23" t="str">
        <f t="shared" si="13"/>
        <v/>
      </c>
      <c r="AI20" s="627" t="str">
        <f t="shared" si="14"/>
        <v/>
      </c>
      <c r="AJ20" s="131" t="str">
        <f t="shared" si="4"/>
        <v/>
      </c>
      <c r="AK20" s="618" t="str">
        <f>IF(สมรรถนะ!V20="","",สมรรถนะ!V20)</f>
        <v/>
      </c>
      <c r="AL20" s="176" t="str">
        <f t="shared" si="15"/>
        <v/>
      </c>
      <c r="AM20" s="175" t="str">
        <f>IF(AL20="","",IF(นักเรียน!N20="ออก","---ย้าย---",VLOOKUP(AL20,gradecompet,5,TRUE)))</f>
        <v/>
      </c>
      <c r="AN20" s="18" t="str">
        <f>IF(AL20="","",IF(นักเรียน!N20="ออก","---ย้าย---",VLOOKUP(AL20,gradecompet,4,TRUE)))</f>
        <v/>
      </c>
      <c r="AO20" s="302" t="str">
        <f>IF(สมรรถนะ!Z20="","",สมรรถนะ!Z20)</f>
        <v/>
      </c>
      <c r="AP20" s="304"/>
    </row>
    <row r="21" spans="2:42" ht="15.75" customHeight="1" x14ac:dyDescent="0.5">
      <c r="B21" s="627">
        <v>16</v>
      </c>
      <c r="C21" s="111" t="str">
        <f>IF(นักเรียน!C21="","",นักเรียน!C21)</f>
        <v/>
      </c>
      <c r="D21" s="845" t="str">
        <f>IF(นักเรียน!E21="","",นักเรียน!E21)</f>
        <v/>
      </c>
      <c r="E21" s="846"/>
      <c r="F21" s="310" t="str">
        <f>IF(สมรรถนะ!F21="","",สมรรถนะ!F21)</f>
        <v/>
      </c>
      <c r="G21" s="311" t="str">
        <f>IF(สมรรถนะ!G21="","",สมรรถนะ!G21)</f>
        <v/>
      </c>
      <c r="H21" s="311" t="str">
        <f>IF(สมรรถนะ!H21="","",สมรรถนะ!H21)</f>
        <v/>
      </c>
      <c r="I21" s="311" t="str">
        <f>IF(สมรรถนะ!I21="","",สมรรถนะ!I21)</f>
        <v/>
      </c>
      <c r="J21" s="16" t="str">
        <f t="shared" si="5"/>
        <v/>
      </c>
      <c r="K21" s="620" t="str">
        <f t="shared" si="6"/>
        <v/>
      </c>
      <c r="L21" s="131" t="str">
        <f t="shared" si="0"/>
        <v/>
      </c>
      <c r="M21" s="310" t="str">
        <f>IF(สมรรถนะ!J21="","",สมรรถนะ!J21)</f>
        <v/>
      </c>
      <c r="N21" s="311" t="str">
        <f>IF(สมรรถนะ!K21="","",สมรรถนะ!K21)</f>
        <v/>
      </c>
      <c r="O21" s="23" t="str">
        <f t="shared" si="7"/>
        <v/>
      </c>
      <c r="P21" s="620" t="str">
        <f t="shared" si="8"/>
        <v/>
      </c>
      <c r="Q21" s="131" t="str">
        <f t="shared" si="1"/>
        <v/>
      </c>
      <c r="R21" s="310" t="str">
        <f>IF(สมรรถนะ!L21="","",สมรรถนะ!L21)</f>
        <v/>
      </c>
      <c r="S21" s="311" t="str">
        <f>IF(สมรรถนะ!M21="","",สมรรถนะ!M21)</f>
        <v/>
      </c>
      <c r="T21" s="23" t="str">
        <f t="shared" si="9"/>
        <v/>
      </c>
      <c r="U21" s="620" t="str">
        <f t="shared" si="10"/>
        <v/>
      </c>
      <c r="V21" s="131" t="str">
        <f t="shared" si="2"/>
        <v/>
      </c>
      <c r="W21" s="310" t="str">
        <f>IF(สมรรถนะ!N21="","",สมรรถนะ!N21)</f>
        <v/>
      </c>
      <c r="X21" s="311" t="str">
        <f>IF(สมรรถนะ!O21="","",สมรรถนะ!O21)</f>
        <v/>
      </c>
      <c r="Y21" s="311" t="str">
        <f>IF(สมรรถนะ!P21="","",สมรรถนะ!P21)</f>
        <v/>
      </c>
      <c r="Z21" s="311" t="str">
        <f>IF(สมรรถนะ!Q21="","",สมรรถนะ!Q21)</f>
        <v/>
      </c>
      <c r="AA21" s="311" t="str">
        <f>IF(สมรรถนะ!R21="","",สมรรถนะ!R21)</f>
        <v/>
      </c>
      <c r="AB21" s="311" t="str">
        <f>IF(สมรรถนะ!S21="","",สมรรถนะ!S21)</f>
        <v/>
      </c>
      <c r="AC21" s="23" t="str">
        <f t="shared" si="11"/>
        <v/>
      </c>
      <c r="AD21" s="620" t="str">
        <f t="shared" si="12"/>
        <v/>
      </c>
      <c r="AE21" s="131" t="str">
        <f t="shared" si="3"/>
        <v/>
      </c>
      <c r="AF21" s="310" t="str">
        <f>IF(สมรรถนะ!T21="","",สมรรถนะ!T21)</f>
        <v/>
      </c>
      <c r="AG21" s="311" t="str">
        <f>IF(สมรรถนะ!U21="","",สมรรถนะ!U21)</f>
        <v/>
      </c>
      <c r="AH21" s="23" t="str">
        <f t="shared" si="13"/>
        <v/>
      </c>
      <c r="AI21" s="627" t="str">
        <f t="shared" si="14"/>
        <v/>
      </c>
      <c r="AJ21" s="131" t="str">
        <f t="shared" si="4"/>
        <v/>
      </c>
      <c r="AK21" s="618" t="str">
        <f>IF(สมรรถนะ!V21="","",สมรรถนะ!V21)</f>
        <v/>
      </c>
      <c r="AL21" s="176" t="str">
        <f t="shared" si="15"/>
        <v/>
      </c>
      <c r="AM21" s="175" t="str">
        <f>IF(AL21="","",IF(นักเรียน!N21="ออก","---ย้าย---",VLOOKUP(AL21,gradecompet,5,TRUE)))</f>
        <v/>
      </c>
      <c r="AN21" s="18" t="str">
        <f>IF(AL21="","",IF(นักเรียน!N21="ออก","---ย้าย---",VLOOKUP(AL21,gradecompet,4,TRUE)))</f>
        <v/>
      </c>
      <c r="AO21" s="302" t="str">
        <f>IF(สมรรถนะ!Z21="","",สมรรถนะ!Z21)</f>
        <v/>
      </c>
      <c r="AP21" s="304"/>
    </row>
    <row r="22" spans="2:42" ht="15.75" customHeight="1" x14ac:dyDescent="0.5">
      <c r="B22" s="620">
        <v>17</v>
      </c>
      <c r="C22" s="111" t="str">
        <f>IF(นักเรียน!C22="","",นักเรียน!C22)</f>
        <v/>
      </c>
      <c r="D22" s="845" t="str">
        <f>IF(นักเรียน!E22="","",นักเรียน!E22)</f>
        <v/>
      </c>
      <c r="E22" s="846"/>
      <c r="F22" s="310" t="str">
        <f>IF(สมรรถนะ!F22="","",สมรรถนะ!F22)</f>
        <v/>
      </c>
      <c r="G22" s="311" t="str">
        <f>IF(สมรรถนะ!G22="","",สมรรถนะ!G22)</f>
        <v/>
      </c>
      <c r="H22" s="311" t="str">
        <f>IF(สมรรถนะ!H22="","",สมรรถนะ!H22)</f>
        <v/>
      </c>
      <c r="I22" s="311" t="str">
        <f>IF(สมรรถนะ!I22="","",สมรรถนะ!I22)</f>
        <v/>
      </c>
      <c r="J22" s="16" t="str">
        <f t="shared" si="5"/>
        <v/>
      </c>
      <c r="K22" s="620" t="str">
        <f t="shared" si="6"/>
        <v/>
      </c>
      <c r="L22" s="131" t="str">
        <f t="shared" si="0"/>
        <v/>
      </c>
      <c r="M22" s="310" t="str">
        <f>IF(สมรรถนะ!J22="","",สมรรถนะ!J22)</f>
        <v/>
      </c>
      <c r="N22" s="311" t="str">
        <f>IF(สมรรถนะ!K22="","",สมรรถนะ!K22)</f>
        <v/>
      </c>
      <c r="O22" s="23" t="str">
        <f t="shared" si="7"/>
        <v/>
      </c>
      <c r="P22" s="620" t="str">
        <f t="shared" si="8"/>
        <v/>
      </c>
      <c r="Q22" s="131" t="str">
        <f t="shared" si="1"/>
        <v/>
      </c>
      <c r="R22" s="310" t="str">
        <f>IF(สมรรถนะ!L22="","",สมรรถนะ!L22)</f>
        <v/>
      </c>
      <c r="S22" s="311" t="str">
        <f>IF(สมรรถนะ!M22="","",สมรรถนะ!M22)</f>
        <v/>
      </c>
      <c r="T22" s="23" t="str">
        <f t="shared" si="9"/>
        <v/>
      </c>
      <c r="U22" s="620" t="str">
        <f t="shared" si="10"/>
        <v/>
      </c>
      <c r="V22" s="131" t="str">
        <f t="shared" si="2"/>
        <v/>
      </c>
      <c r="W22" s="310" t="str">
        <f>IF(สมรรถนะ!N22="","",สมรรถนะ!N22)</f>
        <v/>
      </c>
      <c r="X22" s="311" t="str">
        <f>IF(สมรรถนะ!O22="","",สมรรถนะ!O22)</f>
        <v/>
      </c>
      <c r="Y22" s="311" t="str">
        <f>IF(สมรรถนะ!P22="","",สมรรถนะ!P22)</f>
        <v/>
      </c>
      <c r="Z22" s="311" t="str">
        <f>IF(สมรรถนะ!Q22="","",สมรรถนะ!Q22)</f>
        <v/>
      </c>
      <c r="AA22" s="311" t="str">
        <f>IF(สมรรถนะ!R22="","",สมรรถนะ!R22)</f>
        <v/>
      </c>
      <c r="AB22" s="311" t="str">
        <f>IF(สมรรถนะ!S22="","",สมรรถนะ!S22)</f>
        <v/>
      </c>
      <c r="AC22" s="23" t="str">
        <f t="shared" si="11"/>
        <v/>
      </c>
      <c r="AD22" s="620" t="str">
        <f t="shared" si="12"/>
        <v/>
      </c>
      <c r="AE22" s="131" t="str">
        <f t="shared" si="3"/>
        <v/>
      </c>
      <c r="AF22" s="310" t="str">
        <f>IF(สมรรถนะ!T22="","",สมรรถนะ!T22)</f>
        <v/>
      </c>
      <c r="AG22" s="311" t="str">
        <f>IF(สมรรถนะ!U22="","",สมรรถนะ!U22)</f>
        <v/>
      </c>
      <c r="AH22" s="23" t="str">
        <f t="shared" si="13"/>
        <v/>
      </c>
      <c r="AI22" s="627" t="str">
        <f t="shared" si="14"/>
        <v/>
      </c>
      <c r="AJ22" s="131" t="str">
        <f t="shared" si="4"/>
        <v/>
      </c>
      <c r="AK22" s="618" t="str">
        <f>IF(สมรรถนะ!V22="","",สมรรถนะ!V22)</f>
        <v/>
      </c>
      <c r="AL22" s="176" t="str">
        <f t="shared" si="15"/>
        <v/>
      </c>
      <c r="AM22" s="175" t="str">
        <f>IF(AL22="","",IF(นักเรียน!N22="ออก","---ย้าย---",VLOOKUP(AL22,gradecompet,5,TRUE)))</f>
        <v/>
      </c>
      <c r="AN22" s="18" t="str">
        <f>IF(AL22="","",IF(นักเรียน!N22="ออก","---ย้าย---",VLOOKUP(AL22,gradecompet,4,TRUE)))</f>
        <v/>
      </c>
      <c r="AO22" s="302" t="str">
        <f>IF(สมรรถนะ!Z22="","",สมรรถนะ!Z22)</f>
        <v/>
      </c>
      <c r="AP22" s="304"/>
    </row>
    <row r="23" spans="2:42" ht="15.75" customHeight="1" x14ac:dyDescent="0.5">
      <c r="B23" s="627">
        <v>18</v>
      </c>
      <c r="C23" s="111" t="str">
        <f>IF(นักเรียน!C23="","",นักเรียน!C23)</f>
        <v/>
      </c>
      <c r="D23" s="845" t="str">
        <f>IF(นักเรียน!E23="","",นักเรียน!E23)</f>
        <v/>
      </c>
      <c r="E23" s="846"/>
      <c r="F23" s="310" t="str">
        <f>IF(สมรรถนะ!F23="","",สมรรถนะ!F23)</f>
        <v/>
      </c>
      <c r="G23" s="311" t="str">
        <f>IF(สมรรถนะ!G23="","",สมรรถนะ!G23)</f>
        <v/>
      </c>
      <c r="H23" s="311" t="str">
        <f>IF(สมรรถนะ!H23="","",สมรรถนะ!H23)</f>
        <v/>
      </c>
      <c r="I23" s="311" t="str">
        <f>IF(สมรรถนะ!I23="","",สมรรถนะ!I23)</f>
        <v/>
      </c>
      <c r="J23" s="16" t="str">
        <f t="shared" si="5"/>
        <v/>
      </c>
      <c r="K23" s="620" t="str">
        <f t="shared" si="6"/>
        <v/>
      </c>
      <c r="L23" s="131" t="str">
        <f t="shared" si="0"/>
        <v/>
      </c>
      <c r="M23" s="310" t="str">
        <f>IF(สมรรถนะ!J23="","",สมรรถนะ!J23)</f>
        <v/>
      </c>
      <c r="N23" s="311" t="str">
        <f>IF(สมรรถนะ!K23="","",สมรรถนะ!K23)</f>
        <v/>
      </c>
      <c r="O23" s="23" t="str">
        <f t="shared" si="7"/>
        <v/>
      </c>
      <c r="P23" s="620" t="str">
        <f t="shared" si="8"/>
        <v/>
      </c>
      <c r="Q23" s="131" t="str">
        <f t="shared" si="1"/>
        <v/>
      </c>
      <c r="R23" s="310" t="str">
        <f>IF(สมรรถนะ!L23="","",สมรรถนะ!L23)</f>
        <v/>
      </c>
      <c r="S23" s="311" t="str">
        <f>IF(สมรรถนะ!M23="","",สมรรถนะ!M23)</f>
        <v/>
      </c>
      <c r="T23" s="23" t="str">
        <f t="shared" si="9"/>
        <v/>
      </c>
      <c r="U23" s="620" t="str">
        <f t="shared" si="10"/>
        <v/>
      </c>
      <c r="V23" s="131" t="str">
        <f t="shared" si="2"/>
        <v/>
      </c>
      <c r="W23" s="310" t="str">
        <f>IF(สมรรถนะ!N23="","",สมรรถนะ!N23)</f>
        <v/>
      </c>
      <c r="X23" s="311" t="str">
        <f>IF(สมรรถนะ!O23="","",สมรรถนะ!O23)</f>
        <v/>
      </c>
      <c r="Y23" s="311" t="str">
        <f>IF(สมรรถนะ!P23="","",สมรรถนะ!P23)</f>
        <v/>
      </c>
      <c r="Z23" s="311" t="str">
        <f>IF(สมรรถนะ!Q23="","",สมรรถนะ!Q23)</f>
        <v/>
      </c>
      <c r="AA23" s="311" t="str">
        <f>IF(สมรรถนะ!R23="","",สมรรถนะ!R23)</f>
        <v/>
      </c>
      <c r="AB23" s="311" t="str">
        <f>IF(สมรรถนะ!S23="","",สมรรถนะ!S23)</f>
        <v/>
      </c>
      <c r="AC23" s="23" t="str">
        <f t="shared" si="11"/>
        <v/>
      </c>
      <c r="AD23" s="620" t="str">
        <f t="shared" si="12"/>
        <v/>
      </c>
      <c r="AE23" s="131" t="str">
        <f t="shared" si="3"/>
        <v/>
      </c>
      <c r="AF23" s="310" t="str">
        <f>IF(สมรรถนะ!T23="","",สมรรถนะ!T23)</f>
        <v/>
      </c>
      <c r="AG23" s="311" t="str">
        <f>IF(สมรรถนะ!U23="","",สมรรถนะ!U23)</f>
        <v/>
      </c>
      <c r="AH23" s="23" t="str">
        <f t="shared" si="13"/>
        <v/>
      </c>
      <c r="AI23" s="627" t="str">
        <f t="shared" si="14"/>
        <v/>
      </c>
      <c r="AJ23" s="131" t="str">
        <f t="shared" si="4"/>
        <v/>
      </c>
      <c r="AK23" s="618" t="str">
        <f>IF(สมรรถนะ!V23="","",สมรรถนะ!V23)</f>
        <v/>
      </c>
      <c r="AL23" s="176" t="str">
        <f t="shared" si="15"/>
        <v/>
      </c>
      <c r="AM23" s="175" t="str">
        <f>IF(AL23="","",IF(นักเรียน!N23="ออก","---ย้าย---",VLOOKUP(AL23,gradecompet,5,TRUE)))</f>
        <v/>
      </c>
      <c r="AN23" s="18" t="str">
        <f>IF(AL23="","",IF(นักเรียน!N23="ออก","---ย้าย---",VLOOKUP(AL23,gradecompet,4,TRUE)))</f>
        <v/>
      </c>
      <c r="AO23" s="302" t="str">
        <f>IF(สมรรถนะ!Z23="","",สมรรถนะ!Z23)</f>
        <v/>
      </c>
      <c r="AP23" s="304"/>
    </row>
    <row r="24" spans="2:42" ht="15.75" customHeight="1" x14ac:dyDescent="0.5">
      <c r="B24" s="627">
        <v>19</v>
      </c>
      <c r="C24" s="111" t="str">
        <f>IF(นักเรียน!C24="","",นักเรียน!C24)</f>
        <v/>
      </c>
      <c r="D24" s="845" t="str">
        <f>IF(นักเรียน!E24="","",นักเรียน!E24)</f>
        <v/>
      </c>
      <c r="E24" s="846"/>
      <c r="F24" s="310" t="str">
        <f>IF(สมรรถนะ!F24="","",สมรรถนะ!F24)</f>
        <v/>
      </c>
      <c r="G24" s="311" t="str">
        <f>IF(สมรรถนะ!G24="","",สมรรถนะ!G24)</f>
        <v/>
      </c>
      <c r="H24" s="311" t="str">
        <f>IF(สมรรถนะ!H24="","",สมรรถนะ!H24)</f>
        <v/>
      </c>
      <c r="I24" s="311" t="str">
        <f>IF(สมรรถนะ!I24="","",สมรรถนะ!I24)</f>
        <v/>
      </c>
      <c r="J24" s="16" t="str">
        <f t="shared" si="5"/>
        <v/>
      </c>
      <c r="K24" s="620" t="str">
        <f t="shared" si="6"/>
        <v/>
      </c>
      <c r="L24" s="131" t="str">
        <f t="shared" si="0"/>
        <v/>
      </c>
      <c r="M24" s="310" t="str">
        <f>IF(สมรรถนะ!J24="","",สมรรถนะ!J24)</f>
        <v/>
      </c>
      <c r="N24" s="311" t="str">
        <f>IF(สมรรถนะ!K24="","",สมรรถนะ!K24)</f>
        <v/>
      </c>
      <c r="O24" s="23" t="str">
        <f t="shared" si="7"/>
        <v/>
      </c>
      <c r="P24" s="620" t="str">
        <f t="shared" si="8"/>
        <v/>
      </c>
      <c r="Q24" s="131" t="str">
        <f t="shared" si="1"/>
        <v/>
      </c>
      <c r="R24" s="310" t="str">
        <f>IF(สมรรถนะ!L24="","",สมรรถนะ!L24)</f>
        <v/>
      </c>
      <c r="S24" s="311" t="str">
        <f>IF(สมรรถนะ!M24="","",สมรรถนะ!M24)</f>
        <v/>
      </c>
      <c r="T24" s="23" t="str">
        <f t="shared" si="9"/>
        <v/>
      </c>
      <c r="U24" s="620" t="str">
        <f t="shared" si="10"/>
        <v/>
      </c>
      <c r="V24" s="131" t="str">
        <f t="shared" si="2"/>
        <v/>
      </c>
      <c r="W24" s="310" t="str">
        <f>IF(สมรรถนะ!N24="","",สมรรถนะ!N24)</f>
        <v/>
      </c>
      <c r="X24" s="311" t="str">
        <f>IF(สมรรถนะ!O24="","",สมรรถนะ!O24)</f>
        <v/>
      </c>
      <c r="Y24" s="311" t="str">
        <f>IF(สมรรถนะ!P24="","",สมรรถนะ!P24)</f>
        <v/>
      </c>
      <c r="Z24" s="311" t="str">
        <f>IF(สมรรถนะ!Q24="","",สมรรถนะ!Q24)</f>
        <v/>
      </c>
      <c r="AA24" s="311" t="str">
        <f>IF(สมรรถนะ!R24="","",สมรรถนะ!R24)</f>
        <v/>
      </c>
      <c r="AB24" s="311" t="str">
        <f>IF(สมรรถนะ!S24="","",สมรรถนะ!S24)</f>
        <v/>
      </c>
      <c r="AC24" s="23" t="str">
        <f t="shared" si="11"/>
        <v/>
      </c>
      <c r="AD24" s="620" t="str">
        <f t="shared" si="12"/>
        <v/>
      </c>
      <c r="AE24" s="131" t="str">
        <f t="shared" si="3"/>
        <v/>
      </c>
      <c r="AF24" s="310" t="str">
        <f>IF(สมรรถนะ!T24="","",สมรรถนะ!T24)</f>
        <v/>
      </c>
      <c r="AG24" s="311" t="str">
        <f>IF(สมรรถนะ!U24="","",สมรรถนะ!U24)</f>
        <v/>
      </c>
      <c r="AH24" s="23" t="str">
        <f t="shared" si="13"/>
        <v/>
      </c>
      <c r="AI24" s="627" t="str">
        <f t="shared" si="14"/>
        <v/>
      </c>
      <c r="AJ24" s="131" t="str">
        <f t="shared" si="4"/>
        <v/>
      </c>
      <c r="AK24" s="618" t="str">
        <f>IF(สมรรถนะ!V24="","",สมรรถนะ!V24)</f>
        <v/>
      </c>
      <c r="AL24" s="176" t="str">
        <f t="shared" si="15"/>
        <v/>
      </c>
      <c r="AM24" s="175" t="str">
        <f>IF(AL24="","",IF(นักเรียน!N24="ออก","---ย้าย---",VLOOKUP(AL24,gradecompet,5,TRUE)))</f>
        <v/>
      </c>
      <c r="AN24" s="18" t="str">
        <f>IF(AL24="","",IF(นักเรียน!N24="ออก","---ย้าย---",VLOOKUP(AL24,gradecompet,4,TRUE)))</f>
        <v/>
      </c>
      <c r="AO24" s="302" t="str">
        <f>IF(สมรรถนะ!Z24="","",สมรรถนะ!Z24)</f>
        <v/>
      </c>
      <c r="AP24" s="304"/>
    </row>
    <row r="25" spans="2:42" ht="15.75" customHeight="1" x14ac:dyDescent="0.5">
      <c r="B25" s="627">
        <v>20</v>
      </c>
      <c r="C25" s="111" t="str">
        <f>IF(นักเรียน!C25="","",นักเรียน!C25)</f>
        <v/>
      </c>
      <c r="D25" s="845" t="str">
        <f>IF(นักเรียน!E25="","",นักเรียน!E25)</f>
        <v/>
      </c>
      <c r="E25" s="846"/>
      <c r="F25" s="310" t="str">
        <f>IF(สมรรถนะ!F25="","",สมรรถนะ!F25)</f>
        <v/>
      </c>
      <c r="G25" s="311" t="str">
        <f>IF(สมรรถนะ!G25="","",สมรรถนะ!G25)</f>
        <v/>
      </c>
      <c r="H25" s="311" t="str">
        <f>IF(สมรรถนะ!H25="","",สมรรถนะ!H25)</f>
        <v/>
      </c>
      <c r="I25" s="311" t="str">
        <f>IF(สมรรถนะ!I25="","",สมรรถนะ!I25)</f>
        <v/>
      </c>
      <c r="J25" s="16" t="str">
        <f t="shared" si="5"/>
        <v/>
      </c>
      <c r="K25" s="620" t="str">
        <f t="shared" si="6"/>
        <v/>
      </c>
      <c r="L25" s="131" t="str">
        <f t="shared" si="0"/>
        <v/>
      </c>
      <c r="M25" s="310" t="str">
        <f>IF(สมรรถนะ!J25="","",สมรรถนะ!J25)</f>
        <v/>
      </c>
      <c r="N25" s="311" t="str">
        <f>IF(สมรรถนะ!K25="","",สมรรถนะ!K25)</f>
        <v/>
      </c>
      <c r="O25" s="23" t="str">
        <f t="shared" si="7"/>
        <v/>
      </c>
      <c r="P25" s="620" t="str">
        <f t="shared" si="8"/>
        <v/>
      </c>
      <c r="Q25" s="131" t="str">
        <f t="shared" si="1"/>
        <v/>
      </c>
      <c r="R25" s="310" t="str">
        <f>IF(สมรรถนะ!L25="","",สมรรถนะ!L25)</f>
        <v/>
      </c>
      <c r="S25" s="311" t="str">
        <f>IF(สมรรถนะ!M25="","",สมรรถนะ!M25)</f>
        <v/>
      </c>
      <c r="T25" s="23" t="str">
        <f t="shared" si="9"/>
        <v/>
      </c>
      <c r="U25" s="620" t="str">
        <f t="shared" si="10"/>
        <v/>
      </c>
      <c r="V25" s="131" t="str">
        <f t="shared" si="2"/>
        <v/>
      </c>
      <c r="W25" s="310" t="str">
        <f>IF(สมรรถนะ!N25="","",สมรรถนะ!N25)</f>
        <v/>
      </c>
      <c r="X25" s="311" t="str">
        <f>IF(สมรรถนะ!O25="","",สมรรถนะ!O25)</f>
        <v/>
      </c>
      <c r="Y25" s="311" t="str">
        <f>IF(สมรรถนะ!P25="","",สมรรถนะ!P25)</f>
        <v/>
      </c>
      <c r="Z25" s="311" t="str">
        <f>IF(สมรรถนะ!Q25="","",สมรรถนะ!Q25)</f>
        <v/>
      </c>
      <c r="AA25" s="311" t="str">
        <f>IF(สมรรถนะ!R25="","",สมรรถนะ!R25)</f>
        <v/>
      </c>
      <c r="AB25" s="311" t="str">
        <f>IF(สมรรถนะ!S25="","",สมรรถนะ!S25)</f>
        <v/>
      </c>
      <c r="AC25" s="23" t="str">
        <f t="shared" si="11"/>
        <v/>
      </c>
      <c r="AD25" s="620" t="str">
        <f t="shared" si="12"/>
        <v/>
      </c>
      <c r="AE25" s="131" t="str">
        <f t="shared" si="3"/>
        <v/>
      </c>
      <c r="AF25" s="310" t="str">
        <f>IF(สมรรถนะ!T25="","",สมรรถนะ!T25)</f>
        <v/>
      </c>
      <c r="AG25" s="311" t="str">
        <f>IF(สมรรถนะ!U25="","",สมรรถนะ!U25)</f>
        <v/>
      </c>
      <c r="AH25" s="23" t="str">
        <f t="shared" si="13"/>
        <v/>
      </c>
      <c r="AI25" s="627" t="str">
        <f t="shared" si="14"/>
        <v/>
      </c>
      <c r="AJ25" s="131" t="str">
        <f t="shared" si="4"/>
        <v/>
      </c>
      <c r="AK25" s="618" t="str">
        <f>IF(สมรรถนะ!V25="","",สมรรถนะ!V25)</f>
        <v/>
      </c>
      <c r="AL25" s="176" t="str">
        <f t="shared" si="15"/>
        <v/>
      </c>
      <c r="AM25" s="175" t="str">
        <f>IF(AL25="","",IF(นักเรียน!N25="ออก","---ย้าย---",VLOOKUP(AL25,gradecompet,5,TRUE)))</f>
        <v/>
      </c>
      <c r="AN25" s="18" t="str">
        <f>IF(AL25="","",IF(นักเรียน!N25="ออก","---ย้าย---",VLOOKUP(AL25,gradecompet,4,TRUE)))</f>
        <v/>
      </c>
      <c r="AO25" s="302" t="str">
        <f>IF(สมรรถนะ!Z25="","",สมรรถนะ!Z25)</f>
        <v/>
      </c>
      <c r="AP25" s="304"/>
    </row>
    <row r="26" spans="2:42" ht="15.75" customHeight="1" x14ac:dyDescent="0.5">
      <c r="B26" s="620">
        <v>21</v>
      </c>
      <c r="C26" s="111" t="str">
        <f>IF(นักเรียน!C26="","",นักเรียน!C26)</f>
        <v/>
      </c>
      <c r="D26" s="845" t="str">
        <f>IF(นักเรียน!E26="","",นักเรียน!E26)</f>
        <v/>
      </c>
      <c r="E26" s="846"/>
      <c r="F26" s="310" t="str">
        <f>IF(สมรรถนะ!F26="","",สมรรถนะ!F26)</f>
        <v/>
      </c>
      <c r="G26" s="311" t="str">
        <f>IF(สมรรถนะ!G26="","",สมรรถนะ!G26)</f>
        <v/>
      </c>
      <c r="H26" s="311" t="str">
        <f>IF(สมรรถนะ!H26="","",สมรรถนะ!H26)</f>
        <v/>
      </c>
      <c r="I26" s="311" t="str">
        <f>IF(สมรรถนะ!I26="","",สมรรถนะ!I26)</f>
        <v/>
      </c>
      <c r="J26" s="16" t="str">
        <f t="shared" si="5"/>
        <v/>
      </c>
      <c r="K26" s="620" t="str">
        <f t="shared" si="6"/>
        <v/>
      </c>
      <c r="L26" s="131" t="str">
        <f t="shared" si="0"/>
        <v/>
      </c>
      <c r="M26" s="310" t="str">
        <f>IF(สมรรถนะ!J26="","",สมรรถนะ!J26)</f>
        <v/>
      </c>
      <c r="N26" s="311" t="str">
        <f>IF(สมรรถนะ!K26="","",สมรรถนะ!K26)</f>
        <v/>
      </c>
      <c r="O26" s="23" t="str">
        <f t="shared" si="7"/>
        <v/>
      </c>
      <c r="P26" s="620" t="str">
        <f t="shared" si="8"/>
        <v/>
      </c>
      <c r="Q26" s="131" t="str">
        <f t="shared" si="1"/>
        <v/>
      </c>
      <c r="R26" s="310" t="str">
        <f>IF(สมรรถนะ!L26="","",สมรรถนะ!L26)</f>
        <v/>
      </c>
      <c r="S26" s="311" t="str">
        <f>IF(สมรรถนะ!M26="","",สมรรถนะ!M26)</f>
        <v/>
      </c>
      <c r="T26" s="23" t="str">
        <f t="shared" si="9"/>
        <v/>
      </c>
      <c r="U26" s="620" t="str">
        <f t="shared" si="10"/>
        <v/>
      </c>
      <c r="V26" s="131" t="str">
        <f t="shared" si="2"/>
        <v/>
      </c>
      <c r="W26" s="310" t="str">
        <f>IF(สมรรถนะ!N26="","",สมรรถนะ!N26)</f>
        <v/>
      </c>
      <c r="X26" s="311" t="str">
        <f>IF(สมรรถนะ!O26="","",สมรรถนะ!O26)</f>
        <v/>
      </c>
      <c r="Y26" s="311" t="str">
        <f>IF(สมรรถนะ!P26="","",สมรรถนะ!P26)</f>
        <v/>
      </c>
      <c r="Z26" s="311" t="str">
        <f>IF(สมรรถนะ!Q26="","",สมรรถนะ!Q26)</f>
        <v/>
      </c>
      <c r="AA26" s="311" t="str">
        <f>IF(สมรรถนะ!R26="","",สมรรถนะ!R26)</f>
        <v/>
      </c>
      <c r="AB26" s="311" t="str">
        <f>IF(สมรรถนะ!S26="","",สมรรถนะ!S26)</f>
        <v/>
      </c>
      <c r="AC26" s="23" t="str">
        <f t="shared" si="11"/>
        <v/>
      </c>
      <c r="AD26" s="620" t="str">
        <f t="shared" si="12"/>
        <v/>
      </c>
      <c r="AE26" s="131" t="str">
        <f t="shared" si="3"/>
        <v/>
      </c>
      <c r="AF26" s="310" t="str">
        <f>IF(สมรรถนะ!T26="","",สมรรถนะ!T26)</f>
        <v/>
      </c>
      <c r="AG26" s="311" t="str">
        <f>IF(สมรรถนะ!U26="","",สมรรถนะ!U26)</f>
        <v/>
      </c>
      <c r="AH26" s="23" t="str">
        <f t="shared" si="13"/>
        <v/>
      </c>
      <c r="AI26" s="627" t="str">
        <f t="shared" si="14"/>
        <v/>
      </c>
      <c r="AJ26" s="131" t="str">
        <f t="shared" si="4"/>
        <v/>
      </c>
      <c r="AK26" s="618" t="str">
        <f>IF(สมรรถนะ!V26="","",สมรรถนะ!V26)</f>
        <v/>
      </c>
      <c r="AL26" s="176" t="str">
        <f t="shared" si="15"/>
        <v/>
      </c>
      <c r="AM26" s="175" t="str">
        <f>IF(AL26="","",IF(นักเรียน!N26="ออก","---ย้าย---",VLOOKUP(AL26,gradecompet,5,TRUE)))</f>
        <v/>
      </c>
      <c r="AN26" s="18" t="str">
        <f>IF(AL26="","",IF(นักเรียน!N26="ออก","---ย้าย---",VLOOKUP(AL26,gradecompet,4,TRUE)))</f>
        <v/>
      </c>
      <c r="AO26" s="302" t="str">
        <f>IF(สมรรถนะ!Z26="","",สมรรถนะ!Z26)</f>
        <v/>
      </c>
      <c r="AP26" s="304"/>
    </row>
    <row r="27" spans="2:42" ht="15.75" customHeight="1" x14ac:dyDescent="0.5">
      <c r="B27" s="627">
        <v>22</v>
      </c>
      <c r="C27" s="111" t="str">
        <f>IF(นักเรียน!C27="","",นักเรียน!C27)</f>
        <v/>
      </c>
      <c r="D27" s="845" t="str">
        <f>IF(นักเรียน!E27="","",นักเรียน!E27)</f>
        <v/>
      </c>
      <c r="E27" s="846"/>
      <c r="F27" s="310" t="str">
        <f>IF(สมรรถนะ!F27="","",สมรรถนะ!F27)</f>
        <v/>
      </c>
      <c r="G27" s="311" t="str">
        <f>IF(สมรรถนะ!G27="","",สมรรถนะ!G27)</f>
        <v/>
      </c>
      <c r="H27" s="311" t="str">
        <f>IF(สมรรถนะ!H27="","",สมรรถนะ!H27)</f>
        <v/>
      </c>
      <c r="I27" s="311" t="str">
        <f>IF(สมรรถนะ!I27="","",สมรรถนะ!I27)</f>
        <v/>
      </c>
      <c r="J27" s="16" t="str">
        <f t="shared" si="5"/>
        <v/>
      </c>
      <c r="K27" s="620" t="str">
        <f t="shared" si="6"/>
        <v/>
      </c>
      <c r="L27" s="131" t="str">
        <f t="shared" si="0"/>
        <v/>
      </c>
      <c r="M27" s="310" t="str">
        <f>IF(สมรรถนะ!J27="","",สมรรถนะ!J27)</f>
        <v/>
      </c>
      <c r="N27" s="311" t="str">
        <f>IF(สมรรถนะ!K27="","",สมรรถนะ!K27)</f>
        <v/>
      </c>
      <c r="O27" s="23" t="str">
        <f t="shared" si="7"/>
        <v/>
      </c>
      <c r="P27" s="620" t="str">
        <f t="shared" si="8"/>
        <v/>
      </c>
      <c r="Q27" s="131" t="str">
        <f t="shared" si="1"/>
        <v/>
      </c>
      <c r="R27" s="310" t="str">
        <f>IF(สมรรถนะ!L27="","",สมรรถนะ!L27)</f>
        <v/>
      </c>
      <c r="S27" s="311" t="str">
        <f>IF(สมรรถนะ!M27="","",สมรรถนะ!M27)</f>
        <v/>
      </c>
      <c r="T27" s="23" t="str">
        <f t="shared" si="9"/>
        <v/>
      </c>
      <c r="U27" s="620" t="str">
        <f t="shared" si="10"/>
        <v/>
      </c>
      <c r="V27" s="131" t="str">
        <f t="shared" si="2"/>
        <v/>
      </c>
      <c r="W27" s="310" t="str">
        <f>IF(สมรรถนะ!N27="","",สมรรถนะ!N27)</f>
        <v/>
      </c>
      <c r="X27" s="311" t="str">
        <f>IF(สมรรถนะ!O27="","",สมรรถนะ!O27)</f>
        <v/>
      </c>
      <c r="Y27" s="311" t="str">
        <f>IF(สมรรถนะ!P27="","",สมรรถนะ!P27)</f>
        <v/>
      </c>
      <c r="Z27" s="311" t="str">
        <f>IF(สมรรถนะ!Q27="","",สมรรถนะ!Q27)</f>
        <v/>
      </c>
      <c r="AA27" s="311" t="str">
        <f>IF(สมรรถนะ!R27="","",สมรรถนะ!R27)</f>
        <v/>
      </c>
      <c r="AB27" s="311" t="str">
        <f>IF(สมรรถนะ!S27="","",สมรรถนะ!S27)</f>
        <v/>
      </c>
      <c r="AC27" s="23" t="str">
        <f t="shared" si="11"/>
        <v/>
      </c>
      <c r="AD27" s="620" t="str">
        <f t="shared" si="12"/>
        <v/>
      </c>
      <c r="AE27" s="131" t="str">
        <f t="shared" si="3"/>
        <v/>
      </c>
      <c r="AF27" s="310" t="str">
        <f>IF(สมรรถนะ!T27="","",สมรรถนะ!T27)</f>
        <v/>
      </c>
      <c r="AG27" s="311" t="str">
        <f>IF(สมรรถนะ!U27="","",สมรรถนะ!U27)</f>
        <v/>
      </c>
      <c r="AH27" s="23" t="str">
        <f t="shared" si="13"/>
        <v/>
      </c>
      <c r="AI27" s="627" t="str">
        <f t="shared" si="14"/>
        <v/>
      </c>
      <c r="AJ27" s="131" t="str">
        <f t="shared" si="4"/>
        <v/>
      </c>
      <c r="AK27" s="618" t="str">
        <f>IF(สมรรถนะ!V27="","",สมรรถนะ!V27)</f>
        <v/>
      </c>
      <c r="AL27" s="176" t="str">
        <f t="shared" si="15"/>
        <v/>
      </c>
      <c r="AM27" s="175" t="str">
        <f>IF(AL27="","",IF(นักเรียน!N27="ออก","---ย้าย---",VLOOKUP(AL27,gradecompet,5,TRUE)))</f>
        <v/>
      </c>
      <c r="AN27" s="18" t="str">
        <f>IF(AL27="","",IF(นักเรียน!N27="ออก","---ย้าย---",VLOOKUP(AL27,gradecompet,4,TRUE)))</f>
        <v/>
      </c>
      <c r="AO27" s="302" t="str">
        <f>IF(สมรรถนะ!Z27="","",สมรรถนะ!Z27)</f>
        <v/>
      </c>
      <c r="AP27" s="304"/>
    </row>
    <row r="28" spans="2:42" ht="15.75" customHeight="1" x14ac:dyDescent="0.5">
      <c r="B28" s="627">
        <v>23</v>
      </c>
      <c r="C28" s="111" t="str">
        <f>IF(นักเรียน!C28="","",นักเรียน!C28)</f>
        <v/>
      </c>
      <c r="D28" s="845" t="str">
        <f>IF(นักเรียน!E28="","",นักเรียน!E28)</f>
        <v/>
      </c>
      <c r="E28" s="846"/>
      <c r="F28" s="310" t="str">
        <f>IF(สมรรถนะ!F28="","",สมรรถนะ!F28)</f>
        <v/>
      </c>
      <c r="G28" s="311" t="str">
        <f>IF(สมรรถนะ!G28="","",สมรรถนะ!G28)</f>
        <v/>
      </c>
      <c r="H28" s="311" t="str">
        <f>IF(สมรรถนะ!H28="","",สมรรถนะ!H28)</f>
        <v/>
      </c>
      <c r="I28" s="311" t="str">
        <f>IF(สมรรถนะ!I28="","",สมรรถนะ!I28)</f>
        <v/>
      </c>
      <c r="J28" s="16" t="str">
        <f t="shared" si="5"/>
        <v/>
      </c>
      <c r="K28" s="620" t="str">
        <f t="shared" si="6"/>
        <v/>
      </c>
      <c r="L28" s="131" t="str">
        <f t="shared" si="0"/>
        <v/>
      </c>
      <c r="M28" s="310" t="str">
        <f>IF(สมรรถนะ!J28="","",สมรรถนะ!J28)</f>
        <v/>
      </c>
      <c r="N28" s="311" t="str">
        <f>IF(สมรรถนะ!K28="","",สมรรถนะ!K28)</f>
        <v/>
      </c>
      <c r="O28" s="23" t="str">
        <f t="shared" si="7"/>
        <v/>
      </c>
      <c r="P28" s="620" t="str">
        <f t="shared" si="8"/>
        <v/>
      </c>
      <c r="Q28" s="131" t="str">
        <f t="shared" si="1"/>
        <v/>
      </c>
      <c r="R28" s="310" t="str">
        <f>IF(สมรรถนะ!L28="","",สมรรถนะ!L28)</f>
        <v/>
      </c>
      <c r="S28" s="311" t="str">
        <f>IF(สมรรถนะ!M28="","",สมรรถนะ!M28)</f>
        <v/>
      </c>
      <c r="T28" s="23" t="str">
        <f t="shared" si="9"/>
        <v/>
      </c>
      <c r="U28" s="620" t="str">
        <f t="shared" si="10"/>
        <v/>
      </c>
      <c r="V28" s="131" t="str">
        <f t="shared" si="2"/>
        <v/>
      </c>
      <c r="W28" s="310" t="str">
        <f>IF(สมรรถนะ!N28="","",สมรรถนะ!N28)</f>
        <v/>
      </c>
      <c r="X28" s="311" t="str">
        <f>IF(สมรรถนะ!O28="","",สมรรถนะ!O28)</f>
        <v/>
      </c>
      <c r="Y28" s="311" t="str">
        <f>IF(สมรรถนะ!P28="","",สมรรถนะ!P28)</f>
        <v/>
      </c>
      <c r="Z28" s="311" t="str">
        <f>IF(สมรรถนะ!Q28="","",สมรรถนะ!Q28)</f>
        <v/>
      </c>
      <c r="AA28" s="311" t="str">
        <f>IF(สมรรถนะ!R28="","",สมรรถนะ!R28)</f>
        <v/>
      </c>
      <c r="AB28" s="311" t="str">
        <f>IF(สมรรถนะ!S28="","",สมรรถนะ!S28)</f>
        <v/>
      </c>
      <c r="AC28" s="23" t="str">
        <f t="shared" si="11"/>
        <v/>
      </c>
      <c r="AD28" s="620" t="str">
        <f t="shared" si="12"/>
        <v/>
      </c>
      <c r="AE28" s="131" t="str">
        <f t="shared" si="3"/>
        <v/>
      </c>
      <c r="AF28" s="310" t="str">
        <f>IF(สมรรถนะ!T28="","",สมรรถนะ!T28)</f>
        <v/>
      </c>
      <c r="AG28" s="311" t="str">
        <f>IF(สมรรถนะ!U28="","",สมรรถนะ!U28)</f>
        <v/>
      </c>
      <c r="AH28" s="23" t="str">
        <f t="shared" si="13"/>
        <v/>
      </c>
      <c r="AI28" s="627" t="str">
        <f t="shared" si="14"/>
        <v/>
      </c>
      <c r="AJ28" s="131" t="str">
        <f t="shared" si="4"/>
        <v/>
      </c>
      <c r="AK28" s="618" t="str">
        <f>IF(สมรรถนะ!V28="","",สมรรถนะ!V28)</f>
        <v/>
      </c>
      <c r="AL28" s="176" t="str">
        <f t="shared" si="15"/>
        <v/>
      </c>
      <c r="AM28" s="175" t="str">
        <f>IF(AL28="","",IF(นักเรียน!N28="ออก","---ย้าย---",VLOOKUP(AL28,gradecompet,5,TRUE)))</f>
        <v/>
      </c>
      <c r="AN28" s="18" t="str">
        <f>IF(AL28="","",IF(นักเรียน!N28="ออก","---ย้าย---",VLOOKUP(AL28,gradecompet,4,TRUE)))</f>
        <v/>
      </c>
      <c r="AO28" s="302" t="str">
        <f>IF(สมรรถนะ!Z28="","",สมรรถนะ!Z28)</f>
        <v/>
      </c>
      <c r="AP28" s="304"/>
    </row>
    <row r="29" spans="2:42" ht="15.75" customHeight="1" x14ac:dyDescent="0.5">
      <c r="B29" s="627">
        <v>24</v>
      </c>
      <c r="C29" s="111" t="str">
        <f>IF(นักเรียน!C29="","",นักเรียน!C29)</f>
        <v/>
      </c>
      <c r="D29" s="845" t="str">
        <f>IF(นักเรียน!E29="","",นักเรียน!E29)</f>
        <v/>
      </c>
      <c r="E29" s="846"/>
      <c r="F29" s="310" t="str">
        <f>IF(สมรรถนะ!F29="","",สมรรถนะ!F29)</f>
        <v/>
      </c>
      <c r="G29" s="311" t="str">
        <f>IF(สมรรถนะ!G29="","",สมรรถนะ!G29)</f>
        <v/>
      </c>
      <c r="H29" s="311" t="str">
        <f>IF(สมรรถนะ!H29="","",สมรรถนะ!H29)</f>
        <v/>
      </c>
      <c r="I29" s="311" t="str">
        <f>IF(สมรรถนะ!I29="","",สมรรถนะ!I29)</f>
        <v/>
      </c>
      <c r="J29" s="16" t="str">
        <f t="shared" si="5"/>
        <v/>
      </c>
      <c r="K29" s="620" t="str">
        <f t="shared" si="6"/>
        <v/>
      </c>
      <c r="L29" s="131" t="str">
        <f t="shared" si="0"/>
        <v/>
      </c>
      <c r="M29" s="310" t="str">
        <f>IF(สมรรถนะ!J29="","",สมรรถนะ!J29)</f>
        <v/>
      </c>
      <c r="N29" s="311" t="str">
        <f>IF(สมรรถนะ!K29="","",สมรรถนะ!K29)</f>
        <v/>
      </c>
      <c r="O29" s="23" t="str">
        <f t="shared" si="7"/>
        <v/>
      </c>
      <c r="P29" s="620" t="str">
        <f t="shared" si="8"/>
        <v/>
      </c>
      <c r="Q29" s="131" t="str">
        <f t="shared" si="1"/>
        <v/>
      </c>
      <c r="R29" s="310" t="str">
        <f>IF(สมรรถนะ!L29="","",สมรรถนะ!L29)</f>
        <v/>
      </c>
      <c r="S29" s="311" t="str">
        <f>IF(สมรรถนะ!M29="","",สมรรถนะ!M29)</f>
        <v/>
      </c>
      <c r="T29" s="23" t="str">
        <f t="shared" si="9"/>
        <v/>
      </c>
      <c r="U29" s="620" t="str">
        <f t="shared" si="10"/>
        <v/>
      </c>
      <c r="V29" s="131" t="str">
        <f t="shared" si="2"/>
        <v/>
      </c>
      <c r="W29" s="310" t="str">
        <f>IF(สมรรถนะ!N29="","",สมรรถนะ!N29)</f>
        <v/>
      </c>
      <c r="X29" s="311" t="str">
        <f>IF(สมรรถนะ!O29="","",สมรรถนะ!O29)</f>
        <v/>
      </c>
      <c r="Y29" s="311" t="str">
        <f>IF(สมรรถนะ!P29="","",สมรรถนะ!P29)</f>
        <v/>
      </c>
      <c r="Z29" s="311" t="str">
        <f>IF(สมรรถนะ!Q29="","",สมรรถนะ!Q29)</f>
        <v/>
      </c>
      <c r="AA29" s="311" t="str">
        <f>IF(สมรรถนะ!R29="","",สมรรถนะ!R29)</f>
        <v/>
      </c>
      <c r="AB29" s="311" t="str">
        <f>IF(สมรรถนะ!S29="","",สมรรถนะ!S29)</f>
        <v/>
      </c>
      <c r="AC29" s="23" t="str">
        <f t="shared" si="11"/>
        <v/>
      </c>
      <c r="AD29" s="620" t="str">
        <f t="shared" si="12"/>
        <v/>
      </c>
      <c r="AE29" s="131" t="str">
        <f t="shared" si="3"/>
        <v/>
      </c>
      <c r="AF29" s="310" t="str">
        <f>IF(สมรรถนะ!T29="","",สมรรถนะ!T29)</f>
        <v/>
      </c>
      <c r="AG29" s="311" t="str">
        <f>IF(สมรรถนะ!U29="","",สมรรถนะ!U29)</f>
        <v/>
      </c>
      <c r="AH29" s="23" t="str">
        <f t="shared" si="13"/>
        <v/>
      </c>
      <c r="AI29" s="627" t="str">
        <f t="shared" si="14"/>
        <v/>
      </c>
      <c r="AJ29" s="131" t="str">
        <f t="shared" si="4"/>
        <v/>
      </c>
      <c r="AK29" s="618" t="str">
        <f>IF(สมรรถนะ!V29="","",สมรรถนะ!V29)</f>
        <v/>
      </c>
      <c r="AL29" s="176" t="str">
        <f t="shared" si="15"/>
        <v/>
      </c>
      <c r="AM29" s="175" t="str">
        <f>IF(AL29="","",IF(นักเรียน!N29="ออก","---ย้าย---",VLOOKUP(AL29,gradecompet,5,TRUE)))</f>
        <v/>
      </c>
      <c r="AN29" s="18" t="str">
        <f>IF(AL29="","",IF(นักเรียน!N29="ออก","---ย้าย---",VLOOKUP(AL29,gradecompet,4,TRUE)))</f>
        <v/>
      </c>
      <c r="AO29" s="302" t="str">
        <f>IF(สมรรถนะ!Z29="","",สมรรถนะ!Z29)</f>
        <v/>
      </c>
      <c r="AP29" s="304"/>
    </row>
    <row r="30" spans="2:42" ht="15.75" customHeight="1" x14ac:dyDescent="0.5">
      <c r="B30" s="620">
        <v>25</v>
      </c>
      <c r="C30" s="111" t="str">
        <f>IF(นักเรียน!C30="","",นักเรียน!C30)</f>
        <v/>
      </c>
      <c r="D30" s="845" t="str">
        <f>IF(นักเรียน!E30="","",นักเรียน!E30)</f>
        <v/>
      </c>
      <c r="E30" s="846"/>
      <c r="F30" s="310" t="str">
        <f>IF(สมรรถนะ!F30="","",สมรรถนะ!F30)</f>
        <v/>
      </c>
      <c r="G30" s="311" t="str">
        <f>IF(สมรรถนะ!G30="","",สมรรถนะ!G30)</f>
        <v/>
      </c>
      <c r="H30" s="311" t="str">
        <f>IF(สมรรถนะ!H30="","",สมรรถนะ!H30)</f>
        <v/>
      </c>
      <c r="I30" s="311" t="str">
        <f>IF(สมรรถนะ!I30="","",สมรรถนะ!I30)</f>
        <v/>
      </c>
      <c r="J30" s="16" t="str">
        <f t="shared" si="5"/>
        <v/>
      </c>
      <c r="K30" s="620" t="str">
        <f t="shared" si="6"/>
        <v/>
      </c>
      <c r="L30" s="131" t="str">
        <f t="shared" si="0"/>
        <v/>
      </c>
      <c r="M30" s="310" t="str">
        <f>IF(สมรรถนะ!J30="","",สมรรถนะ!J30)</f>
        <v/>
      </c>
      <c r="N30" s="311" t="str">
        <f>IF(สมรรถนะ!K30="","",สมรรถนะ!K30)</f>
        <v/>
      </c>
      <c r="O30" s="23" t="str">
        <f t="shared" si="7"/>
        <v/>
      </c>
      <c r="P30" s="620" t="str">
        <f t="shared" si="8"/>
        <v/>
      </c>
      <c r="Q30" s="131" t="str">
        <f t="shared" si="1"/>
        <v/>
      </c>
      <c r="R30" s="310" t="str">
        <f>IF(สมรรถนะ!L30="","",สมรรถนะ!L30)</f>
        <v/>
      </c>
      <c r="S30" s="311" t="str">
        <f>IF(สมรรถนะ!M30="","",สมรรถนะ!M30)</f>
        <v/>
      </c>
      <c r="T30" s="23" t="str">
        <f t="shared" si="9"/>
        <v/>
      </c>
      <c r="U30" s="620" t="str">
        <f t="shared" si="10"/>
        <v/>
      </c>
      <c r="V30" s="131" t="str">
        <f t="shared" si="2"/>
        <v/>
      </c>
      <c r="W30" s="310" t="str">
        <f>IF(สมรรถนะ!N30="","",สมรรถนะ!N30)</f>
        <v/>
      </c>
      <c r="X30" s="311" t="str">
        <f>IF(สมรรถนะ!O30="","",สมรรถนะ!O30)</f>
        <v/>
      </c>
      <c r="Y30" s="311" t="str">
        <f>IF(สมรรถนะ!P30="","",สมรรถนะ!P30)</f>
        <v/>
      </c>
      <c r="Z30" s="311" t="str">
        <f>IF(สมรรถนะ!Q30="","",สมรรถนะ!Q30)</f>
        <v/>
      </c>
      <c r="AA30" s="311" t="str">
        <f>IF(สมรรถนะ!R30="","",สมรรถนะ!R30)</f>
        <v/>
      </c>
      <c r="AB30" s="311" t="str">
        <f>IF(สมรรถนะ!S30="","",สมรรถนะ!S30)</f>
        <v/>
      </c>
      <c r="AC30" s="23" t="str">
        <f t="shared" si="11"/>
        <v/>
      </c>
      <c r="AD30" s="620" t="str">
        <f t="shared" si="12"/>
        <v/>
      </c>
      <c r="AE30" s="131" t="str">
        <f t="shared" si="3"/>
        <v/>
      </c>
      <c r="AF30" s="310" t="str">
        <f>IF(สมรรถนะ!T30="","",สมรรถนะ!T30)</f>
        <v/>
      </c>
      <c r="AG30" s="311" t="str">
        <f>IF(สมรรถนะ!U30="","",สมรรถนะ!U30)</f>
        <v/>
      </c>
      <c r="AH30" s="23" t="str">
        <f t="shared" si="13"/>
        <v/>
      </c>
      <c r="AI30" s="627" t="str">
        <f t="shared" si="14"/>
        <v/>
      </c>
      <c r="AJ30" s="131" t="str">
        <f t="shared" si="4"/>
        <v/>
      </c>
      <c r="AK30" s="618" t="str">
        <f>IF(สมรรถนะ!V30="","",สมรรถนะ!V30)</f>
        <v/>
      </c>
      <c r="AL30" s="176" t="str">
        <f t="shared" si="15"/>
        <v/>
      </c>
      <c r="AM30" s="175" t="str">
        <f>IF(AL30="","",IF(นักเรียน!N30="ออก","---ย้าย---",VLOOKUP(AL30,gradecompet,5,TRUE)))</f>
        <v/>
      </c>
      <c r="AN30" s="18" t="str">
        <f>IF(AL30="","",IF(นักเรียน!N30="ออก","---ย้าย---",VLOOKUP(AL30,gradecompet,4,TRUE)))</f>
        <v/>
      </c>
      <c r="AO30" s="302" t="str">
        <f>IF(สมรรถนะ!Z30="","",สมรรถนะ!Z30)</f>
        <v/>
      </c>
      <c r="AP30" s="304"/>
    </row>
    <row r="31" spans="2:42" ht="15.75" customHeight="1" x14ac:dyDescent="0.5">
      <c r="B31" s="627">
        <v>26</v>
      </c>
      <c r="C31" s="111" t="str">
        <f>IF(นักเรียน!C31="","",นักเรียน!C31)</f>
        <v/>
      </c>
      <c r="D31" s="845" t="str">
        <f>IF(นักเรียน!E31="","",นักเรียน!E31)</f>
        <v/>
      </c>
      <c r="E31" s="846"/>
      <c r="F31" s="310" t="str">
        <f>IF(สมรรถนะ!F31="","",สมรรถนะ!F31)</f>
        <v/>
      </c>
      <c r="G31" s="311" t="str">
        <f>IF(สมรรถนะ!G31="","",สมรรถนะ!G31)</f>
        <v/>
      </c>
      <c r="H31" s="311" t="str">
        <f>IF(สมรรถนะ!H31="","",สมรรถนะ!H31)</f>
        <v/>
      </c>
      <c r="I31" s="311" t="str">
        <f>IF(สมรรถนะ!I31="","",สมรรถนะ!I31)</f>
        <v/>
      </c>
      <c r="J31" s="16" t="str">
        <f t="shared" si="5"/>
        <v/>
      </c>
      <c r="K31" s="620" t="str">
        <f t="shared" si="6"/>
        <v/>
      </c>
      <c r="L31" s="131" t="str">
        <f t="shared" si="0"/>
        <v/>
      </c>
      <c r="M31" s="310" t="str">
        <f>IF(สมรรถนะ!J31="","",สมรรถนะ!J31)</f>
        <v/>
      </c>
      <c r="N31" s="311" t="str">
        <f>IF(สมรรถนะ!K31="","",สมรรถนะ!K31)</f>
        <v/>
      </c>
      <c r="O31" s="23" t="str">
        <f t="shared" si="7"/>
        <v/>
      </c>
      <c r="P31" s="620" t="str">
        <f t="shared" si="8"/>
        <v/>
      </c>
      <c r="Q31" s="131" t="str">
        <f t="shared" si="1"/>
        <v/>
      </c>
      <c r="R31" s="310" t="str">
        <f>IF(สมรรถนะ!L31="","",สมรรถนะ!L31)</f>
        <v/>
      </c>
      <c r="S31" s="311" t="str">
        <f>IF(สมรรถนะ!M31="","",สมรรถนะ!M31)</f>
        <v/>
      </c>
      <c r="T31" s="23" t="str">
        <f t="shared" si="9"/>
        <v/>
      </c>
      <c r="U31" s="620" t="str">
        <f t="shared" si="10"/>
        <v/>
      </c>
      <c r="V31" s="131" t="str">
        <f t="shared" si="2"/>
        <v/>
      </c>
      <c r="W31" s="310" t="str">
        <f>IF(สมรรถนะ!N31="","",สมรรถนะ!N31)</f>
        <v/>
      </c>
      <c r="X31" s="311" t="str">
        <f>IF(สมรรถนะ!O31="","",สมรรถนะ!O31)</f>
        <v/>
      </c>
      <c r="Y31" s="311" t="str">
        <f>IF(สมรรถนะ!P31="","",สมรรถนะ!P31)</f>
        <v/>
      </c>
      <c r="Z31" s="311" t="str">
        <f>IF(สมรรถนะ!Q31="","",สมรรถนะ!Q31)</f>
        <v/>
      </c>
      <c r="AA31" s="311" t="str">
        <f>IF(สมรรถนะ!R31="","",สมรรถนะ!R31)</f>
        <v/>
      </c>
      <c r="AB31" s="311" t="str">
        <f>IF(สมรรถนะ!S31="","",สมรรถนะ!S31)</f>
        <v/>
      </c>
      <c r="AC31" s="23" t="str">
        <f t="shared" si="11"/>
        <v/>
      </c>
      <c r="AD31" s="620" t="str">
        <f t="shared" si="12"/>
        <v/>
      </c>
      <c r="AE31" s="131" t="str">
        <f t="shared" si="3"/>
        <v/>
      </c>
      <c r="AF31" s="310" t="str">
        <f>IF(สมรรถนะ!T31="","",สมรรถนะ!T31)</f>
        <v/>
      </c>
      <c r="AG31" s="311" t="str">
        <f>IF(สมรรถนะ!U31="","",สมรรถนะ!U31)</f>
        <v/>
      </c>
      <c r="AH31" s="23" t="str">
        <f t="shared" si="13"/>
        <v/>
      </c>
      <c r="AI31" s="627" t="str">
        <f t="shared" si="14"/>
        <v/>
      </c>
      <c r="AJ31" s="131" t="str">
        <f t="shared" si="4"/>
        <v/>
      </c>
      <c r="AK31" s="618" t="str">
        <f>IF(สมรรถนะ!V31="","",สมรรถนะ!V31)</f>
        <v/>
      </c>
      <c r="AL31" s="176" t="str">
        <f t="shared" si="15"/>
        <v/>
      </c>
      <c r="AM31" s="175" t="str">
        <f>IF(AL31="","",IF(นักเรียน!N31="ออก","---ย้าย---",VLOOKUP(AL31,gradecompet,5,TRUE)))</f>
        <v/>
      </c>
      <c r="AN31" s="18" t="str">
        <f>IF(AL31="","",IF(นักเรียน!N31="ออก","---ย้าย---",VLOOKUP(AL31,gradecompet,4,TRUE)))</f>
        <v/>
      </c>
      <c r="AO31" s="302" t="str">
        <f>IF(สมรรถนะ!Z31="","",สมรรถนะ!Z31)</f>
        <v/>
      </c>
      <c r="AP31" s="304"/>
    </row>
    <row r="32" spans="2:42" ht="15.75" customHeight="1" x14ac:dyDescent="0.5">
      <c r="B32" s="627">
        <v>27</v>
      </c>
      <c r="C32" s="111" t="str">
        <f>IF(นักเรียน!C32="","",นักเรียน!C32)</f>
        <v/>
      </c>
      <c r="D32" s="845" t="str">
        <f>IF(นักเรียน!E32="","",นักเรียน!E32)</f>
        <v/>
      </c>
      <c r="E32" s="846"/>
      <c r="F32" s="310" t="str">
        <f>IF(สมรรถนะ!F32="","",สมรรถนะ!F32)</f>
        <v/>
      </c>
      <c r="G32" s="311" t="str">
        <f>IF(สมรรถนะ!G32="","",สมรรถนะ!G32)</f>
        <v/>
      </c>
      <c r="H32" s="311" t="str">
        <f>IF(สมรรถนะ!H32="","",สมรรถนะ!H32)</f>
        <v/>
      </c>
      <c r="I32" s="311" t="str">
        <f>IF(สมรรถนะ!I32="","",สมรรถนะ!I32)</f>
        <v/>
      </c>
      <c r="J32" s="16" t="str">
        <f t="shared" si="5"/>
        <v/>
      </c>
      <c r="K32" s="620" t="str">
        <f t="shared" si="6"/>
        <v/>
      </c>
      <c r="L32" s="131" t="str">
        <f t="shared" si="0"/>
        <v/>
      </c>
      <c r="M32" s="310" t="str">
        <f>IF(สมรรถนะ!J32="","",สมรรถนะ!J32)</f>
        <v/>
      </c>
      <c r="N32" s="311" t="str">
        <f>IF(สมรรถนะ!K32="","",สมรรถนะ!K32)</f>
        <v/>
      </c>
      <c r="O32" s="23" t="str">
        <f t="shared" si="7"/>
        <v/>
      </c>
      <c r="P32" s="620" t="str">
        <f t="shared" si="8"/>
        <v/>
      </c>
      <c r="Q32" s="131" t="str">
        <f t="shared" si="1"/>
        <v/>
      </c>
      <c r="R32" s="310" t="str">
        <f>IF(สมรรถนะ!L32="","",สมรรถนะ!L32)</f>
        <v/>
      </c>
      <c r="S32" s="311" t="str">
        <f>IF(สมรรถนะ!M32="","",สมรรถนะ!M32)</f>
        <v/>
      </c>
      <c r="T32" s="23" t="str">
        <f t="shared" si="9"/>
        <v/>
      </c>
      <c r="U32" s="620" t="str">
        <f t="shared" si="10"/>
        <v/>
      </c>
      <c r="V32" s="131" t="str">
        <f t="shared" si="2"/>
        <v/>
      </c>
      <c r="W32" s="310" t="str">
        <f>IF(สมรรถนะ!N32="","",สมรรถนะ!N32)</f>
        <v/>
      </c>
      <c r="X32" s="311" t="str">
        <f>IF(สมรรถนะ!O32="","",สมรรถนะ!O32)</f>
        <v/>
      </c>
      <c r="Y32" s="311" t="str">
        <f>IF(สมรรถนะ!P32="","",สมรรถนะ!P32)</f>
        <v/>
      </c>
      <c r="Z32" s="311" t="str">
        <f>IF(สมรรถนะ!Q32="","",สมรรถนะ!Q32)</f>
        <v/>
      </c>
      <c r="AA32" s="311" t="str">
        <f>IF(สมรรถนะ!R32="","",สมรรถนะ!R32)</f>
        <v/>
      </c>
      <c r="AB32" s="311" t="str">
        <f>IF(สมรรถนะ!S32="","",สมรรถนะ!S32)</f>
        <v/>
      </c>
      <c r="AC32" s="23" t="str">
        <f t="shared" si="11"/>
        <v/>
      </c>
      <c r="AD32" s="620" t="str">
        <f t="shared" si="12"/>
        <v/>
      </c>
      <c r="AE32" s="131" t="str">
        <f t="shared" si="3"/>
        <v/>
      </c>
      <c r="AF32" s="310" t="str">
        <f>IF(สมรรถนะ!T32="","",สมรรถนะ!T32)</f>
        <v/>
      </c>
      <c r="AG32" s="311" t="str">
        <f>IF(สมรรถนะ!U32="","",สมรรถนะ!U32)</f>
        <v/>
      </c>
      <c r="AH32" s="23" t="str">
        <f t="shared" si="13"/>
        <v/>
      </c>
      <c r="AI32" s="627" t="str">
        <f t="shared" si="14"/>
        <v/>
      </c>
      <c r="AJ32" s="131" t="str">
        <f t="shared" si="4"/>
        <v/>
      </c>
      <c r="AK32" s="618" t="str">
        <f>IF(สมรรถนะ!V32="","",สมรรถนะ!V32)</f>
        <v/>
      </c>
      <c r="AL32" s="176" t="str">
        <f t="shared" si="15"/>
        <v/>
      </c>
      <c r="AM32" s="175" t="str">
        <f>IF(AL32="","",IF(นักเรียน!N32="ออก","---ย้าย---",VLOOKUP(AL32,gradecompet,5,TRUE)))</f>
        <v/>
      </c>
      <c r="AN32" s="18" t="str">
        <f>IF(AL32="","",IF(นักเรียน!N32="ออก","---ย้าย---",VLOOKUP(AL32,gradecompet,4,TRUE)))</f>
        <v/>
      </c>
      <c r="AO32" s="302" t="str">
        <f>IF(สมรรถนะ!Z32="","",สมรรถนะ!Z32)</f>
        <v/>
      </c>
      <c r="AP32" s="304"/>
    </row>
    <row r="33" spans="2:42" ht="15.75" customHeight="1" x14ac:dyDescent="0.5">
      <c r="B33" s="627">
        <v>28</v>
      </c>
      <c r="C33" s="111" t="str">
        <f>IF(นักเรียน!C33="","",นักเรียน!C33)</f>
        <v/>
      </c>
      <c r="D33" s="845" t="str">
        <f>IF(นักเรียน!E33="","",นักเรียน!E33)</f>
        <v/>
      </c>
      <c r="E33" s="846"/>
      <c r="F33" s="310" t="str">
        <f>IF(สมรรถนะ!F33="","",สมรรถนะ!F33)</f>
        <v/>
      </c>
      <c r="G33" s="311" t="str">
        <f>IF(สมรรถนะ!G33="","",สมรรถนะ!G33)</f>
        <v/>
      </c>
      <c r="H33" s="311" t="str">
        <f>IF(สมรรถนะ!H33="","",สมรรถนะ!H33)</f>
        <v/>
      </c>
      <c r="I33" s="311" t="str">
        <f>IF(สมรรถนะ!I33="","",สมรรถนะ!I33)</f>
        <v/>
      </c>
      <c r="J33" s="16" t="str">
        <f t="shared" si="5"/>
        <v/>
      </c>
      <c r="K33" s="620" t="str">
        <f t="shared" si="6"/>
        <v/>
      </c>
      <c r="L33" s="131" t="str">
        <f t="shared" si="0"/>
        <v/>
      </c>
      <c r="M33" s="310" t="str">
        <f>IF(สมรรถนะ!J33="","",สมรรถนะ!J33)</f>
        <v/>
      </c>
      <c r="N33" s="311" t="str">
        <f>IF(สมรรถนะ!K33="","",สมรรถนะ!K33)</f>
        <v/>
      </c>
      <c r="O33" s="23" t="str">
        <f t="shared" si="7"/>
        <v/>
      </c>
      <c r="P33" s="620" t="str">
        <f t="shared" si="8"/>
        <v/>
      </c>
      <c r="Q33" s="131" t="str">
        <f t="shared" si="1"/>
        <v/>
      </c>
      <c r="R33" s="310" t="str">
        <f>IF(สมรรถนะ!L33="","",สมรรถนะ!L33)</f>
        <v/>
      </c>
      <c r="S33" s="311" t="str">
        <f>IF(สมรรถนะ!M33="","",สมรรถนะ!M33)</f>
        <v/>
      </c>
      <c r="T33" s="23" t="str">
        <f t="shared" si="9"/>
        <v/>
      </c>
      <c r="U33" s="620" t="str">
        <f t="shared" si="10"/>
        <v/>
      </c>
      <c r="V33" s="131" t="str">
        <f t="shared" si="2"/>
        <v/>
      </c>
      <c r="W33" s="310" t="str">
        <f>IF(สมรรถนะ!N33="","",สมรรถนะ!N33)</f>
        <v/>
      </c>
      <c r="X33" s="311" t="str">
        <f>IF(สมรรถนะ!O33="","",สมรรถนะ!O33)</f>
        <v/>
      </c>
      <c r="Y33" s="311" t="str">
        <f>IF(สมรรถนะ!P33="","",สมรรถนะ!P33)</f>
        <v/>
      </c>
      <c r="Z33" s="311" t="str">
        <f>IF(สมรรถนะ!Q33="","",สมรรถนะ!Q33)</f>
        <v/>
      </c>
      <c r="AA33" s="311" t="str">
        <f>IF(สมรรถนะ!R33="","",สมรรถนะ!R33)</f>
        <v/>
      </c>
      <c r="AB33" s="311" t="str">
        <f>IF(สมรรถนะ!S33="","",สมรรถนะ!S33)</f>
        <v/>
      </c>
      <c r="AC33" s="23" t="str">
        <f t="shared" si="11"/>
        <v/>
      </c>
      <c r="AD33" s="620" t="str">
        <f t="shared" si="12"/>
        <v/>
      </c>
      <c r="AE33" s="131" t="str">
        <f t="shared" si="3"/>
        <v/>
      </c>
      <c r="AF33" s="310" t="str">
        <f>IF(สมรรถนะ!T33="","",สมรรถนะ!T33)</f>
        <v/>
      </c>
      <c r="AG33" s="311" t="str">
        <f>IF(สมรรถนะ!U33="","",สมรรถนะ!U33)</f>
        <v/>
      </c>
      <c r="AH33" s="23" t="str">
        <f t="shared" si="13"/>
        <v/>
      </c>
      <c r="AI33" s="627" t="str">
        <f t="shared" si="14"/>
        <v/>
      </c>
      <c r="AJ33" s="131" t="str">
        <f t="shared" si="4"/>
        <v/>
      </c>
      <c r="AK33" s="618" t="str">
        <f>IF(สมรรถนะ!V33="","",สมรรถนะ!V33)</f>
        <v/>
      </c>
      <c r="AL33" s="176" t="str">
        <f t="shared" si="15"/>
        <v/>
      </c>
      <c r="AM33" s="175" t="str">
        <f>IF(AL33="","",IF(นักเรียน!N33="ออก","---ย้าย---",VLOOKUP(AL33,gradecompet,5,TRUE)))</f>
        <v/>
      </c>
      <c r="AN33" s="18" t="str">
        <f>IF(AL33="","",IF(นักเรียน!N33="ออก","---ย้าย---",VLOOKUP(AL33,gradecompet,4,TRUE)))</f>
        <v/>
      </c>
      <c r="AO33" s="302" t="str">
        <f>IF(สมรรถนะ!Z33="","",สมรรถนะ!Z33)</f>
        <v/>
      </c>
      <c r="AP33" s="304"/>
    </row>
    <row r="34" spans="2:42" ht="15.75" customHeight="1" x14ac:dyDescent="0.5">
      <c r="B34" s="620">
        <v>29</v>
      </c>
      <c r="C34" s="111" t="str">
        <f>IF(นักเรียน!C34="","",นักเรียน!C34)</f>
        <v/>
      </c>
      <c r="D34" s="845" t="str">
        <f>IF(นักเรียน!E34="","",นักเรียน!E34)</f>
        <v/>
      </c>
      <c r="E34" s="846"/>
      <c r="F34" s="310" t="str">
        <f>IF(สมรรถนะ!F34="","",สมรรถนะ!F34)</f>
        <v/>
      </c>
      <c r="G34" s="311" t="str">
        <f>IF(สมรรถนะ!G34="","",สมรรถนะ!G34)</f>
        <v/>
      </c>
      <c r="H34" s="311" t="str">
        <f>IF(สมรรถนะ!H34="","",สมรรถนะ!H34)</f>
        <v/>
      </c>
      <c r="I34" s="311" t="str">
        <f>IF(สมรรถนะ!I34="","",สมรรถนะ!I34)</f>
        <v/>
      </c>
      <c r="J34" s="16" t="str">
        <f t="shared" si="5"/>
        <v/>
      </c>
      <c r="K34" s="620" t="str">
        <f t="shared" si="6"/>
        <v/>
      </c>
      <c r="L34" s="131" t="str">
        <f t="shared" si="0"/>
        <v/>
      </c>
      <c r="M34" s="310" t="str">
        <f>IF(สมรรถนะ!J34="","",สมรรถนะ!J34)</f>
        <v/>
      </c>
      <c r="N34" s="311" t="str">
        <f>IF(สมรรถนะ!K34="","",สมรรถนะ!K34)</f>
        <v/>
      </c>
      <c r="O34" s="23" t="str">
        <f t="shared" si="7"/>
        <v/>
      </c>
      <c r="P34" s="620" t="str">
        <f t="shared" si="8"/>
        <v/>
      </c>
      <c r="Q34" s="131" t="str">
        <f t="shared" si="1"/>
        <v/>
      </c>
      <c r="R34" s="310" t="str">
        <f>IF(สมรรถนะ!L34="","",สมรรถนะ!L34)</f>
        <v/>
      </c>
      <c r="S34" s="311" t="str">
        <f>IF(สมรรถนะ!M34="","",สมรรถนะ!M34)</f>
        <v/>
      </c>
      <c r="T34" s="23" t="str">
        <f t="shared" si="9"/>
        <v/>
      </c>
      <c r="U34" s="620" t="str">
        <f t="shared" si="10"/>
        <v/>
      </c>
      <c r="V34" s="131" t="str">
        <f t="shared" si="2"/>
        <v/>
      </c>
      <c r="W34" s="310" t="str">
        <f>IF(สมรรถนะ!N34="","",สมรรถนะ!N34)</f>
        <v/>
      </c>
      <c r="X34" s="311" t="str">
        <f>IF(สมรรถนะ!O34="","",สมรรถนะ!O34)</f>
        <v/>
      </c>
      <c r="Y34" s="311" t="str">
        <f>IF(สมรรถนะ!P34="","",สมรรถนะ!P34)</f>
        <v/>
      </c>
      <c r="Z34" s="311" t="str">
        <f>IF(สมรรถนะ!Q34="","",สมรรถนะ!Q34)</f>
        <v/>
      </c>
      <c r="AA34" s="311" t="str">
        <f>IF(สมรรถนะ!R34="","",สมรรถนะ!R34)</f>
        <v/>
      </c>
      <c r="AB34" s="311" t="str">
        <f>IF(สมรรถนะ!S34="","",สมรรถนะ!S34)</f>
        <v/>
      </c>
      <c r="AC34" s="23" t="str">
        <f t="shared" si="11"/>
        <v/>
      </c>
      <c r="AD34" s="620" t="str">
        <f t="shared" si="12"/>
        <v/>
      </c>
      <c r="AE34" s="131" t="str">
        <f t="shared" si="3"/>
        <v/>
      </c>
      <c r="AF34" s="310" t="str">
        <f>IF(สมรรถนะ!T34="","",สมรรถนะ!T34)</f>
        <v/>
      </c>
      <c r="AG34" s="311" t="str">
        <f>IF(สมรรถนะ!U34="","",สมรรถนะ!U34)</f>
        <v/>
      </c>
      <c r="AH34" s="23" t="str">
        <f t="shared" si="13"/>
        <v/>
      </c>
      <c r="AI34" s="627" t="str">
        <f t="shared" si="14"/>
        <v/>
      </c>
      <c r="AJ34" s="131" t="str">
        <f t="shared" si="4"/>
        <v/>
      </c>
      <c r="AK34" s="618" t="str">
        <f>IF(สมรรถนะ!V34="","",สมรรถนะ!V34)</f>
        <v/>
      </c>
      <c r="AL34" s="176" t="str">
        <f t="shared" si="15"/>
        <v/>
      </c>
      <c r="AM34" s="175" t="str">
        <f>IF(AL34="","",IF(นักเรียน!N34="ออก","---ย้าย---",VLOOKUP(AL34,gradecompet,5,TRUE)))</f>
        <v/>
      </c>
      <c r="AN34" s="18" t="str">
        <f>IF(AL34="","",IF(นักเรียน!N34="ออก","---ย้าย---",VLOOKUP(AL34,gradecompet,4,TRUE)))</f>
        <v/>
      </c>
      <c r="AO34" s="302" t="str">
        <f>IF(สมรรถนะ!Z34="","",สมรรถนะ!Z34)</f>
        <v/>
      </c>
      <c r="AP34" s="304"/>
    </row>
    <row r="35" spans="2:42" ht="15.75" customHeight="1" x14ac:dyDescent="0.5">
      <c r="B35" s="627">
        <v>30</v>
      </c>
      <c r="C35" s="111" t="str">
        <f>IF(นักเรียน!C35="","",นักเรียน!C35)</f>
        <v/>
      </c>
      <c r="D35" s="845" t="str">
        <f>IF(นักเรียน!E35="","",นักเรียน!E35)</f>
        <v/>
      </c>
      <c r="E35" s="846"/>
      <c r="F35" s="310" t="str">
        <f>IF(สมรรถนะ!F35="","",สมรรถนะ!F35)</f>
        <v/>
      </c>
      <c r="G35" s="311" t="str">
        <f>IF(สมรรถนะ!G35="","",สมรรถนะ!G35)</f>
        <v/>
      </c>
      <c r="H35" s="311" t="str">
        <f>IF(สมรรถนะ!H35="","",สมรรถนะ!H35)</f>
        <v/>
      </c>
      <c r="I35" s="311" t="str">
        <f>IF(สมรรถนะ!I35="","",สมรรถนะ!I35)</f>
        <v/>
      </c>
      <c r="J35" s="16" t="str">
        <f t="shared" si="5"/>
        <v/>
      </c>
      <c r="K35" s="620" t="str">
        <f t="shared" si="6"/>
        <v/>
      </c>
      <c r="L35" s="131" t="str">
        <f t="shared" si="0"/>
        <v/>
      </c>
      <c r="M35" s="310" t="str">
        <f>IF(สมรรถนะ!J35="","",สมรรถนะ!J35)</f>
        <v/>
      </c>
      <c r="N35" s="311" t="str">
        <f>IF(สมรรถนะ!K35="","",สมรรถนะ!K35)</f>
        <v/>
      </c>
      <c r="O35" s="23" t="str">
        <f t="shared" si="7"/>
        <v/>
      </c>
      <c r="P35" s="620" t="str">
        <f t="shared" si="8"/>
        <v/>
      </c>
      <c r="Q35" s="131" t="str">
        <f t="shared" si="1"/>
        <v/>
      </c>
      <c r="R35" s="310" t="str">
        <f>IF(สมรรถนะ!L35="","",สมรรถนะ!L35)</f>
        <v/>
      </c>
      <c r="S35" s="311" t="str">
        <f>IF(สมรรถนะ!M35="","",สมรรถนะ!M35)</f>
        <v/>
      </c>
      <c r="T35" s="23" t="str">
        <f t="shared" si="9"/>
        <v/>
      </c>
      <c r="U35" s="620" t="str">
        <f t="shared" si="10"/>
        <v/>
      </c>
      <c r="V35" s="131" t="str">
        <f t="shared" si="2"/>
        <v/>
      </c>
      <c r="W35" s="310" t="str">
        <f>IF(สมรรถนะ!N35="","",สมรรถนะ!N35)</f>
        <v/>
      </c>
      <c r="X35" s="311" t="str">
        <f>IF(สมรรถนะ!O35="","",สมรรถนะ!O35)</f>
        <v/>
      </c>
      <c r="Y35" s="311" t="str">
        <f>IF(สมรรถนะ!P35="","",สมรรถนะ!P35)</f>
        <v/>
      </c>
      <c r="Z35" s="311" t="str">
        <f>IF(สมรรถนะ!Q35="","",สมรรถนะ!Q35)</f>
        <v/>
      </c>
      <c r="AA35" s="311" t="str">
        <f>IF(สมรรถนะ!R35="","",สมรรถนะ!R35)</f>
        <v/>
      </c>
      <c r="AB35" s="311" t="str">
        <f>IF(สมรรถนะ!S35="","",สมรรถนะ!S35)</f>
        <v/>
      </c>
      <c r="AC35" s="23" t="str">
        <f t="shared" si="11"/>
        <v/>
      </c>
      <c r="AD35" s="620" t="str">
        <f t="shared" si="12"/>
        <v/>
      </c>
      <c r="AE35" s="131" t="str">
        <f t="shared" si="3"/>
        <v/>
      </c>
      <c r="AF35" s="310" t="str">
        <f>IF(สมรรถนะ!T35="","",สมรรถนะ!T35)</f>
        <v/>
      </c>
      <c r="AG35" s="311" t="str">
        <f>IF(สมรรถนะ!U35="","",สมรรถนะ!U35)</f>
        <v/>
      </c>
      <c r="AH35" s="23" t="str">
        <f t="shared" si="13"/>
        <v/>
      </c>
      <c r="AI35" s="627" t="str">
        <f t="shared" si="14"/>
        <v/>
      </c>
      <c r="AJ35" s="131" t="str">
        <f t="shared" si="4"/>
        <v/>
      </c>
      <c r="AK35" s="618" t="str">
        <f>IF(สมรรถนะ!V35="","",สมรรถนะ!V35)</f>
        <v/>
      </c>
      <c r="AL35" s="176" t="str">
        <f t="shared" si="15"/>
        <v/>
      </c>
      <c r="AM35" s="175" t="str">
        <f>IF(AL35="","",IF(นักเรียน!N35="ออก","---ย้าย---",VLOOKUP(AL35,gradecompet,5,TRUE)))</f>
        <v/>
      </c>
      <c r="AN35" s="18" t="str">
        <f>IF(AL35="","",IF(นักเรียน!N35="ออก","---ย้าย---",VLOOKUP(AL35,gradecompet,4,TRUE)))</f>
        <v/>
      </c>
      <c r="AO35" s="302" t="str">
        <f>IF(สมรรถนะ!Z35="","",สมรรถนะ!Z35)</f>
        <v/>
      </c>
      <c r="AP35" s="304"/>
    </row>
    <row r="36" spans="2:42" ht="15.75" customHeight="1" x14ac:dyDescent="0.5">
      <c r="B36" s="627">
        <v>31</v>
      </c>
      <c r="C36" s="111" t="str">
        <f>IF(นักเรียน!C36="","",นักเรียน!C36)</f>
        <v/>
      </c>
      <c r="D36" s="845" t="str">
        <f>IF(นักเรียน!E36="","",นักเรียน!E36)</f>
        <v/>
      </c>
      <c r="E36" s="846"/>
      <c r="F36" s="310" t="str">
        <f>IF(สมรรถนะ!F36="","",สมรรถนะ!F36)</f>
        <v/>
      </c>
      <c r="G36" s="311" t="str">
        <f>IF(สมรรถนะ!G36="","",สมรรถนะ!G36)</f>
        <v/>
      </c>
      <c r="H36" s="311" t="str">
        <f>IF(สมรรถนะ!H36="","",สมรรถนะ!H36)</f>
        <v/>
      </c>
      <c r="I36" s="311" t="str">
        <f>IF(สมรรถนะ!I36="","",สมรรถนะ!I36)</f>
        <v/>
      </c>
      <c r="J36" s="16" t="str">
        <f t="shared" si="5"/>
        <v/>
      </c>
      <c r="K36" s="620" t="str">
        <f t="shared" si="6"/>
        <v/>
      </c>
      <c r="L36" s="131" t="str">
        <f t="shared" si="0"/>
        <v/>
      </c>
      <c r="M36" s="310" t="str">
        <f>IF(สมรรถนะ!J36="","",สมรรถนะ!J36)</f>
        <v/>
      </c>
      <c r="N36" s="311" t="str">
        <f>IF(สมรรถนะ!K36="","",สมรรถนะ!K36)</f>
        <v/>
      </c>
      <c r="O36" s="23" t="str">
        <f t="shared" si="7"/>
        <v/>
      </c>
      <c r="P36" s="620" t="str">
        <f t="shared" si="8"/>
        <v/>
      </c>
      <c r="Q36" s="131" t="str">
        <f t="shared" si="1"/>
        <v/>
      </c>
      <c r="R36" s="310" t="str">
        <f>IF(สมรรถนะ!L36="","",สมรรถนะ!L36)</f>
        <v/>
      </c>
      <c r="S36" s="311" t="str">
        <f>IF(สมรรถนะ!M36="","",สมรรถนะ!M36)</f>
        <v/>
      </c>
      <c r="T36" s="23" t="str">
        <f t="shared" si="9"/>
        <v/>
      </c>
      <c r="U36" s="620" t="str">
        <f t="shared" si="10"/>
        <v/>
      </c>
      <c r="V36" s="131" t="str">
        <f t="shared" si="2"/>
        <v/>
      </c>
      <c r="W36" s="310" t="str">
        <f>IF(สมรรถนะ!N36="","",สมรรถนะ!N36)</f>
        <v/>
      </c>
      <c r="X36" s="311" t="str">
        <f>IF(สมรรถนะ!O36="","",สมรรถนะ!O36)</f>
        <v/>
      </c>
      <c r="Y36" s="311" t="str">
        <f>IF(สมรรถนะ!P36="","",สมรรถนะ!P36)</f>
        <v/>
      </c>
      <c r="Z36" s="311" t="str">
        <f>IF(สมรรถนะ!Q36="","",สมรรถนะ!Q36)</f>
        <v/>
      </c>
      <c r="AA36" s="311" t="str">
        <f>IF(สมรรถนะ!R36="","",สมรรถนะ!R36)</f>
        <v/>
      </c>
      <c r="AB36" s="311" t="str">
        <f>IF(สมรรถนะ!S36="","",สมรรถนะ!S36)</f>
        <v/>
      </c>
      <c r="AC36" s="23" t="str">
        <f t="shared" si="11"/>
        <v/>
      </c>
      <c r="AD36" s="620" t="str">
        <f t="shared" si="12"/>
        <v/>
      </c>
      <c r="AE36" s="131" t="str">
        <f t="shared" si="3"/>
        <v/>
      </c>
      <c r="AF36" s="310" t="str">
        <f>IF(สมรรถนะ!T36="","",สมรรถนะ!T36)</f>
        <v/>
      </c>
      <c r="AG36" s="311" t="str">
        <f>IF(สมรรถนะ!U36="","",สมรรถนะ!U36)</f>
        <v/>
      </c>
      <c r="AH36" s="23" t="str">
        <f t="shared" si="13"/>
        <v/>
      </c>
      <c r="AI36" s="627" t="str">
        <f t="shared" si="14"/>
        <v/>
      </c>
      <c r="AJ36" s="131" t="str">
        <f t="shared" si="4"/>
        <v/>
      </c>
      <c r="AK36" s="618" t="str">
        <f>IF(สมรรถนะ!V36="","",สมรรถนะ!V36)</f>
        <v/>
      </c>
      <c r="AL36" s="176" t="str">
        <f t="shared" si="15"/>
        <v/>
      </c>
      <c r="AM36" s="175" t="str">
        <f>IF(AL36="","",IF(นักเรียน!N36="ออก","---ย้าย---",VLOOKUP(AL36,gradecompet,5,TRUE)))</f>
        <v/>
      </c>
      <c r="AN36" s="18" t="str">
        <f>IF(AL36="","",IF(นักเรียน!N36="ออก","---ย้าย---",VLOOKUP(AL36,gradecompet,4,TRUE)))</f>
        <v/>
      </c>
      <c r="AO36" s="302" t="str">
        <f>IF(สมรรถนะ!Z36="","",สมรรถนะ!Z36)</f>
        <v/>
      </c>
      <c r="AP36" s="304"/>
    </row>
    <row r="37" spans="2:42" ht="15.75" customHeight="1" x14ac:dyDescent="0.5">
      <c r="B37" s="627">
        <v>32</v>
      </c>
      <c r="C37" s="111" t="str">
        <f>IF(นักเรียน!C37="","",นักเรียน!C37)</f>
        <v/>
      </c>
      <c r="D37" s="845" t="str">
        <f>IF(นักเรียน!E37="","",นักเรียน!E37)</f>
        <v/>
      </c>
      <c r="E37" s="846"/>
      <c r="F37" s="310" t="str">
        <f>IF(สมรรถนะ!F37="","",สมรรถนะ!F37)</f>
        <v/>
      </c>
      <c r="G37" s="311" t="str">
        <f>IF(สมรรถนะ!G37="","",สมรรถนะ!G37)</f>
        <v/>
      </c>
      <c r="H37" s="311" t="str">
        <f>IF(สมรรถนะ!H37="","",สมรรถนะ!H37)</f>
        <v/>
      </c>
      <c r="I37" s="311" t="str">
        <f>IF(สมรรถนะ!I37="","",สมรรถนะ!I37)</f>
        <v/>
      </c>
      <c r="J37" s="16" t="str">
        <f t="shared" si="5"/>
        <v/>
      </c>
      <c r="K37" s="620" t="str">
        <f t="shared" si="6"/>
        <v/>
      </c>
      <c r="L37" s="131" t="str">
        <f t="shared" si="0"/>
        <v/>
      </c>
      <c r="M37" s="310" t="str">
        <f>IF(สมรรถนะ!J37="","",สมรรถนะ!J37)</f>
        <v/>
      </c>
      <c r="N37" s="311" t="str">
        <f>IF(สมรรถนะ!K37="","",สมรรถนะ!K37)</f>
        <v/>
      </c>
      <c r="O37" s="23" t="str">
        <f t="shared" si="7"/>
        <v/>
      </c>
      <c r="P37" s="620" t="str">
        <f t="shared" si="8"/>
        <v/>
      </c>
      <c r="Q37" s="131" t="str">
        <f t="shared" si="1"/>
        <v/>
      </c>
      <c r="R37" s="310" t="str">
        <f>IF(สมรรถนะ!L37="","",สมรรถนะ!L37)</f>
        <v/>
      </c>
      <c r="S37" s="311" t="str">
        <f>IF(สมรรถนะ!M37="","",สมรรถนะ!M37)</f>
        <v/>
      </c>
      <c r="T37" s="23" t="str">
        <f t="shared" si="9"/>
        <v/>
      </c>
      <c r="U37" s="620" t="str">
        <f t="shared" si="10"/>
        <v/>
      </c>
      <c r="V37" s="131" t="str">
        <f t="shared" si="2"/>
        <v/>
      </c>
      <c r="W37" s="310" t="str">
        <f>IF(สมรรถนะ!N37="","",สมรรถนะ!N37)</f>
        <v/>
      </c>
      <c r="X37" s="311" t="str">
        <f>IF(สมรรถนะ!O37="","",สมรรถนะ!O37)</f>
        <v/>
      </c>
      <c r="Y37" s="311" t="str">
        <f>IF(สมรรถนะ!P37="","",สมรรถนะ!P37)</f>
        <v/>
      </c>
      <c r="Z37" s="311" t="str">
        <f>IF(สมรรถนะ!Q37="","",สมรรถนะ!Q37)</f>
        <v/>
      </c>
      <c r="AA37" s="311" t="str">
        <f>IF(สมรรถนะ!R37="","",สมรรถนะ!R37)</f>
        <v/>
      </c>
      <c r="AB37" s="311" t="str">
        <f>IF(สมรรถนะ!S37="","",สมรรถนะ!S37)</f>
        <v/>
      </c>
      <c r="AC37" s="23" t="str">
        <f t="shared" si="11"/>
        <v/>
      </c>
      <c r="AD37" s="620" t="str">
        <f t="shared" si="12"/>
        <v/>
      </c>
      <c r="AE37" s="131" t="str">
        <f t="shared" si="3"/>
        <v/>
      </c>
      <c r="AF37" s="310" t="str">
        <f>IF(สมรรถนะ!T37="","",สมรรถนะ!T37)</f>
        <v/>
      </c>
      <c r="AG37" s="311" t="str">
        <f>IF(สมรรถนะ!U37="","",สมรรถนะ!U37)</f>
        <v/>
      </c>
      <c r="AH37" s="23" t="str">
        <f t="shared" si="13"/>
        <v/>
      </c>
      <c r="AI37" s="627" t="str">
        <f t="shared" si="14"/>
        <v/>
      </c>
      <c r="AJ37" s="131" t="str">
        <f t="shared" si="4"/>
        <v/>
      </c>
      <c r="AK37" s="618" t="str">
        <f>IF(สมรรถนะ!V37="","",สมรรถนะ!V37)</f>
        <v/>
      </c>
      <c r="AL37" s="176" t="str">
        <f t="shared" si="15"/>
        <v/>
      </c>
      <c r="AM37" s="175" t="str">
        <f>IF(AL37="","",IF(นักเรียน!N37="ออก","---ย้าย---",VLOOKUP(AL37,gradecompet,5,TRUE)))</f>
        <v/>
      </c>
      <c r="AN37" s="18" t="str">
        <f>IF(AL37="","",IF(นักเรียน!N37="ออก","---ย้าย---",VLOOKUP(AL37,gradecompet,4,TRUE)))</f>
        <v/>
      </c>
      <c r="AO37" s="302" t="str">
        <f>IF(สมรรถนะ!Z37="","",สมรรถนะ!Z37)</f>
        <v/>
      </c>
      <c r="AP37" s="304"/>
    </row>
    <row r="38" spans="2:42" ht="15.75" customHeight="1" x14ac:dyDescent="0.5">
      <c r="B38" s="627">
        <v>33</v>
      </c>
      <c r="C38" s="111" t="str">
        <f>IF(นักเรียน!C38="","",นักเรียน!C38)</f>
        <v/>
      </c>
      <c r="D38" s="845" t="str">
        <f>IF(นักเรียน!E38="","",นักเรียน!E38)</f>
        <v/>
      </c>
      <c r="E38" s="846"/>
      <c r="F38" s="310" t="str">
        <f>IF(สมรรถนะ!F38="","",สมรรถนะ!F38)</f>
        <v/>
      </c>
      <c r="G38" s="311" t="str">
        <f>IF(สมรรถนะ!G38="","",สมรรถนะ!G38)</f>
        <v/>
      </c>
      <c r="H38" s="311" t="str">
        <f>IF(สมรรถนะ!H38="","",สมรรถนะ!H38)</f>
        <v/>
      </c>
      <c r="I38" s="311" t="str">
        <f>IF(สมรรถนะ!I38="","",สมรรถนะ!I38)</f>
        <v/>
      </c>
      <c r="J38" s="16" t="str">
        <f t="shared" si="5"/>
        <v/>
      </c>
      <c r="K38" s="620" t="str">
        <f t="shared" si="6"/>
        <v/>
      </c>
      <c r="L38" s="131" t="str">
        <f t="shared" ref="L38:L55" si="16">IF(K38="","",VLOOKUP(K38,gradecompet,4,TRUE))</f>
        <v/>
      </c>
      <c r="M38" s="310" t="str">
        <f>IF(สมรรถนะ!J38="","",สมรรถนะ!J38)</f>
        <v/>
      </c>
      <c r="N38" s="311" t="str">
        <f>IF(สมรรถนะ!K38="","",สมรรถนะ!K38)</f>
        <v/>
      </c>
      <c r="O38" s="23" t="str">
        <f t="shared" si="7"/>
        <v/>
      </c>
      <c r="P38" s="620" t="str">
        <f t="shared" si="8"/>
        <v/>
      </c>
      <c r="Q38" s="131" t="str">
        <f t="shared" ref="Q38:Q55" si="17">IF(P38="","",VLOOKUP(P38,gradecompet,4,TRUE))</f>
        <v/>
      </c>
      <c r="R38" s="310" t="str">
        <f>IF(สมรรถนะ!L38="","",สมรรถนะ!L38)</f>
        <v/>
      </c>
      <c r="S38" s="311" t="str">
        <f>IF(สมรรถนะ!M38="","",สมรรถนะ!M38)</f>
        <v/>
      </c>
      <c r="T38" s="23" t="str">
        <f t="shared" si="9"/>
        <v/>
      </c>
      <c r="U38" s="620" t="str">
        <f t="shared" si="10"/>
        <v/>
      </c>
      <c r="V38" s="131" t="str">
        <f t="shared" ref="V38:V55" si="18">IF(U38="","",VLOOKUP(U38,gradecompet,4,TRUE))</f>
        <v/>
      </c>
      <c r="W38" s="310" t="str">
        <f>IF(สมรรถนะ!N38="","",สมรรถนะ!N38)</f>
        <v/>
      </c>
      <c r="X38" s="311" t="str">
        <f>IF(สมรรถนะ!O38="","",สมรรถนะ!O38)</f>
        <v/>
      </c>
      <c r="Y38" s="311" t="str">
        <f>IF(สมรรถนะ!P38="","",สมรรถนะ!P38)</f>
        <v/>
      </c>
      <c r="Z38" s="311" t="str">
        <f>IF(สมรรถนะ!Q38="","",สมรรถนะ!Q38)</f>
        <v/>
      </c>
      <c r="AA38" s="311" t="str">
        <f>IF(สมรรถนะ!R38="","",สมรรถนะ!R38)</f>
        <v/>
      </c>
      <c r="AB38" s="311" t="str">
        <f>IF(สมรรถนะ!S38="","",สมรรถนะ!S38)</f>
        <v/>
      </c>
      <c r="AC38" s="23" t="str">
        <f t="shared" si="11"/>
        <v/>
      </c>
      <c r="AD38" s="620" t="str">
        <f t="shared" si="12"/>
        <v/>
      </c>
      <c r="AE38" s="131" t="str">
        <f t="shared" ref="AE38:AE55" si="19">IF(AD38="","",VLOOKUP(AD38,gradecompet,4,TRUE))</f>
        <v/>
      </c>
      <c r="AF38" s="310" t="str">
        <f>IF(สมรรถนะ!T38="","",สมรรถนะ!T38)</f>
        <v/>
      </c>
      <c r="AG38" s="311" t="str">
        <f>IF(สมรรถนะ!U38="","",สมรรถนะ!U38)</f>
        <v/>
      </c>
      <c r="AH38" s="23" t="str">
        <f t="shared" si="13"/>
        <v/>
      </c>
      <c r="AI38" s="627" t="str">
        <f t="shared" si="14"/>
        <v/>
      </c>
      <c r="AJ38" s="131" t="str">
        <f t="shared" ref="AJ38:AJ55" si="20">IF(AI38="","",VLOOKUP(AI38,gradecompet,4,TRUE))</f>
        <v/>
      </c>
      <c r="AK38" s="618" t="str">
        <f>IF(สมรรถนะ!V38="","",สมรรถนะ!V38)</f>
        <v/>
      </c>
      <c r="AL38" s="176" t="str">
        <f t="shared" si="15"/>
        <v/>
      </c>
      <c r="AM38" s="175" t="str">
        <f>IF(AL38="","",IF(นักเรียน!N38="ออก","---ย้าย---",VLOOKUP(AL38,gradecompet,5,TRUE)))</f>
        <v/>
      </c>
      <c r="AN38" s="18" t="str">
        <f>IF(AL38="","",IF(นักเรียน!N38="ออก","---ย้าย---",VLOOKUP(AL38,gradecompet,4,TRUE)))</f>
        <v/>
      </c>
      <c r="AO38" s="302" t="str">
        <f>IF(สมรรถนะ!Z38="","",สมรรถนะ!Z38)</f>
        <v/>
      </c>
      <c r="AP38" s="304"/>
    </row>
    <row r="39" spans="2:42" ht="15.75" customHeight="1" x14ac:dyDescent="0.5">
      <c r="B39" s="627">
        <v>34</v>
      </c>
      <c r="C39" s="111" t="str">
        <f>IF(นักเรียน!C39="","",นักเรียน!C39)</f>
        <v/>
      </c>
      <c r="D39" s="845" t="str">
        <f>IF(นักเรียน!E39="","",นักเรียน!E39)</f>
        <v/>
      </c>
      <c r="E39" s="846"/>
      <c r="F39" s="310" t="str">
        <f>IF(สมรรถนะ!F39="","",สมรรถนะ!F39)</f>
        <v/>
      </c>
      <c r="G39" s="311" t="str">
        <f>IF(สมรรถนะ!G39="","",สมรรถนะ!G39)</f>
        <v/>
      </c>
      <c r="H39" s="311" t="str">
        <f>IF(สมรรถนะ!H39="","",สมรรถนะ!H39)</f>
        <v/>
      </c>
      <c r="I39" s="311" t="str">
        <f>IF(สมรรถนะ!I39="","",สมรรถนะ!I39)</f>
        <v/>
      </c>
      <c r="J39" s="16" t="str">
        <f t="shared" si="5"/>
        <v/>
      </c>
      <c r="K39" s="620" t="str">
        <f t="shared" si="6"/>
        <v/>
      </c>
      <c r="L39" s="131" t="str">
        <f t="shared" si="16"/>
        <v/>
      </c>
      <c r="M39" s="310" t="str">
        <f>IF(สมรรถนะ!J39="","",สมรรถนะ!J39)</f>
        <v/>
      </c>
      <c r="N39" s="311" t="str">
        <f>IF(สมรรถนะ!K39="","",สมรรถนะ!K39)</f>
        <v/>
      </c>
      <c r="O39" s="23" t="str">
        <f t="shared" si="7"/>
        <v/>
      </c>
      <c r="P39" s="620" t="str">
        <f t="shared" si="8"/>
        <v/>
      </c>
      <c r="Q39" s="131" t="str">
        <f t="shared" si="17"/>
        <v/>
      </c>
      <c r="R39" s="310" t="str">
        <f>IF(สมรรถนะ!L39="","",สมรรถนะ!L39)</f>
        <v/>
      </c>
      <c r="S39" s="311" t="str">
        <f>IF(สมรรถนะ!M39="","",สมรรถนะ!M39)</f>
        <v/>
      </c>
      <c r="T39" s="23" t="str">
        <f t="shared" si="9"/>
        <v/>
      </c>
      <c r="U39" s="620" t="str">
        <f t="shared" si="10"/>
        <v/>
      </c>
      <c r="V39" s="131" t="str">
        <f t="shared" si="18"/>
        <v/>
      </c>
      <c r="W39" s="310" t="str">
        <f>IF(สมรรถนะ!N39="","",สมรรถนะ!N39)</f>
        <v/>
      </c>
      <c r="X39" s="311" t="str">
        <f>IF(สมรรถนะ!O39="","",สมรรถนะ!O39)</f>
        <v/>
      </c>
      <c r="Y39" s="311" t="str">
        <f>IF(สมรรถนะ!P39="","",สมรรถนะ!P39)</f>
        <v/>
      </c>
      <c r="Z39" s="311" t="str">
        <f>IF(สมรรถนะ!Q39="","",สมรรถนะ!Q39)</f>
        <v/>
      </c>
      <c r="AA39" s="311" t="str">
        <f>IF(สมรรถนะ!R39="","",สมรรถนะ!R39)</f>
        <v/>
      </c>
      <c r="AB39" s="311" t="str">
        <f>IF(สมรรถนะ!S39="","",สมรรถนะ!S39)</f>
        <v/>
      </c>
      <c r="AC39" s="23" t="str">
        <f t="shared" si="11"/>
        <v/>
      </c>
      <c r="AD39" s="620" t="str">
        <f t="shared" si="12"/>
        <v/>
      </c>
      <c r="AE39" s="131" t="str">
        <f t="shared" si="19"/>
        <v/>
      </c>
      <c r="AF39" s="310" t="str">
        <f>IF(สมรรถนะ!T39="","",สมรรถนะ!T39)</f>
        <v/>
      </c>
      <c r="AG39" s="311" t="str">
        <f>IF(สมรรถนะ!U39="","",สมรรถนะ!U39)</f>
        <v/>
      </c>
      <c r="AH39" s="23" t="str">
        <f t="shared" si="13"/>
        <v/>
      </c>
      <c r="AI39" s="627" t="str">
        <f t="shared" si="14"/>
        <v/>
      </c>
      <c r="AJ39" s="131" t="str">
        <f t="shared" si="20"/>
        <v/>
      </c>
      <c r="AK39" s="618" t="str">
        <f>IF(สมรรถนะ!V39="","",สมรรถนะ!V39)</f>
        <v/>
      </c>
      <c r="AL39" s="176" t="str">
        <f t="shared" si="15"/>
        <v/>
      </c>
      <c r="AM39" s="175" t="str">
        <f>IF(AL39="","",IF(นักเรียน!N39="ออก","---ย้าย---",VLOOKUP(AL39,gradecompet,5,TRUE)))</f>
        <v/>
      </c>
      <c r="AN39" s="18" t="str">
        <f>IF(AL39="","",IF(นักเรียน!N39="ออก","---ย้าย---",VLOOKUP(AL39,gradecompet,4,TRUE)))</f>
        <v/>
      </c>
      <c r="AO39" s="302" t="str">
        <f>IF(สมรรถนะ!Z39="","",สมรรถนะ!Z39)</f>
        <v/>
      </c>
      <c r="AP39" s="304"/>
    </row>
    <row r="40" spans="2:42" ht="15.75" customHeight="1" x14ac:dyDescent="0.5">
      <c r="B40" s="627">
        <v>35</v>
      </c>
      <c r="C40" s="111" t="str">
        <f>IF(นักเรียน!C40="","",นักเรียน!C40)</f>
        <v/>
      </c>
      <c r="D40" s="845" t="str">
        <f>IF(นักเรียน!E40="","",นักเรียน!E40)</f>
        <v/>
      </c>
      <c r="E40" s="846"/>
      <c r="F40" s="310" t="str">
        <f>IF(สมรรถนะ!F40="","",สมรรถนะ!F40)</f>
        <v/>
      </c>
      <c r="G40" s="311" t="str">
        <f>IF(สมรรถนะ!G40="","",สมรรถนะ!G40)</f>
        <v/>
      </c>
      <c r="H40" s="311" t="str">
        <f>IF(สมรรถนะ!H40="","",สมรรถนะ!H40)</f>
        <v/>
      </c>
      <c r="I40" s="311" t="str">
        <f>IF(สมรรถนะ!I40="","",สมรรถนะ!I40)</f>
        <v/>
      </c>
      <c r="J40" s="16" t="str">
        <f t="shared" si="5"/>
        <v/>
      </c>
      <c r="K40" s="620" t="str">
        <f t="shared" si="6"/>
        <v/>
      </c>
      <c r="L40" s="131" t="str">
        <f t="shared" si="16"/>
        <v/>
      </c>
      <c r="M40" s="310" t="str">
        <f>IF(สมรรถนะ!J40="","",สมรรถนะ!J40)</f>
        <v/>
      </c>
      <c r="N40" s="311" t="str">
        <f>IF(สมรรถนะ!K40="","",สมรรถนะ!K40)</f>
        <v/>
      </c>
      <c r="O40" s="23" t="str">
        <f t="shared" si="7"/>
        <v/>
      </c>
      <c r="P40" s="620" t="str">
        <f t="shared" si="8"/>
        <v/>
      </c>
      <c r="Q40" s="131" t="str">
        <f t="shared" si="17"/>
        <v/>
      </c>
      <c r="R40" s="310" t="str">
        <f>IF(สมรรถนะ!L40="","",สมรรถนะ!L40)</f>
        <v/>
      </c>
      <c r="S40" s="311" t="str">
        <f>IF(สมรรถนะ!M40="","",สมรรถนะ!M40)</f>
        <v/>
      </c>
      <c r="T40" s="23" t="str">
        <f t="shared" si="9"/>
        <v/>
      </c>
      <c r="U40" s="620" t="str">
        <f t="shared" si="10"/>
        <v/>
      </c>
      <c r="V40" s="131" t="str">
        <f t="shared" si="18"/>
        <v/>
      </c>
      <c r="W40" s="310" t="str">
        <f>IF(สมรรถนะ!N40="","",สมรรถนะ!N40)</f>
        <v/>
      </c>
      <c r="X40" s="311" t="str">
        <f>IF(สมรรถนะ!O40="","",สมรรถนะ!O40)</f>
        <v/>
      </c>
      <c r="Y40" s="311" t="str">
        <f>IF(สมรรถนะ!P40="","",สมรรถนะ!P40)</f>
        <v/>
      </c>
      <c r="Z40" s="311" t="str">
        <f>IF(สมรรถนะ!Q40="","",สมรรถนะ!Q40)</f>
        <v/>
      </c>
      <c r="AA40" s="311" t="str">
        <f>IF(สมรรถนะ!R40="","",สมรรถนะ!R40)</f>
        <v/>
      </c>
      <c r="AB40" s="311" t="str">
        <f>IF(สมรรถนะ!S40="","",สมรรถนะ!S40)</f>
        <v/>
      </c>
      <c r="AC40" s="23" t="str">
        <f t="shared" si="11"/>
        <v/>
      </c>
      <c r="AD40" s="620" t="str">
        <f t="shared" si="12"/>
        <v/>
      </c>
      <c r="AE40" s="131" t="str">
        <f t="shared" si="19"/>
        <v/>
      </c>
      <c r="AF40" s="310" t="str">
        <f>IF(สมรรถนะ!T40="","",สมรรถนะ!T40)</f>
        <v/>
      </c>
      <c r="AG40" s="311" t="str">
        <f>IF(สมรรถนะ!U40="","",สมรรถนะ!U40)</f>
        <v/>
      </c>
      <c r="AH40" s="23" t="str">
        <f t="shared" si="13"/>
        <v/>
      </c>
      <c r="AI40" s="627" t="str">
        <f t="shared" si="14"/>
        <v/>
      </c>
      <c r="AJ40" s="131" t="str">
        <f t="shared" si="20"/>
        <v/>
      </c>
      <c r="AK40" s="618" t="str">
        <f>IF(สมรรถนะ!V40="","",สมรรถนะ!V40)</f>
        <v/>
      </c>
      <c r="AL40" s="176" t="str">
        <f t="shared" si="15"/>
        <v/>
      </c>
      <c r="AM40" s="175" t="str">
        <f>IF(AL40="","",IF(นักเรียน!N40="ออก","---ย้าย---",VLOOKUP(AL40,gradecompet,5,TRUE)))</f>
        <v/>
      </c>
      <c r="AN40" s="18" t="str">
        <f>IF(AL40="","",IF(นักเรียน!N40="ออก","---ย้าย---",VLOOKUP(AL40,gradecompet,4,TRUE)))</f>
        <v/>
      </c>
      <c r="AO40" s="302" t="str">
        <f>IF(สมรรถนะ!Z40="","",สมรรถนะ!Z40)</f>
        <v/>
      </c>
      <c r="AP40" s="304"/>
    </row>
    <row r="41" spans="2:42" ht="15.75" customHeight="1" x14ac:dyDescent="0.5">
      <c r="B41" s="627">
        <v>36</v>
      </c>
      <c r="C41" s="111" t="str">
        <f>IF(นักเรียน!C41="","",นักเรียน!C41)</f>
        <v/>
      </c>
      <c r="D41" s="845" t="str">
        <f>IF(นักเรียน!E41="","",นักเรียน!E41)</f>
        <v/>
      </c>
      <c r="E41" s="846"/>
      <c r="F41" s="310" t="str">
        <f>IF(สมรรถนะ!F41="","",สมรรถนะ!F41)</f>
        <v/>
      </c>
      <c r="G41" s="311" t="str">
        <f>IF(สมรรถนะ!G41="","",สมรรถนะ!G41)</f>
        <v/>
      </c>
      <c r="H41" s="311" t="str">
        <f>IF(สมรรถนะ!H41="","",สมรรถนะ!H41)</f>
        <v/>
      </c>
      <c r="I41" s="311" t="str">
        <f>IF(สมรรถนะ!I41="","",สมรรถนะ!I41)</f>
        <v/>
      </c>
      <c r="J41" s="16" t="str">
        <f t="shared" si="5"/>
        <v/>
      </c>
      <c r="K41" s="620" t="str">
        <f t="shared" si="6"/>
        <v/>
      </c>
      <c r="L41" s="131" t="str">
        <f t="shared" si="16"/>
        <v/>
      </c>
      <c r="M41" s="310" t="str">
        <f>IF(สมรรถนะ!J41="","",สมรรถนะ!J41)</f>
        <v/>
      </c>
      <c r="N41" s="311" t="str">
        <f>IF(สมรรถนะ!K41="","",สมรรถนะ!K41)</f>
        <v/>
      </c>
      <c r="O41" s="23" t="str">
        <f t="shared" si="7"/>
        <v/>
      </c>
      <c r="P41" s="620" t="str">
        <f t="shared" si="8"/>
        <v/>
      </c>
      <c r="Q41" s="131" t="str">
        <f t="shared" si="17"/>
        <v/>
      </c>
      <c r="R41" s="310" t="str">
        <f>IF(สมรรถนะ!L41="","",สมรรถนะ!L41)</f>
        <v/>
      </c>
      <c r="S41" s="311" t="str">
        <f>IF(สมรรถนะ!M41="","",สมรรถนะ!M41)</f>
        <v/>
      </c>
      <c r="T41" s="23" t="str">
        <f t="shared" si="9"/>
        <v/>
      </c>
      <c r="U41" s="620" t="str">
        <f t="shared" si="10"/>
        <v/>
      </c>
      <c r="V41" s="131" t="str">
        <f t="shared" si="18"/>
        <v/>
      </c>
      <c r="W41" s="310" t="str">
        <f>IF(สมรรถนะ!N41="","",สมรรถนะ!N41)</f>
        <v/>
      </c>
      <c r="X41" s="311" t="str">
        <f>IF(สมรรถนะ!O41="","",สมรรถนะ!O41)</f>
        <v/>
      </c>
      <c r="Y41" s="311" t="str">
        <f>IF(สมรรถนะ!P41="","",สมรรถนะ!P41)</f>
        <v/>
      </c>
      <c r="Z41" s="311" t="str">
        <f>IF(สมรรถนะ!Q41="","",สมรรถนะ!Q41)</f>
        <v/>
      </c>
      <c r="AA41" s="311" t="str">
        <f>IF(สมรรถนะ!R41="","",สมรรถนะ!R41)</f>
        <v/>
      </c>
      <c r="AB41" s="311" t="str">
        <f>IF(สมรรถนะ!S41="","",สมรรถนะ!S41)</f>
        <v/>
      </c>
      <c r="AC41" s="23" t="str">
        <f t="shared" si="11"/>
        <v/>
      </c>
      <c r="AD41" s="620" t="str">
        <f t="shared" si="12"/>
        <v/>
      </c>
      <c r="AE41" s="131" t="str">
        <f t="shared" si="19"/>
        <v/>
      </c>
      <c r="AF41" s="310" t="str">
        <f>IF(สมรรถนะ!T41="","",สมรรถนะ!T41)</f>
        <v/>
      </c>
      <c r="AG41" s="311" t="str">
        <f>IF(สมรรถนะ!U41="","",สมรรถนะ!U41)</f>
        <v/>
      </c>
      <c r="AH41" s="23" t="str">
        <f t="shared" si="13"/>
        <v/>
      </c>
      <c r="AI41" s="627" t="str">
        <f t="shared" si="14"/>
        <v/>
      </c>
      <c r="AJ41" s="131" t="str">
        <f t="shared" si="20"/>
        <v/>
      </c>
      <c r="AK41" s="618" t="str">
        <f>IF(สมรรถนะ!V41="","",สมรรถนะ!V41)</f>
        <v/>
      </c>
      <c r="AL41" s="176" t="str">
        <f t="shared" si="15"/>
        <v/>
      </c>
      <c r="AM41" s="175" t="str">
        <f>IF(AL41="","",IF(นักเรียน!N41="ออก","---ย้าย---",VLOOKUP(AL41,gradecompet,5,TRUE)))</f>
        <v/>
      </c>
      <c r="AN41" s="18" t="str">
        <f>IF(AL41="","",IF(นักเรียน!N41="ออก","---ย้าย---",VLOOKUP(AL41,gradecompet,4,TRUE)))</f>
        <v/>
      </c>
      <c r="AO41" s="302" t="str">
        <f>IF(สมรรถนะ!Z41="","",สมรรถนะ!Z41)</f>
        <v/>
      </c>
      <c r="AP41" s="304"/>
    </row>
    <row r="42" spans="2:42" ht="15.75" customHeight="1" x14ac:dyDescent="0.5">
      <c r="B42" s="627">
        <v>37</v>
      </c>
      <c r="C42" s="111" t="str">
        <f>IF(นักเรียน!C42="","",นักเรียน!C42)</f>
        <v/>
      </c>
      <c r="D42" s="845" t="str">
        <f>IF(นักเรียน!E42="","",นักเรียน!E42)</f>
        <v/>
      </c>
      <c r="E42" s="846"/>
      <c r="F42" s="310" t="str">
        <f>IF(สมรรถนะ!F42="","",สมรรถนะ!F42)</f>
        <v/>
      </c>
      <c r="G42" s="311" t="str">
        <f>IF(สมรรถนะ!G42="","",สมรรถนะ!G42)</f>
        <v/>
      </c>
      <c r="H42" s="311" t="str">
        <f>IF(สมรรถนะ!H42="","",สมรรถนะ!H42)</f>
        <v/>
      </c>
      <c r="I42" s="311" t="str">
        <f>IF(สมรรถนะ!I42="","",สมรรถนะ!I42)</f>
        <v/>
      </c>
      <c r="J42" s="16" t="str">
        <f t="shared" si="5"/>
        <v/>
      </c>
      <c r="K42" s="620" t="str">
        <f t="shared" si="6"/>
        <v/>
      </c>
      <c r="L42" s="131" t="str">
        <f t="shared" si="16"/>
        <v/>
      </c>
      <c r="M42" s="310" t="str">
        <f>IF(สมรรถนะ!J42="","",สมรรถนะ!J42)</f>
        <v/>
      </c>
      <c r="N42" s="311" t="str">
        <f>IF(สมรรถนะ!K42="","",สมรรถนะ!K42)</f>
        <v/>
      </c>
      <c r="O42" s="23" t="str">
        <f t="shared" si="7"/>
        <v/>
      </c>
      <c r="P42" s="620" t="str">
        <f t="shared" si="8"/>
        <v/>
      </c>
      <c r="Q42" s="131" t="str">
        <f t="shared" si="17"/>
        <v/>
      </c>
      <c r="R42" s="310" t="str">
        <f>IF(สมรรถนะ!L42="","",สมรรถนะ!L42)</f>
        <v/>
      </c>
      <c r="S42" s="311" t="str">
        <f>IF(สมรรถนะ!M42="","",สมรรถนะ!M42)</f>
        <v/>
      </c>
      <c r="T42" s="23" t="str">
        <f t="shared" si="9"/>
        <v/>
      </c>
      <c r="U42" s="620" t="str">
        <f t="shared" si="10"/>
        <v/>
      </c>
      <c r="V42" s="131" t="str">
        <f t="shared" si="18"/>
        <v/>
      </c>
      <c r="W42" s="310" t="str">
        <f>IF(สมรรถนะ!N42="","",สมรรถนะ!N42)</f>
        <v/>
      </c>
      <c r="X42" s="311" t="str">
        <f>IF(สมรรถนะ!O42="","",สมรรถนะ!O42)</f>
        <v/>
      </c>
      <c r="Y42" s="311" t="str">
        <f>IF(สมรรถนะ!P42="","",สมรรถนะ!P42)</f>
        <v/>
      </c>
      <c r="Z42" s="311" t="str">
        <f>IF(สมรรถนะ!Q42="","",สมรรถนะ!Q42)</f>
        <v/>
      </c>
      <c r="AA42" s="311" t="str">
        <f>IF(สมรรถนะ!R42="","",สมรรถนะ!R42)</f>
        <v/>
      </c>
      <c r="AB42" s="311" t="str">
        <f>IF(สมรรถนะ!S42="","",สมรรถนะ!S42)</f>
        <v/>
      </c>
      <c r="AC42" s="23" t="str">
        <f t="shared" si="11"/>
        <v/>
      </c>
      <c r="AD42" s="620" t="str">
        <f t="shared" si="12"/>
        <v/>
      </c>
      <c r="AE42" s="131" t="str">
        <f t="shared" si="19"/>
        <v/>
      </c>
      <c r="AF42" s="310" t="str">
        <f>IF(สมรรถนะ!T42="","",สมรรถนะ!T42)</f>
        <v/>
      </c>
      <c r="AG42" s="311" t="str">
        <f>IF(สมรรถนะ!U42="","",สมรรถนะ!U42)</f>
        <v/>
      </c>
      <c r="AH42" s="23" t="str">
        <f t="shared" si="13"/>
        <v/>
      </c>
      <c r="AI42" s="627" t="str">
        <f t="shared" si="14"/>
        <v/>
      </c>
      <c r="AJ42" s="131" t="str">
        <f t="shared" si="20"/>
        <v/>
      </c>
      <c r="AK42" s="618" t="str">
        <f>IF(สมรรถนะ!V42="","",สมรรถนะ!V42)</f>
        <v/>
      </c>
      <c r="AL42" s="176" t="str">
        <f t="shared" si="15"/>
        <v/>
      </c>
      <c r="AM42" s="175" t="str">
        <f>IF(AL42="","",IF(นักเรียน!N42="ออก","---ย้าย---",VLOOKUP(AL42,gradecompet,5,TRUE)))</f>
        <v/>
      </c>
      <c r="AN42" s="18" t="str">
        <f>IF(AL42="","",IF(นักเรียน!N42="ออก","---ย้าย---",VLOOKUP(AL42,gradecompet,4,TRUE)))</f>
        <v/>
      </c>
      <c r="AO42" s="302" t="str">
        <f>IF(สมรรถนะ!Z42="","",สมรรถนะ!Z42)</f>
        <v/>
      </c>
      <c r="AP42" s="304"/>
    </row>
    <row r="43" spans="2:42" ht="15.75" customHeight="1" x14ac:dyDescent="0.5">
      <c r="B43" s="627">
        <v>38</v>
      </c>
      <c r="C43" s="111" t="str">
        <f>IF(นักเรียน!C43="","",นักเรียน!C43)</f>
        <v/>
      </c>
      <c r="D43" s="845" t="str">
        <f>IF(นักเรียน!E43="","",นักเรียน!E43)</f>
        <v/>
      </c>
      <c r="E43" s="846"/>
      <c r="F43" s="310" t="str">
        <f>IF(สมรรถนะ!F43="","",สมรรถนะ!F43)</f>
        <v/>
      </c>
      <c r="G43" s="311" t="str">
        <f>IF(สมรรถนะ!G43="","",สมรรถนะ!G43)</f>
        <v/>
      </c>
      <c r="H43" s="311" t="str">
        <f>IF(สมรรถนะ!H43="","",สมรรถนะ!H43)</f>
        <v/>
      </c>
      <c r="I43" s="311" t="str">
        <f>IF(สมรรถนะ!I43="","",สมรรถนะ!I43)</f>
        <v/>
      </c>
      <c r="J43" s="16" t="str">
        <f t="shared" si="5"/>
        <v/>
      </c>
      <c r="K43" s="620" t="str">
        <f t="shared" si="6"/>
        <v/>
      </c>
      <c r="L43" s="131" t="str">
        <f t="shared" si="16"/>
        <v/>
      </c>
      <c r="M43" s="310" t="str">
        <f>IF(สมรรถนะ!J43="","",สมรรถนะ!J43)</f>
        <v/>
      </c>
      <c r="N43" s="311" t="str">
        <f>IF(สมรรถนะ!K43="","",สมรรถนะ!K43)</f>
        <v/>
      </c>
      <c r="O43" s="23" t="str">
        <f t="shared" si="7"/>
        <v/>
      </c>
      <c r="P43" s="620" t="str">
        <f t="shared" si="8"/>
        <v/>
      </c>
      <c r="Q43" s="131" t="str">
        <f t="shared" si="17"/>
        <v/>
      </c>
      <c r="R43" s="310" t="str">
        <f>IF(สมรรถนะ!L43="","",สมรรถนะ!L43)</f>
        <v/>
      </c>
      <c r="S43" s="311" t="str">
        <f>IF(สมรรถนะ!M43="","",สมรรถนะ!M43)</f>
        <v/>
      </c>
      <c r="T43" s="23" t="str">
        <f t="shared" si="9"/>
        <v/>
      </c>
      <c r="U43" s="620" t="str">
        <f t="shared" si="10"/>
        <v/>
      </c>
      <c r="V43" s="131" t="str">
        <f t="shared" si="18"/>
        <v/>
      </c>
      <c r="W43" s="310" t="str">
        <f>IF(สมรรถนะ!N43="","",สมรรถนะ!N43)</f>
        <v/>
      </c>
      <c r="X43" s="311" t="str">
        <f>IF(สมรรถนะ!O43="","",สมรรถนะ!O43)</f>
        <v/>
      </c>
      <c r="Y43" s="311" t="str">
        <f>IF(สมรรถนะ!P43="","",สมรรถนะ!P43)</f>
        <v/>
      </c>
      <c r="Z43" s="311" t="str">
        <f>IF(สมรรถนะ!Q43="","",สมรรถนะ!Q43)</f>
        <v/>
      </c>
      <c r="AA43" s="311" t="str">
        <f>IF(สมรรถนะ!R43="","",สมรรถนะ!R43)</f>
        <v/>
      </c>
      <c r="AB43" s="311" t="str">
        <f>IF(สมรรถนะ!S43="","",สมรรถนะ!S43)</f>
        <v/>
      </c>
      <c r="AC43" s="23" t="str">
        <f t="shared" si="11"/>
        <v/>
      </c>
      <c r="AD43" s="620" t="str">
        <f t="shared" si="12"/>
        <v/>
      </c>
      <c r="AE43" s="131" t="str">
        <f t="shared" si="19"/>
        <v/>
      </c>
      <c r="AF43" s="310" t="str">
        <f>IF(สมรรถนะ!T43="","",สมรรถนะ!T43)</f>
        <v/>
      </c>
      <c r="AG43" s="311" t="str">
        <f>IF(สมรรถนะ!U43="","",สมรรถนะ!U43)</f>
        <v/>
      </c>
      <c r="AH43" s="23" t="str">
        <f t="shared" si="13"/>
        <v/>
      </c>
      <c r="AI43" s="627" t="str">
        <f t="shared" si="14"/>
        <v/>
      </c>
      <c r="AJ43" s="131" t="str">
        <f t="shared" si="20"/>
        <v/>
      </c>
      <c r="AK43" s="618" t="str">
        <f>IF(สมรรถนะ!V43="","",สมรรถนะ!V43)</f>
        <v/>
      </c>
      <c r="AL43" s="176" t="str">
        <f t="shared" si="15"/>
        <v/>
      </c>
      <c r="AM43" s="175" t="str">
        <f>IF(AL43="","",IF(นักเรียน!N43="ออก","---ย้าย---",VLOOKUP(AL43,gradecompet,5,TRUE)))</f>
        <v/>
      </c>
      <c r="AN43" s="18" t="str">
        <f>IF(AL43="","",IF(นักเรียน!N43="ออก","---ย้าย---",VLOOKUP(AL43,gradecompet,4,TRUE)))</f>
        <v/>
      </c>
      <c r="AO43" s="302" t="str">
        <f>IF(สมรรถนะ!Z43="","",สมรรถนะ!Z43)</f>
        <v/>
      </c>
      <c r="AP43" s="304"/>
    </row>
    <row r="44" spans="2:42" ht="15.75" customHeight="1" x14ac:dyDescent="0.5">
      <c r="B44" s="627">
        <v>39</v>
      </c>
      <c r="C44" s="111" t="str">
        <f>IF(นักเรียน!C44="","",นักเรียน!C44)</f>
        <v/>
      </c>
      <c r="D44" s="845" t="str">
        <f>IF(นักเรียน!E44="","",นักเรียน!E44)</f>
        <v/>
      </c>
      <c r="E44" s="846"/>
      <c r="F44" s="310" t="str">
        <f>IF(สมรรถนะ!F44="","",สมรรถนะ!F44)</f>
        <v/>
      </c>
      <c r="G44" s="311" t="str">
        <f>IF(สมรรถนะ!G44="","",สมรรถนะ!G44)</f>
        <v/>
      </c>
      <c r="H44" s="311" t="str">
        <f>IF(สมรรถนะ!H44="","",สมรรถนะ!H44)</f>
        <v/>
      </c>
      <c r="I44" s="311" t="str">
        <f>IF(สมรรถนะ!I44="","",สมรรถนะ!I44)</f>
        <v/>
      </c>
      <c r="J44" s="16" t="str">
        <f t="shared" si="5"/>
        <v/>
      </c>
      <c r="K44" s="620" t="str">
        <f t="shared" si="6"/>
        <v/>
      </c>
      <c r="L44" s="131" t="str">
        <f t="shared" si="16"/>
        <v/>
      </c>
      <c r="M44" s="310" t="str">
        <f>IF(สมรรถนะ!J44="","",สมรรถนะ!J44)</f>
        <v/>
      </c>
      <c r="N44" s="311" t="str">
        <f>IF(สมรรถนะ!K44="","",สมรรถนะ!K44)</f>
        <v/>
      </c>
      <c r="O44" s="23" t="str">
        <f t="shared" si="7"/>
        <v/>
      </c>
      <c r="P44" s="620" t="str">
        <f t="shared" si="8"/>
        <v/>
      </c>
      <c r="Q44" s="131" t="str">
        <f t="shared" si="17"/>
        <v/>
      </c>
      <c r="R44" s="310" t="str">
        <f>IF(สมรรถนะ!L44="","",สมรรถนะ!L44)</f>
        <v/>
      </c>
      <c r="S44" s="311" t="str">
        <f>IF(สมรรถนะ!M44="","",สมรรถนะ!M44)</f>
        <v/>
      </c>
      <c r="T44" s="23" t="str">
        <f t="shared" si="9"/>
        <v/>
      </c>
      <c r="U44" s="620" t="str">
        <f t="shared" si="10"/>
        <v/>
      </c>
      <c r="V44" s="131" t="str">
        <f t="shared" si="18"/>
        <v/>
      </c>
      <c r="W44" s="310" t="str">
        <f>IF(สมรรถนะ!N44="","",สมรรถนะ!N44)</f>
        <v/>
      </c>
      <c r="X44" s="311" t="str">
        <f>IF(สมรรถนะ!O44="","",สมรรถนะ!O44)</f>
        <v/>
      </c>
      <c r="Y44" s="311" t="str">
        <f>IF(สมรรถนะ!P44="","",สมรรถนะ!P44)</f>
        <v/>
      </c>
      <c r="Z44" s="311" t="str">
        <f>IF(สมรรถนะ!Q44="","",สมรรถนะ!Q44)</f>
        <v/>
      </c>
      <c r="AA44" s="311" t="str">
        <f>IF(สมรรถนะ!R44="","",สมรรถนะ!R44)</f>
        <v/>
      </c>
      <c r="AB44" s="311" t="str">
        <f>IF(สมรรถนะ!S44="","",สมรรถนะ!S44)</f>
        <v/>
      </c>
      <c r="AC44" s="23" t="str">
        <f t="shared" si="11"/>
        <v/>
      </c>
      <c r="AD44" s="620" t="str">
        <f t="shared" si="12"/>
        <v/>
      </c>
      <c r="AE44" s="131" t="str">
        <f t="shared" si="19"/>
        <v/>
      </c>
      <c r="AF44" s="310" t="str">
        <f>IF(สมรรถนะ!T44="","",สมรรถนะ!T44)</f>
        <v/>
      </c>
      <c r="AG44" s="311" t="str">
        <f>IF(สมรรถนะ!U44="","",สมรรถนะ!U44)</f>
        <v/>
      </c>
      <c r="AH44" s="23" t="str">
        <f t="shared" si="13"/>
        <v/>
      </c>
      <c r="AI44" s="627" t="str">
        <f t="shared" si="14"/>
        <v/>
      </c>
      <c r="AJ44" s="131" t="str">
        <f t="shared" si="20"/>
        <v/>
      </c>
      <c r="AK44" s="618" t="str">
        <f>IF(สมรรถนะ!V44="","",สมรรถนะ!V44)</f>
        <v/>
      </c>
      <c r="AL44" s="176" t="str">
        <f t="shared" si="15"/>
        <v/>
      </c>
      <c r="AM44" s="175" t="str">
        <f>IF(AL44="","",IF(นักเรียน!N44="ออก","---ย้าย---",VLOOKUP(AL44,gradecompet,5,TRUE)))</f>
        <v/>
      </c>
      <c r="AN44" s="18" t="str">
        <f>IF(AL44="","",IF(นักเรียน!N44="ออก","---ย้าย---",VLOOKUP(AL44,gradecompet,4,TRUE)))</f>
        <v/>
      </c>
      <c r="AO44" s="302" t="str">
        <f>IF(สมรรถนะ!Z44="","",สมรรถนะ!Z44)</f>
        <v/>
      </c>
      <c r="AP44" s="304"/>
    </row>
    <row r="45" spans="2:42" ht="15.75" customHeight="1" x14ac:dyDescent="0.5">
      <c r="B45" s="627">
        <v>40</v>
      </c>
      <c r="C45" s="111" t="str">
        <f>IF(นักเรียน!C45="","",นักเรียน!C45)</f>
        <v/>
      </c>
      <c r="D45" s="845" t="str">
        <f>IF(นักเรียน!E45="","",นักเรียน!E45)</f>
        <v/>
      </c>
      <c r="E45" s="846"/>
      <c r="F45" s="310" t="str">
        <f>IF(สมรรถนะ!F45="","",สมรรถนะ!F45)</f>
        <v/>
      </c>
      <c r="G45" s="311" t="str">
        <f>IF(สมรรถนะ!G45="","",สมรรถนะ!G45)</f>
        <v/>
      </c>
      <c r="H45" s="311" t="str">
        <f>IF(สมรรถนะ!H45="","",สมรรถนะ!H45)</f>
        <v/>
      </c>
      <c r="I45" s="311" t="str">
        <f>IF(สมรรถนะ!I45="","",สมรรถนะ!I45)</f>
        <v/>
      </c>
      <c r="J45" s="16" t="str">
        <f t="shared" si="5"/>
        <v/>
      </c>
      <c r="K45" s="620" t="str">
        <f t="shared" si="6"/>
        <v/>
      </c>
      <c r="L45" s="131" t="str">
        <f t="shared" si="16"/>
        <v/>
      </c>
      <c r="M45" s="310" t="str">
        <f>IF(สมรรถนะ!J45="","",สมรรถนะ!J45)</f>
        <v/>
      </c>
      <c r="N45" s="311" t="str">
        <f>IF(สมรรถนะ!K45="","",สมรรถนะ!K45)</f>
        <v/>
      </c>
      <c r="O45" s="23" t="str">
        <f t="shared" si="7"/>
        <v/>
      </c>
      <c r="P45" s="620" t="str">
        <f t="shared" si="8"/>
        <v/>
      </c>
      <c r="Q45" s="131" t="str">
        <f t="shared" si="17"/>
        <v/>
      </c>
      <c r="R45" s="310" t="str">
        <f>IF(สมรรถนะ!L45="","",สมรรถนะ!L45)</f>
        <v/>
      </c>
      <c r="S45" s="311" t="str">
        <f>IF(สมรรถนะ!M45="","",สมรรถนะ!M45)</f>
        <v/>
      </c>
      <c r="T45" s="23" t="str">
        <f t="shared" si="9"/>
        <v/>
      </c>
      <c r="U45" s="620" t="str">
        <f t="shared" si="10"/>
        <v/>
      </c>
      <c r="V45" s="131" t="str">
        <f t="shared" si="18"/>
        <v/>
      </c>
      <c r="W45" s="310" t="str">
        <f>IF(สมรรถนะ!N45="","",สมรรถนะ!N45)</f>
        <v/>
      </c>
      <c r="X45" s="311" t="str">
        <f>IF(สมรรถนะ!O45="","",สมรรถนะ!O45)</f>
        <v/>
      </c>
      <c r="Y45" s="311" t="str">
        <f>IF(สมรรถนะ!P45="","",สมรรถนะ!P45)</f>
        <v/>
      </c>
      <c r="Z45" s="311" t="str">
        <f>IF(สมรรถนะ!Q45="","",สมรรถนะ!Q45)</f>
        <v/>
      </c>
      <c r="AA45" s="311" t="str">
        <f>IF(สมรรถนะ!R45="","",สมรรถนะ!R45)</f>
        <v/>
      </c>
      <c r="AB45" s="311" t="str">
        <f>IF(สมรรถนะ!S45="","",สมรรถนะ!S45)</f>
        <v/>
      </c>
      <c r="AC45" s="23" t="str">
        <f t="shared" si="11"/>
        <v/>
      </c>
      <c r="AD45" s="620" t="str">
        <f t="shared" si="12"/>
        <v/>
      </c>
      <c r="AE45" s="131" t="str">
        <f t="shared" si="19"/>
        <v/>
      </c>
      <c r="AF45" s="310" t="str">
        <f>IF(สมรรถนะ!T45="","",สมรรถนะ!T45)</f>
        <v/>
      </c>
      <c r="AG45" s="311" t="str">
        <f>IF(สมรรถนะ!U45="","",สมรรถนะ!U45)</f>
        <v/>
      </c>
      <c r="AH45" s="23" t="str">
        <f t="shared" si="13"/>
        <v/>
      </c>
      <c r="AI45" s="627" t="str">
        <f t="shared" si="14"/>
        <v/>
      </c>
      <c r="AJ45" s="131" t="str">
        <f t="shared" si="20"/>
        <v/>
      </c>
      <c r="AK45" s="618" t="str">
        <f>IF(สมรรถนะ!V45="","",สมรรถนะ!V45)</f>
        <v/>
      </c>
      <c r="AL45" s="176" t="str">
        <f t="shared" si="15"/>
        <v/>
      </c>
      <c r="AM45" s="175" t="str">
        <f>IF(AL45="","",IF(นักเรียน!N45="ออก","---ย้าย---",VLOOKUP(AL45,gradecompet,5,TRUE)))</f>
        <v/>
      </c>
      <c r="AN45" s="18" t="str">
        <f>IF(AL45="","",IF(นักเรียน!N45="ออก","---ย้าย---",VLOOKUP(AL45,gradecompet,4,TRUE)))</f>
        <v/>
      </c>
      <c r="AO45" s="302" t="str">
        <f>IF(สมรรถนะ!Z45="","",สมรรถนะ!Z45)</f>
        <v/>
      </c>
      <c r="AP45" s="304"/>
    </row>
    <row r="46" spans="2:42" ht="15.75" customHeight="1" x14ac:dyDescent="0.5">
      <c r="B46" s="627">
        <v>41</v>
      </c>
      <c r="C46" s="111" t="str">
        <f>IF(นักเรียน!C46="","",นักเรียน!C46)</f>
        <v/>
      </c>
      <c r="D46" s="845" t="str">
        <f>IF(นักเรียน!E46="","",นักเรียน!E46)</f>
        <v/>
      </c>
      <c r="E46" s="846"/>
      <c r="F46" s="310" t="str">
        <f>IF(สมรรถนะ!F46="","",สมรรถนะ!F46)</f>
        <v/>
      </c>
      <c r="G46" s="311" t="str">
        <f>IF(สมรรถนะ!G46="","",สมรรถนะ!G46)</f>
        <v/>
      </c>
      <c r="H46" s="311" t="str">
        <f>IF(สมรรถนะ!H46="","",สมรรถนะ!H46)</f>
        <v/>
      </c>
      <c r="I46" s="311" t="str">
        <f>IF(สมรรถนะ!I46="","",สมรรถนะ!I46)</f>
        <v/>
      </c>
      <c r="J46" s="16" t="str">
        <f t="shared" si="5"/>
        <v/>
      </c>
      <c r="K46" s="620" t="str">
        <f t="shared" si="6"/>
        <v/>
      </c>
      <c r="L46" s="131" t="str">
        <f t="shared" si="16"/>
        <v/>
      </c>
      <c r="M46" s="310" t="str">
        <f>IF(สมรรถนะ!J46="","",สมรรถนะ!J46)</f>
        <v/>
      </c>
      <c r="N46" s="311" t="str">
        <f>IF(สมรรถนะ!K46="","",สมรรถนะ!K46)</f>
        <v/>
      </c>
      <c r="O46" s="23" t="str">
        <f t="shared" si="7"/>
        <v/>
      </c>
      <c r="P46" s="620" t="str">
        <f t="shared" si="8"/>
        <v/>
      </c>
      <c r="Q46" s="131" t="str">
        <f t="shared" si="17"/>
        <v/>
      </c>
      <c r="R46" s="310" t="str">
        <f>IF(สมรรถนะ!L46="","",สมรรถนะ!L46)</f>
        <v/>
      </c>
      <c r="S46" s="311" t="str">
        <f>IF(สมรรถนะ!M46="","",สมรรถนะ!M46)</f>
        <v/>
      </c>
      <c r="T46" s="23" t="str">
        <f t="shared" si="9"/>
        <v/>
      </c>
      <c r="U46" s="620" t="str">
        <f t="shared" si="10"/>
        <v/>
      </c>
      <c r="V46" s="131" t="str">
        <f t="shared" si="18"/>
        <v/>
      </c>
      <c r="W46" s="310" t="str">
        <f>IF(สมรรถนะ!N46="","",สมรรถนะ!N46)</f>
        <v/>
      </c>
      <c r="X46" s="311" t="str">
        <f>IF(สมรรถนะ!O46="","",สมรรถนะ!O46)</f>
        <v/>
      </c>
      <c r="Y46" s="311" t="str">
        <f>IF(สมรรถนะ!P46="","",สมรรถนะ!P46)</f>
        <v/>
      </c>
      <c r="Z46" s="311" t="str">
        <f>IF(สมรรถนะ!Q46="","",สมรรถนะ!Q46)</f>
        <v/>
      </c>
      <c r="AA46" s="311" t="str">
        <f>IF(สมรรถนะ!R46="","",สมรรถนะ!R46)</f>
        <v/>
      </c>
      <c r="AB46" s="311" t="str">
        <f>IF(สมรรถนะ!S46="","",สมรรถนะ!S46)</f>
        <v/>
      </c>
      <c r="AC46" s="23" t="str">
        <f t="shared" si="11"/>
        <v/>
      </c>
      <c r="AD46" s="620" t="str">
        <f t="shared" si="12"/>
        <v/>
      </c>
      <c r="AE46" s="131" t="str">
        <f t="shared" si="19"/>
        <v/>
      </c>
      <c r="AF46" s="310" t="str">
        <f>IF(สมรรถนะ!T46="","",สมรรถนะ!T46)</f>
        <v/>
      </c>
      <c r="AG46" s="311" t="str">
        <f>IF(สมรรถนะ!U46="","",สมรรถนะ!U46)</f>
        <v/>
      </c>
      <c r="AH46" s="23" t="str">
        <f t="shared" si="13"/>
        <v/>
      </c>
      <c r="AI46" s="627" t="str">
        <f t="shared" si="14"/>
        <v/>
      </c>
      <c r="AJ46" s="131" t="str">
        <f t="shared" si="20"/>
        <v/>
      </c>
      <c r="AK46" s="618" t="str">
        <f>IF(สมรรถนะ!V46="","",สมรรถนะ!V46)</f>
        <v/>
      </c>
      <c r="AL46" s="176" t="str">
        <f t="shared" si="15"/>
        <v/>
      </c>
      <c r="AM46" s="175" t="str">
        <f>IF(AL46="","",IF(นักเรียน!N46="ออก","---ย้าย---",VLOOKUP(AL46,gradecompet,5,TRUE)))</f>
        <v/>
      </c>
      <c r="AN46" s="18" t="str">
        <f>IF(AL46="","",IF(นักเรียน!N46="ออก","---ย้าย---",VLOOKUP(AL46,gradecompet,4,TRUE)))</f>
        <v/>
      </c>
      <c r="AO46" s="302" t="str">
        <f>IF(สมรรถนะ!Z46="","",สมรรถนะ!Z46)</f>
        <v/>
      </c>
      <c r="AP46" s="304"/>
    </row>
    <row r="47" spans="2:42" ht="15.75" customHeight="1" x14ac:dyDescent="0.5">
      <c r="B47" s="627">
        <v>42</v>
      </c>
      <c r="C47" s="111" t="str">
        <f>IF(นักเรียน!C47="","",นักเรียน!C47)</f>
        <v/>
      </c>
      <c r="D47" s="845" t="str">
        <f>IF(นักเรียน!E47="","",นักเรียน!E47)</f>
        <v/>
      </c>
      <c r="E47" s="846"/>
      <c r="F47" s="310" t="str">
        <f>IF(สมรรถนะ!F47="","",สมรรถนะ!F47)</f>
        <v/>
      </c>
      <c r="G47" s="311" t="str">
        <f>IF(สมรรถนะ!G47="","",สมรรถนะ!G47)</f>
        <v/>
      </c>
      <c r="H47" s="311" t="str">
        <f>IF(สมรรถนะ!H47="","",สมรรถนะ!H47)</f>
        <v/>
      </c>
      <c r="I47" s="311" t="str">
        <f>IF(สมรรถนะ!I47="","",สมรรถนะ!I47)</f>
        <v/>
      </c>
      <c r="J47" s="16" t="str">
        <f t="shared" si="5"/>
        <v/>
      </c>
      <c r="K47" s="620" t="str">
        <f t="shared" si="6"/>
        <v/>
      </c>
      <c r="L47" s="131" t="str">
        <f t="shared" si="16"/>
        <v/>
      </c>
      <c r="M47" s="310" t="str">
        <f>IF(สมรรถนะ!J47="","",สมรรถนะ!J47)</f>
        <v/>
      </c>
      <c r="N47" s="311" t="str">
        <f>IF(สมรรถนะ!K47="","",สมรรถนะ!K47)</f>
        <v/>
      </c>
      <c r="O47" s="23" t="str">
        <f t="shared" si="7"/>
        <v/>
      </c>
      <c r="P47" s="620" t="str">
        <f t="shared" si="8"/>
        <v/>
      </c>
      <c r="Q47" s="131" t="str">
        <f t="shared" si="17"/>
        <v/>
      </c>
      <c r="R47" s="310" t="str">
        <f>IF(สมรรถนะ!L47="","",สมรรถนะ!L47)</f>
        <v/>
      </c>
      <c r="S47" s="311" t="str">
        <f>IF(สมรรถนะ!M47="","",สมรรถนะ!M47)</f>
        <v/>
      </c>
      <c r="T47" s="23" t="str">
        <f t="shared" si="9"/>
        <v/>
      </c>
      <c r="U47" s="620" t="str">
        <f t="shared" si="10"/>
        <v/>
      </c>
      <c r="V47" s="131" t="str">
        <f t="shared" si="18"/>
        <v/>
      </c>
      <c r="W47" s="310" t="str">
        <f>IF(สมรรถนะ!N47="","",สมรรถนะ!N47)</f>
        <v/>
      </c>
      <c r="X47" s="311" t="str">
        <f>IF(สมรรถนะ!O47="","",สมรรถนะ!O47)</f>
        <v/>
      </c>
      <c r="Y47" s="311" t="str">
        <f>IF(สมรรถนะ!P47="","",สมรรถนะ!P47)</f>
        <v/>
      </c>
      <c r="Z47" s="311" t="str">
        <f>IF(สมรรถนะ!Q47="","",สมรรถนะ!Q47)</f>
        <v/>
      </c>
      <c r="AA47" s="311" t="str">
        <f>IF(สมรรถนะ!R47="","",สมรรถนะ!R47)</f>
        <v/>
      </c>
      <c r="AB47" s="311" t="str">
        <f>IF(สมรรถนะ!S47="","",สมรรถนะ!S47)</f>
        <v/>
      </c>
      <c r="AC47" s="23" t="str">
        <f t="shared" si="11"/>
        <v/>
      </c>
      <c r="AD47" s="620" t="str">
        <f t="shared" si="12"/>
        <v/>
      </c>
      <c r="AE47" s="131" t="str">
        <f t="shared" si="19"/>
        <v/>
      </c>
      <c r="AF47" s="310" t="str">
        <f>IF(สมรรถนะ!T47="","",สมรรถนะ!T47)</f>
        <v/>
      </c>
      <c r="AG47" s="311" t="str">
        <f>IF(สมรรถนะ!U47="","",สมรรถนะ!U47)</f>
        <v/>
      </c>
      <c r="AH47" s="23" t="str">
        <f t="shared" si="13"/>
        <v/>
      </c>
      <c r="AI47" s="627" t="str">
        <f t="shared" si="14"/>
        <v/>
      </c>
      <c r="AJ47" s="131" t="str">
        <f t="shared" si="20"/>
        <v/>
      </c>
      <c r="AK47" s="618" t="str">
        <f>IF(สมรรถนะ!V47="","",สมรรถนะ!V47)</f>
        <v/>
      </c>
      <c r="AL47" s="176" t="str">
        <f t="shared" si="15"/>
        <v/>
      </c>
      <c r="AM47" s="175" t="str">
        <f>IF(AL47="","",IF(นักเรียน!N47="ออก","---ย้าย---",VLOOKUP(AL47,gradecompet,5,TRUE)))</f>
        <v/>
      </c>
      <c r="AN47" s="18" t="str">
        <f>IF(AL47="","",IF(นักเรียน!N47="ออก","---ย้าย---",VLOOKUP(AL47,gradecompet,4,TRUE)))</f>
        <v/>
      </c>
      <c r="AO47" s="302" t="str">
        <f>IF(สมรรถนะ!Z47="","",สมรรถนะ!Z47)</f>
        <v/>
      </c>
      <c r="AP47" s="304"/>
    </row>
    <row r="48" spans="2:42" ht="15.75" customHeight="1" x14ac:dyDescent="0.5">
      <c r="B48" s="627">
        <v>43</v>
      </c>
      <c r="C48" s="111" t="str">
        <f>IF(นักเรียน!C48="","",นักเรียน!C48)</f>
        <v/>
      </c>
      <c r="D48" s="845" t="str">
        <f>IF(นักเรียน!E48="","",นักเรียน!E48)</f>
        <v/>
      </c>
      <c r="E48" s="846"/>
      <c r="F48" s="310" t="str">
        <f>IF(สมรรถนะ!F48="","",สมรรถนะ!F48)</f>
        <v/>
      </c>
      <c r="G48" s="311" t="str">
        <f>IF(สมรรถนะ!G48="","",สมรรถนะ!G48)</f>
        <v/>
      </c>
      <c r="H48" s="311" t="str">
        <f>IF(สมรรถนะ!H48="","",สมรรถนะ!H48)</f>
        <v/>
      </c>
      <c r="I48" s="311" t="str">
        <f>IF(สมรรถนะ!I48="","",สมรรถนะ!I48)</f>
        <v/>
      </c>
      <c r="J48" s="16" t="str">
        <f t="shared" si="5"/>
        <v/>
      </c>
      <c r="K48" s="620" t="str">
        <f t="shared" si="6"/>
        <v/>
      </c>
      <c r="L48" s="131" t="str">
        <f t="shared" si="16"/>
        <v/>
      </c>
      <c r="M48" s="310" t="str">
        <f>IF(สมรรถนะ!J48="","",สมรรถนะ!J48)</f>
        <v/>
      </c>
      <c r="N48" s="311" t="str">
        <f>IF(สมรรถนะ!K48="","",สมรรถนะ!K48)</f>
        <v/>
      </c>
      <c r="O48" s="23" t="str">
        <f t="shared" si="7"/>
        <v/>
      </c>
      <c r="P48" s="620" t="str">
        <f t="shared" si="8"/>
        <v/>
      </c>
      <c r="Q48" s="131" t="str">
        <f t="shared" si="17"/>
        <v/>
      </c>
      <c r="R48" s="310" t="str">
        <f>IF(สมรรถนะ!L48="","",สมรรถนะ!L48)</f>
        <v/>
      </c>
      <c r="S48" s="311" t="str">
        <f>IF(สมรรถนะ!M48="","",สมรรถนะ!M48)</f>
        <v/>
      </c>
      <c r="T48" s="23" t="str">
        <f t="shared" si="9"/>
        <v/>
      </c>
      <c r="U48" s="620" t="str">
        <f t="shared" si="10"/>
        <v/>
      </c>
      <c r="V48" s="131" t="str">
        <f t="shared" si="18"/>
        <v/>
      </c>
      <c r="W48" s="310" t="str">
        <f>IF(สมรรถนะ!N48="","",สมรรถนะ!N48)</f>
        <v/>
      </c>
      <c r="X48" s="311" t="str">
        <f>IF(สมรรถนะ!O48="","",สมรรถนะ!O48)</f>
        <v/>
      </c>
      <c r="Y48" s="311" t="str">
        <f>IF(สมรรถนะ!P48="","",สมรรถนะ!P48)</f>
        <v/>
      </c>
      <c r="Z48" s="311" t="str">
        <f>IF(สมรรถนะ!Q48="","",สมรรถนะ!Q48)</f>
        <v/>
      </c>
      <c r="AA48" s="311" t="str">
        <f>IF(สมรรถนะ!R48="","",สมรรถนะ!R48)</f>
        <v/>
      </c>
      <c r="AB48" s="311" t="str">
        <f>IF(สมรรถนะ!S48="","",สมรรถนะ!S48)</f>
        <v/>
      </c>
      <c r="AC48" s="23" t="str">
        <f t="shared" si="11"/>
        <v/>
      </c>
      <c r="AD48" s="620" t="str">
        <f t="shared" si="12"/>
        <v/>
      </c>
      <c r="AE48" s="131" t="str">
        <f t="shared" si="19"/>
        <v/>
      </c>
      <c r="AF48" s="310" t="str">
        <f>IF(สมรรถนะ!T48="","",สมรรถนะ!T48)</f>
        <v/>
      </c>
      <c r="AG48" s="311" t="str">
        <f>IF(สมรรถนะ!U48="","",สมรรถนะ!U48)</f>
        <v/>
      </c>
      <c r="AH48" s="23" t="str">
        <f t="shared" si="13"/>
        <v/>
      </c>
      <c r="AI48" s="627" t="str">
        <f t="shared" si="14"/>
        <v/>
      </c>
      <c r="AJ48" s="131" t="str">
        <f t="shared" si="20"/>
        <v/>
      </c>
      <c r="AK48" s="618" t="str">
        <f>IF(สมรรถนะ!V48="","",สมรรถนะ!V48)</f>
        <v/>
      </c>
      <c r="AL48" s="176" t="str">
        <f t="shared" si="15"/>
        <v/>
      </c>
      <c r="AM48" s="175" t="str">
        <f>IF(AL48="","",IF(นักเรียน!N48="ออก","---ย้าย---",VLOOKUP(AL48,gradecompet,5,TRUE)))</f>
        <v/>
      </c>
      <c r="AN48" s="18" t="str">
        <f>IF(AL48="","",IF(นักเรียน!N48="ออก","---ย้าย---",VLOOKUP(AL48,gradecompet,4,TRUE)))</f>
        <v/>
      </c>
      <c r="AO48" s="302" t="str">
        <f>IF(สมรรถนะ!Z48="","",สมรรถนะ!Z48)</f>
        <v/>
      </c>
      <c r="AP48" s="304"/>
    </row>
    <row r="49" spans="2:42" ht="15.75" customHeight="1" x14ac:dyDescent="0.5">
      <c r="B49" s="627">
        <v>44</v>
      </c>
      <c r="C49" s="111" t="str">
        <f>IF(นักเรียน!C49="","",นักเรียน!C49)</f>
        <v/>
      </c>
      <c r="D49" s="845" t="str">
        <f>IF(นักเรียน!E49="","",นักเรียน!E49)</f>
        <v/>
      </c>
      <c r="E49" s="846"/>
      <c r="F49" s="310" t="str">
        <f>IF(สมรรถนะ!F49="","",สมรรถนะ!F49)</f>
        <v/>
      </c>
      <c r="G49" s="311" t="str">
        <f>IF(สมรรถนะ!G49="","",สมรรถนะ!G49)</f>
        <v/>
      </c>
      <c r="H49" s="311" t="str">
        <f>IF(สมรรถนะ!H49="","",สมรรถนะ!H49)</f>
        <v/>
      </c>
      <c r="I49" s="311" t="str">
        <f>IF(สมรรถนะ!I49="","",สมรรถนะ!I49)</f>
        <v/>
      </c>
      <c r="J49" s="16" t="str">
        <f t="shared" si="5"/>
        <v/>
      </c>
      <c r="K49" s="620" t="str">
        <f t="shared" si="6"/>
        <v/>
      </c>
      <c r="L49" s="131" t="str">
        <f t="shared" si="16"/>
        <v/>
      </c>
      <c r="M49" s="310" t="str">
        <f>IF(สมรรถนะ!J49="","",สมรรถนะ!J49)</f>
        <v/>
      </c>
      <c r="N49" s="311" t="str">
        <f>IF(สมรรถนะ!K49="","",สมรรถนะ!K49)</f>
        <v/>
      </c>
      <c r="O49" s="23" t="str">
        <f t="shared" si="7"/>
        <v/>
      </c>
      <c r="P49" s="620" t="str">
        <f t="shared" si="8"/>
        <v/>
      </c>
      <c r="Q49" s="131" t="str">
        <f t="shared" si="17"/>
        <v/>
      </c>
      <c r="R49" s="310" t="str">
        <f>IF(สมรรถนะ!L49="","",สมรรถนะ!L49)</f>
        <v/>
      </c>
      <c r="S49" s="311" t="str">
        <f>IF(สมรรถนะ!M49="","",สมรรถนะ!M49)</f>
        <v/>
      </c>
      <c r="T49" s="23" t="str">
        <f t="shared" si="9"/>
        <v/>
      </c>
      <c r="U49" s="620" t="str">
        <f t="shared" si="10"/>
        <v/>
      </c>
      <c r="V49" s="131" t="str">
        <f t="shared" si="18"/>
        <v/>
      </c>
      <c r="W49" s="310" t="str">
        <f>IF(สมรรถนะ!N49="","",สมรรถนะ!N49)</f>
        <v/>
      </c>
      <c r="X49" s="311" t="str">
        <f>IF(สมรรถนะ!O49="","",สมรรถนะ!O49)</f>
        <v/>
      </c>
      <c r="Y49" s="311" t="str">
        <f>IF(สมรรถนะ!P49="","",สมรรถนะ!P49)</f>
        <v/>
      </c>
      <c r="Z49" s="311" t="str">
        <f>IF(สมรรถนะ!Q49="","",สมรรถนะ!Q49)</f>
        <v/>
      </c>
      <c r="AA49" s="311" t="str">
        <f>IF(สมรรถนะ!R49="","",สมรรถนะ!R49)</f>
        <v/>
      </c>
      <c r="AB49" s="311" t="str">
        <f>IF(สมรรถนะ!S49="","",สมรรถนะ!S49)</f>
        <v/>
      </c>
      <c r="AC49" s="23" t="str">
        <f t="shared" si="11"/>
        <v/>
      </c>
      <c r="AD49" s="620" t="str">
        <f t="shared" si="12"/>
        <v/>
      </c>
      <c r="AE49" s="131" t="str">
        <f t="shared" si="19"/>
        <v/>
      </c>
      <c r="AF49" s="310" t="str">
        <f>IF(สมรรถนะ!T49="","",สมรรถนะ!T49)</f>
        <v/>
      </c>
      <c r="AG49" s="311" t="str">
        <f>IF(สมรรถนะ!U49="","",สมรรถนะ!U49)</f>
        <v/>
      </c>
      <c r="AH49" s="23" t="str">
        <f t="shared" si="13"/>
        <v/>
      </c>
      <c r="AI49" s="627" t="str">
        <f t="shared" si="14"/>
        <v/>
      </c>
      <c r="AJ49" s="131" t="str">
        <f t="shared" si="20"/>
        <v/>
      </c>
      <c r="AK49" s="618" t="str">
        <f>IF(สมรรถนะ!V49="","",สมรรถนะ!V49)</f>
        <v/>
      </c>
      <c r="AL49" s="176" t="str">
        <f t="shared" si="15"/>
        <v/>
      </c>
      <c r="AM49" s="175" t="str">
        <f>IF(AL49="","",IF(นักเรียน!N49="ออก","---ย้าย---",VLOOKUP(AL49,gradecompet,5,TRUE)))</f>
        <v/>
      </c>
      <c r="AN49" s="18" t="str">
        <f>IF(AL49="","",IF(นักเรียน!N49="ออก","---ย้าย---",VLOOKUP(AL49,gradecompet,4,TRUE)))</f>
        <v/>
      </c>
      <c r="AO49" s="302" t="str">
        <f>IF(สมรรถนะ!Z49="","",สมรรถนะ!Z49)</f>
        <v/>
      </c>
      <c r="AP49" s="304"/>
    </row>
    <row r="50" spans="2:42" ht="15.75" customHeight="1" x14ac:dyDescent="0.5">
      <c r="B50" s="627">
        <v>45</v>
      </c>
      <c r="C50" s="111" t="str">
        <f>IF(นักเรียน!C50="","",นักเรียน!C50)</f>
        <v/>
      </c>
      <c r="D50" s="845" t="str">
        <f>IF(นักเรียน!E50="","",นักเรียน!E50)</f>
        <v/>
      </c>
      <c r="E50" s="846"/>
      <c r="F50" s="310" t="str">
        <f>IF(สมรรถนะ!F50="","",สมรรถนะ!F50)</f>
        <v/>
      </c>
      <c r="G50" s="311" t="str">
        <f>IF(สมรรถนะ!G50="","",สมรรถนะ!G50)</f>
        <v/>
      </c>
      <c r="H50" s="311" t="str">
        <f>IF(สมรรถนะ!H50="","",สมรรถนะ!H50)</f>
        <v/>
      </c>
      <c r="I50" s="311" t="str">
        <f>IF(สมรรถนะ!I50="","",สมรรถนะ!I50)</f>
        <v/>
      </c>
      <c r="J50" s="16" t="str">
        <f t="shared" si="5"/>
        <v/>
      </c>
      <c r="K50" s="620" t="str">
        <f t="shared" si="6"/>
        <v/>
      </c>
      <c r="L50" s="131" t="str">
        <f t="shared" si="16"/>
        <v/>
      </c>
      <c r="M50" s="310" t="str">
        <f>IF(สมรรถนะ!J50="","",สมรรถนะ!J50)</f>
        <v/>
      </c>
      <c r="N50" s="311" t="str">
        <f>IF(สมรรถนะ!K50="","",สมรรถนะ!K50)</f>
        <v/>
      </c>
      <c r="O50" s="23" t="str">
        <f t="shared" si="7"/>
        <v/>
      </c>
      <c r="P50" s="620" t="str">
        <f t="shared" si="8"/>
        <v/>
      </c>
      <c r="Q50" s="131" t="str">
        <f t="shared" si="17"/>
        <v/>
      </c>
      <c r="R50" s="310" t="str">
        <f>IF(สมรรถนะ!L50="","",สมรรถนะ!L50)</f>
        <v/>
      </c>
      <c r="S50" s="311" t="str">
        <f>IF(สมรรถนะ!M50="","",สมรรถนะ!M50)</f>
        <v/>
      </c>
      <c r="T50" s="23" t="str">
        <f t="shared" si="9"/>
        <v/>
      </c>
      <c r="U50" s="620" t="str">
        <f t="shared" si="10"/>
        <v/>
      </c>
      <c r="V50" s="131" t="str">
        <f t="shared" si="18"/>
        <v/>
      </c>
      <c r="W50" s="310" t="str">
        <f>IF(สมรรถนะ!N50="","",สมรรถนะ!N50)</f>
        <v/>
      </c>
      <c r="X50" s="311" t="str">
        <f>IF(สมรรถนะ!O50="","",สมรรถนะ!O50)</f>
        <v/>
      </c>
      <c r="Y50" s="311" t="str">
        <f>IF(สมรรถนะ!P50="","",สมรรถนะ!P50)</f>
        <v/>
      </c>
      <c r="Z50" s="311" t="str">
        <f>IF(สมรรถนะ!Q50="","",สมรรถนะ!Q50)</f>
        <v/>
      </c>
      <c r="AA50" s="311" t="str">
        <f>IF(สมรรถนะ!R50="","",สมรรถนะ!R50)</f>
        <v/>
      </c>
      <c r="AB50" s="311" t="str">
        <f>IF(สมรรถนะ!S50="","",สมรรถนะ!S50)</f>
        <v/>
      </c>
      <c r="AC50" s="23" t="str">
        <f t="shared" si="11"/>
        <v/>
      </c>
      <c r="AD50" s="620" t="str">
        <f t="shared" si="12"/>
        <v/>
      </c>
      <c r="AE50" s="131" t="str">
        <f t="shared" si="19"/>
        <v/>
      </c>
      <c r="AF50" s="310" t="str">
        <f>IF(สมรรถนะ!T50="","",สมรรถนะ!T50)</f>
        <v/>
      </c>
      <c r="AG50" s="311" t="str">
        <f>IF(สมรรถนะ!U50="","",สมรรถนะ!U50)</f>
        <v/>
      </c>
      <c r="AH50" s="23" t="str">
        <f t="shared" si="13"/>
        <v/>
      </c>
      <c r="AI50" s="627" t="str">
        <f t="shared" si="14"/>
        <v/>
      </c>
      <c r="AJ50" s="131" t="str">
        <f t="shared" si="20"/>
        <v/>
      </c>
      <c r="AK50" s="618" t="str">
        <f>IF(สมรรถนะ!V50="","",สมรรถนะ!V50)</f>
        <v/>
      </c>
      <c r="AL50" s="176" t="str">
        <f t="shared" si="15"/>
        <v/>
      </c>
      <c r="AM50" s="175" t="str">
        <f>IF(AL50="","",IF(นักเรียน!N50="ออก","---ย้าย---",VLOOKUP(AL50,gradecompet,5,TRUE)))</f>
        <v/>
      </c>
      <c r="AN50" s="18" t="str">
        <f>IF(AL50="","",IF(นักเรียน!N50="ออก","---ย้าย---",VLOOKUP(AL50,gradecompet,4,TRUE)))</f>
        <v/>
      </c>
      <c r="AO50" s="302" t="str">
        <f>IF(สมรรถนะ!Z50="","",สมรรถนะ!Z50)</f>
        <v/>
      </c>
      <c r="AP50" s="304"/>
    </row>
    <row r="51" spans="2:42" ht="15.75" customHeight="1" x14ac:dyDescent="0.5">
      <c r="B51" s="627">
        <v>46</v>
      </c>
      <c r="C51" s="111" t="str">
        <f>IF(นักเรียน!C51="","",นักเรียน!C51)</f>
        <v/>
      </c>
      <c r="D51" s="845" t="str">
        <f>IF(นักเรียน!E51="","",นักเรียน!E51)</f>
        <v/>
      </c>
      <c r="E51" s="846"/>
      <c r="F51" s="310" t="str">
        <f>IF(สมรรถนะ!F51="","",สมรรถนะ!F51)</f>
        <v/>
      </c>
      <c r="G51" s="311" t="str">
        <f>IF(สมรรถนะ!G51="","",สมรรถนะ!G51)</f>
        <v/>
      </c>
      <c r="H51" s="311" t="str">
        <f>IF(สมรรถนะ!H51="","",สมรรถนะ!H51)</f>
        <v/>
      </c>
      <c r="I51" s="311" t="str">
        <f>IF(สมรรถนะ!I51="","",สมรรถนะ!I51)</f>
        <v/>
      </c>
      <c r="J51" s="16" t="str">
        <f t="shared" si="5"/>
        <v/>
      </c>
      <c r="K51" s="620" t="str">
        <f t="shared" si="6"/>
        <v/>
      </c>
      <c r="L51" s="131" t="str">
        <f t="shared" si="16"/>
        <v/>
      </c>
      <c r="M51" s="310" t="str">
        <f>IF(สมรรถนะ!J51="","",สมรรถนะ!J51)</f>
        <v/>
      </c>
      <c r="N51" s="311" t="str">
        <f>IF(สมรรถนะ!K51="","",สมรรถนะ!K51)</f>
        <v/>
      </c>
      <c r="O51" s="23" t="str">
        <f t="shared" si="7"/>
        <v/>
      </c>
      <c r="P51" s="620" t="str">
        <f t="shared" si="8"/>
        <v/>
      </c>
      <c r="Q51" s="131" t="str">
        <f t="shared" si="17"/>
        <v/>
      </c>
      <c r="R51" s="310" t="str">
        <f>IF(สมรรถนะ!L51="","",สมรรถนะ!L51)</f>
        <v/>
      </c>
      <c r="S51" s="311" t="str">
        <f>IF(สมรรถนะ!M51="","",สมรรถนะ!M51)</f>
        <v/>
      </c>
      <c r="T51" s="23" t="str">
        <f t="shared" si="9"/>
        <v/>
      </c>
      <c r="U51" s="620" t="str">
        <f t="shared" si="10"/>
        <v/>
      </c>
      <c r="V51" s="131" t="str">
        <f t="shared" si="18"/>
        <v/>
      </c>
      <c r="W51" s="310" t="str">
        <f>IF(สมรรถนะ!N51="","",สมรรถนะ!N51)</f>
        <v/>
      </c>
      <c r="X51" s="311" t="str">
        <f>IF(สมรรถนะ!O51="","",สมรรถนะ!O51)</f>
        <v/>
      </c>
      <c r="Y51" s="311" t="str">
        <f>IF(สมรรถนะ!P51="","",สมรรถนะ!P51)</f>
        <v/>
      </c>
      <c r="Z51" s="311" t="str">
        <f>IF(สมรรถนะ!Q51="","",สมรรถนะ!Q51)</f>
        <v/>
      </c>
      <c r="AA51" s="311" t="str">
        <f>IF(สมรรถนะ!R51="","",สมรรถนะ!R51)</f>
        <v/>
      </c>
      <c r="AB51" s="311" t="str">
        <f>IF(สมรรถนะ!S51="","",สมรรถนะ!S51)</f>
        <v/>
      </c>
      <c r="AC51" s="23" t="str">
        <f t="shared" si="11"/>
        <v/>
      </c>
      <c r="AD51" s="620" t="str">
        <f t="shared" si="12"/>
        <v/>
      </c>
      <c r="AE51" s="131" t="str">
        <f t="shared" si="19"/>
        <v/>
      </c>
      <c r="AF51" s="310" t="str">
        <f>IF(สมรรถนะ!T51="","",สมรรถนะ!T51)</f>
        <v/>
      </c>
      <c r="AG51" s="311" t="str">
        <f>IF(สมรรถนะ!U51="","",สมรรถนะ!U51)</f>
        <v/>
      </c>
      <c r="AH51" s="23" t="str">
        <f t="shared" si="13"/>
        <v/>
      </c>
      <c r="AI51" s="627" t="str">
        <f t="shared" si="14"/>
        <v/>
      </c>
      <c r="AJ51" s="131" t="str">
        <f t="shared" si="20"/>
        <v/>
      </c>
      <c r="AK51" s="618" t="str">
        <f>IF(สมรรถนะ!V51="","",สมรรถนะ!V51)</f>
        <v/>
      </c>
      <c r="AL51" s="176" t="str">
        <f t="shared" si="15"/>
        <v/>
      </c>
      <c r="AM51" s="175" t="str">
        <f>IF(AL51="","",IF(นักเรียน!N51="ออก","---ย้าย---",VLOOKUP(AL51,gradecompet,5,TRUE)))</f>
        <v/>
      </c>
      <c r="AN51" s="18" t="str">
        <f>IF(AL51="","",IF(นักเรียน!N51="ออก","---ย้าย---",VLOOKUP(AL51,gradecompet,4,TRUE)))</f>
        <v/>
      </c>
      <c r="AO51" s="302" t="str">
        <f>IF(สมรรถนะ!Z51="","",สมรรถนะ!Z51)</f>
        <v/>
      </c>
      <c r="AP51" s="304"/>
    </row>
    <row r="52" spans="2:42" ht="15.75" customHeight="1" x14ac:dyDescent="0.5">
      <c r="B52" s="627">
        <v>47</v>
      </c>
      <c r="C52" s="111" t="str">
        <f>IF(นักเรียน!C52="","",นักเรียน!C52)</f>
        <v/>
      </c>
      <c r="D52" s="845" t="str">
        <f>IF(นักเรียน!E52="","",นักเรียน!E52)</f>
        <v/>
      </c>
      <c r="E52" s="846"/>
      <c r="F52" s="310" t="str">
        <f>IF(สมรรถนะ!F52="","",สมรรถนะ!F52)</f>
        <v/>
      </c>
      <c r="G52" s="311" t="str">
        <f>IF(สมรรถนะ!G52="","",สมรรถนะ!G52)</f>
        <v/>
      </c>
      <c r="H52" s="311" t="str">
        <f>IF(สมรรถนะ!H52="","",สมรรถนะ!H52)</f>
        <v/>
      </c>
      <c r="I52" s="311" t="str">
        <f>IF(สมรรถนะ!I52="","",สมรรถนะ!I52)</f>
        <v/>
      </c>
      <c r="J52" s="16" t="str">
        <f t="shared" si="5"/>
        <v/>
      </c>
      <c r="K52" s="620" t="str">
        <f t="shared" si="6"/>
        <v/>
      </c>
      <c r="L52" s="131" t="str">
        <f t="shared" si="16"/>
        <v/>
      </c>
      <c r="M52" s="310" t="str">
        <f>IF(สมรรถนะ!J52="","",สมรรถนะ!J52)</f>
        <v/>
      </c>
      <c r="N52" s="311" t="str">
        <f>IF(สมรรถนะ!K52="","",สมรรถนะ!K52)</f>
        <v/>
      </c>
      <c r="O52" s="23" t="str">
        <f t="shared" si="7"/>
        <v/>
      </c>
      <c r="P52" s="620" t="str">
        <f t="shared" si="8"/>
        <v/>
      </c>
      <c r="Q52" s="131" t="str">
        <f t="shared" si="17"/>
        <v/>
      </c>
      <c r="R52" s="310" t="str">
        <f>IF(สมรรถนะ!L52="","",สมรรถนะ!L52)</f>
        <v/>
      </c>
      <c r="S52" s="311" t="str">
        <f>IF(สมรรถนะ!M52="","",สมรรถนะ!M52)</f>
        <v/>
      </c>
      <c r="T52" s="23" t="str">
        <f t="shared" si="9"/>
        <v/>
      </c>
      <c r="U52" s="620" t="str">
        <f t="shared" si="10"/>
        <v/>
      </c>
      <c r="V52" s="131" t="str">
        <f t="shared" si="18"/>
        <v/>
      </c>
      <c r="W52" s="310" t="str">
        <f>IF(สมรรถนะ!N52="","",สมรรถนะ!N52)</f>
        <v/>
      </c>
      <c r="X52" s="311" t="str">
        <f>IF(สมรรถนะ!O52="","",สมรรถนะ!O52)</f>
        <v/>
      </c>
      <c r="Y52" s="311" t="str">
        <f>IF(สมรรถนะ!P52="","",สมรรถนะ!P52)</f>
        <v/>
      </c>
      <c r="Z52" s="311" t="str">
        <f>IF(สมรรถนะ!Q52="","",สมรรถนะ!Q52)</f>
        <v/>
      </c>
      <c r="AA52" s="311" t="str">
        <f>IF(สมรรถนะ!R52="","",สมรรถนะ!R52)</f>
        <v/>
      </c>
      <c r="AB52" s="311" t="str">
        <f>IF(สมรรถนะ!S52="","",สมรรถนะ!S52)</f>
        <v/>
      </c>
      <c r="AC52" s="23" t="str">
        <f t="shared" si="11"/>
        <v/>
      </c>
      <c r="AD52" s="620" t="str">
        <f t="shared" si="12"/>
        <v/>
      </c>
      <c r="AE52" s="131" t="str">
        <f t="shared" si="19"/>
        <v/>
      </c>
      <c r="AF52" s="310" t="str">
        <f>IF(สมรรถนะ!T52="","",สมรรถนะ!T52)</f>
        <v/>
      </c>
      <c r="AG52" s="311" t="str">
        <f>IF(สมรรถนะ!U52="","",สมรรถนะ!U52)</f>
        <v/>
      </c>
      <c r="AH52" s="23" t="str">
        <f t="shared" si="13"/>
        <v/>
      </c>
      <c r="AI52" s="627" t="str">
        <f t="shared" si="14"/>
        <v/>
      </c>
      <c r="AJ52" s="131" t="str">
        <f t="shared" si="20"/>
        <v/>
      </c>
      <c r="AK52" s="618" t="str">
        <f>IF(สมรรถนะ!V52="","",สมรรถนะ!V52)</f>
        <v/>
      </c>
      <c r="AL52" s="176" t="str">
        <f t="shared" si="15"/>
        <v/>
      </c>
      <c r="AM52" s="175" t="str">
        <f>IF(AL52="","",IF(นักเรียน!N52="ออก","---ย้าย---",VLOOKUP(AL52,gradecompet,5,TRUE)))</f>
        <v/>
      </c>
      <c r="AN52" s="18" t="str">
        <f>IF(AL52="","",IF(นักเรียน!N52="ออก","---ย้าย---",VLOOKUP(AL52,gradecompet,4,TRUE)))</f>
        <v/>
      </c>
      <c r="AO52" s="302" t="str">
        <f>IF(สมรรถนะ!Z52="","",สมรรถนะ!Z52)</f>
        <v/>
      </c>
      <c r="AP52" s="304"/>
    </row>
    <row r="53" spans="2:42" ht="15.75" customHeight="1" x14ac:dyDescent="0.5">
      <c r="B53" s="627">
        <v>48</v>
      </c>
      <c r="C53" s="111" t="str">
        <f>IF(นักเรียน!C53="","",นักเรียน!C53)</f>
        <v/>
      </c>
      <c r="D53" s="845" t="str">
        <f>IF(นักเรียน!E53="","",นักเรียน!E53)</f>
        <v/>
      </c>
      <c r="E53" s="846"/>
      <c r="F53" s="310" t="str">
        <f>IF(สมรรถนะ!F53="","",สมรรถนะ!F53)</f>
        <v/>
      </c>
      <c r="G53" s="311" t="str">
        <f>IF(สมรรถนะ!G53="","",สมรรถนะ!G53)</f>
        <v/>
      </c>
      <c r="H53" s="311" t="str">
        <f>IF(สมรรถนะ!H53="","",สมรรถนะ!H53)</f>
        <v/>
      </c>
      <c r="I53" s="311" t="str">
        <f>IF(สมรรถนะ!I53="","",สมรรถนะ!I53)</f>
        <v/>
      </c>
      <c r="J53" s="16" t="str">
        <f t="shared" si="5"/>
        <v/>
      </c>
      <c r="K53" s="620" t="str">
        <f t="shared" si="6"/>
        <v/>
      </c>
      <c r="L53" s="131" t="str">
        <f t="shared" si="16"/>
        <v/>
      </c>
      <c r="M53" s="310" t="str">
        <f>IF(สมรรถนะ!J53="","",สมรรถนะ!J53)</f>
        <v/>
      </c>
      <c r="N53" s="311" t="str">
        <f>IF(สมรรถนะ!K53="","",สมรรถนะ!K53)</f>
        <v/>
      </c>
      <c r="O53" s="23" t="str">
        <f t="shared" si="7"/>
        <v/>
      </c>
      <c r="P53" s="620" t="str">
        <f t="shared" si="8"/>
        <v/>
      </c>
      <c r="Q53" s="131" t="str">
        <f t="shared" si="17"/>
        <v/>
      </c>
      <c r="R53" s="310" t="str">
        <f>IF(สมรรถนะ!L53="","",สมรรถนะ!L53)</f>
        <v/>
      </c>
      <c r="S53" s="311" t="str">
        <f>IF(สมรรถนะ!M53="","",สมรรถนะ!M53)</f>
        <v/>
      </c>
      <c r="T53" s="23" t="str">
        <f t="shared" si="9"/>
        <v/>
      </c>
      <c r="U53" s="620" t="str">
        <f t="shared" si="10"/>
        <v/>
      </c>
      <c r="V53" s="131" t="str">
        <f t="shared" si="18"/>
        <v/>
      </c>
      <c r="W53" s="310" t="str">
        <f>IF(สมรรถนะ!N53="","",สมรรถนะ!N53)</f>
        <v/>
      </c>
      <c r="X53" s="311" t="str">
        <f>IF(สมรรถนะ!O53="","",สมรรถนะ!O53)</f>
        <v/>
      </c>
      <c r="Y53" s="311" t="str">
        <f>IF(สมรรถนะ!P53="","",สมรรถนะ!P53)</f>
        <v/>
      </c>
      <c r="Z53" s="311" t="str">
        <f>IF(สมรรถนะ!Q53="","",สมรรถนะ!Q53)</f>
        <v/>
      </c>
      <c r="AA53" s="311" t="str">
        <f>IF(สมรรถนะ!R53="","",สมรรถนะ!R53)</f>
        <v/>
      </c>
      <c r="AB53" s="311" t="str">
        <f>IF(สมรรถนะ!S53="","",สมรรถนะ!S53)</f>
        <v/>
      </c>
      <c r="AC53" s="23" t="str">
        <f t="shared" si="11"/>
        <v/>
      </c>
      <c r="AD53" s="620" t="str">
        <f t="shared" si="12"/>
        <v/>
      </c>
      <c r="AE53" s="131" t="str">
        <f t="shared" si="19"/>
        <v/>
      </c>
      <c r="AF53" s="310" t="str">
        <f>IF(สมรรถนะ!T53="","",สมรรถนะ!T53)</f>
        <v/>
      </c>
      <c r="AG53" s="311" t="str">
        <f>IF(สมรรถนะ!U53="","",สมรรถนะ!U53)</f>
        <v/>
      </c>
      <c r="AH53" s="23" t="str">
        <f t="shared" si="13"/>
        <v/>
      </c>
      <c r="AI53" s="627" t="str">
        <f t="shared" si="14"/>
        <v/>
      </c>
      <c r="AJ53" s="131" t="str">
        <f t="shared" si="20"/>
        <v/>
      </c>
      <c r="AK53" s="618" t="str">
        <f>IF(สมรรถนะ!V53="","",สมรรถนะ!V53)</f>
        <v/>
      </c>
      <c r="AL53" s="176" t="str">
        <f t="shared" si="15"/>
        <v/>
      </c>
      <c r="AM53" s="175" t="str">
        <f>IF(AL53="","",IF(นักเรียน!N53="ออก","---ย้าย---",VLOOKUP(AL53,gradecompet,5,TRUE)))</f>
        <v/>
      </c>
      <c r="AN53" s="18" t="str">
        <f>IF(AL53="","",IF(นักเรียน!N53="ออก","---ย้าย---",VLOOKUP(AL53,gradecompet,4,TRUE)))</f>
        <v/>
      </c>
      <c r="AO53" s="302" t="str">
        <f>IF(สมรรถนะ!Z53="","",สมรรถนะ!Z53)</f>
        <v/>
      </c>
      <c r="AP53" s="304"/>
    </row>
    <row r="54" spans="2:42" ht="15.75" customHeight="1" x14ac:dyDescent="0.5">
      <c r="B54" s="627">
        <v>49</v>
      </c>
      <c r="C54" s="111" t="str">
        <f>IF(นักเรียน!C54="","",นักเรียน!C54)</f>
        <v/>
      </c>
      <c r="D54" s="845" t="str">
        <f>IF(นักเรียน!E54="","",นักเรียน!E54)</f>
        <v/>
      </c>
      <c r="E54" s="846"/>
      <c r="F54" s="310" t="str">
        <f>IF(สมรรถนะ!F54="","",สมรรถนะ!F54)</f>
        <v/>
      </c>
      <c r="G54" s="311" t="str">
        <f>IF(สมรรถนะ!G54="","",สมรรถนะ!G54)</f>
        <v/>
      </c>
      <c r="H54" s="311" t="str">
        <f>IF(สมรรถนะ!H54="","",สมรรถนะ!H54)</f>
        <v/>
      </c>
      <c r="I54" s="311" t="str">
        <f>IF(สมรรถนะ!I54="","",สมรรถนะ!I54)</f>
        <v/>
      </c>
      <c r="J54" s="16" t="str">
        <f t="shared" si="5"/>
        <v/>
      </c>
      <c r="K54" s="620" t="str">
        <f t="shared" si="6"/>
        <v/>
      </c>
      <c r="L54" s="131" t="str">
        <f t="shared" si="16"/>
        <v/>
      </c>
      <c r="M54" s="310" t="str">
        <f>IF(สมรรถนะ!J54="","",สมรรถนะ!J54)</f>
        <v/>
      </c>
      <c r="N54" s="311" t="str">
        <f>IF(สมรรถนะ!K54="","",สมรรถนะ!K54)</f>
        <v/>
      </c>
      <c r="O54" s="23" t="str">
        <f t="shared" si="7"/>
        <v/>
      </c>
      <c r="P54" s="620" t="str">
        <f t="shared" si="8"/>
        <v/>
      </c>
      <c r="Q54" s="131" t="str">
        <f t="shared" si="17"/>
        <v/>
      </c>
      <c r="R54" s="310" t="str">
        <f>IF(สมรรถนะ!L54="","",สมรรถนะ!L54)</f>
        <v/>
      </c>
      <c r="S54" s="311" t="str">
        <f>IF(สมรรถนะ!M54="","",สมรรถนะ!M54)</f>
        <v/>
      </c>
      <c r="T54" s="23" t="str">
        <f t="shared" si="9"/>
        <v/>
      </c>
      <c r="U54" s="620" t="str">
        <f t="shared" si="10"/>
        <v/>
      </c>
      <c r="V54" s="131" t="str">
        <f t="shared" si="18"/>
        <v/>
      </c>
      <c r="W54" s="310" t="str">
        <f>IF(สมรรถนะ!N54="","",สมรรถนะ!N54)</f>
        <v/>
      </c>
      <c r="X54" s="311" t="str">
        <f>IF(สมรรถนะ!O54="","",สมรรถนะ!O54)</f>
        <v/>
      </c>
      <c r="Y54" s="311" t="str">
        <f>IF(สมรรถนะ!P54="","",สมรรถนะ!P54)</f>
        <v/>
      </c>
      <c r="Z54" s="311" t="str">
        <f>IF(สมรรถนะ!Q54="","",สมรรถนะ!Q54)</f>
        <v/>
      </c>
      <c r="AA54" s="311" t="str">
        <f>IF(สมรรถนะ!R54="","",สมรรถนะ!R54)</f>
        <v/>
      </c>
      <c r="AB54" s="311" t="str">
        <f>IF(สมรรถนะ!S54="","",สมรรถนะ!S54)</f>
        <v/>
      </c>
      <c r="AC54" s="23" t="str">
        <f t="shared" si="11"/>
        <v/>
      </c>
      <c r="AD54" s="620" t="str">
        <f t="shared" si="12"/>
        <v/>
      </c>
      <c r="AE54" s="131" t="str">
        <f t="shared" si="19"/>
        <v/>
      </c>
      <c r="AF54" s="310" t="str">
        <f>IF(สมรรถนะ!T54="","",สมรรถนะ!T54)</f>
        <v/>
      </c>
      <c r="AG54" s="311" t="str">
        <f>IF(สมรรถนะ!U54="","",สมรรถนะ!U54)</f>
        <v/>
      </c>
      <c r="AH54" s="23" t="str">
        <f t="shared" si="13"/>
        <v/>
      </c>
      <c r="AI54" s="627" t="str">
        <f t="shared" si="14"/>
        <v/>
      </c>
      <c r="AJ54" s="131" t="str">
        <f t="shared" si="20"/>
        <v/>
      </c>
      <c r="AK54" s="618" t="str">
        <f>IF(สมรรถนะ!V54="","",สมรรถนะ!V54)</f>
        <v/>
      </c>
      <c r="AL54" s="176" t="str">
        <f t="shared" si="15"/>
        <v/>
      </c>
      <c r="AM54" s="175" t="str">
        <f>IF(AL54="","",IF(นักเรียน!N54="ออก","---ย้าย---",VLOOKUP(AL54,gradecompet,5,TRUE)))</f>
        <v/>
      </c>
      <c r="AN54" s="18" t="str">
        <f>IF(AL54="","",IF(นักเรียน!N54="ออก","---ย้าย---",VLOOKUP(AL54,gradecompet,4,TRUE)))</f>
        <v/>
      </c>
      <c r="AO54" s="302" t="str">
        <f>IF(สมรรถนะ!Z54="","",สมรรถนะ!Z54)</f>
        <v/>
      </c>
      <c r="AP54" s="304"/>
    </row>
    <row r="55" spans="2:42" ht="15.75" customHeight="1" x14ac:dyDescent="0.5">
      <c r="B55" s="627">
        <v>50</v>
      </c>
      <c r="C55" s="111" t="str">
        <f>IF(นักเรียน!C55="","",นักเรียน!C55)</f>
        <v/>
      </c>
      <c r="D55" s="845" t="str">
        <f>IF(นักเรียน!E55="","",นักเรียน!E55)</f>
        <v/>
      </c>
      <c r="E55" s="846"/>
      <c r="F55" s="310" t="str">
        <f>IF(สมรรถนะ!F55="","",สมรรถนะ!F55)</f>
        <v/>
      </c>
      <c r="G55" s="311" t="str">
        <f>IF(สมรรถนะ!G55="","",สมรรถนะ!G55)</f>
        <v/>
      </c>
      <c r="H55" s="311" t="str">
        <f>IF(สมรรถนะ!H55="","",สมรรถนะ!H55)</f>
        <v/>
      </c>
      <c r="I55" s="311" t="str">
        <f>IF(สมรรถนะ!I55="","",สมรรถนะ!I55)</f>
        <v/>
      </c>
      <c r="J55" s="16" t="str">
        <f t="shared" si="5"/>
        <v/>
      </c>
      <c r="K55" s="620" t="str">
        <f t="shared" si="6"/>
        <v/>
      </c>
      <c r="L55" s="131" t="str">
        <f t="shared" si="16"/>
        <v/>
      </c>
      <c r="M55" s="310" t="str">
        <f>IF(สมรรถนะ!J55="","",สมรรถนะ!J55)</f>
        <v/>
      </c>
      <c r="N55" s="311" t="str">
        <f>IF(สมรรถนะ!K55="","",สมรรถนะ!K55)</f>
        <v/>
      </c>
      <c r="O55" s="23" t="str">
        <f t="shared" si="7"/>
        <v/>
      </c>
      <c r="P55" s="620" t="str">
        <f t="shared" si="8"/>
        <v/>
      </c>
      <c r="Q55" s="131" t="str">
        <f t="shared" si="17"/>
        <v/>
      </c>
      <c r="R55" s="310" t="str">
        <f>IF(สมรรถนะ!L55="","",สมรรถนะ!L55)</f>
        <v/>
      </c>
      <c r="S55" s="311" t="str">
        <f>IF(สมรรถนะ!M55="","",สมรรถนะ!M55)</f>
        <v/>
      </c>
      <c r="T55" s="23" t="str">
        <f t="shared" si="9"/>
        <v/>
      </c>
      <c r="U55" s="620" t="str">
        <f t="shared" si="10"/>
        <v/>
      </c>
      <c r="V55" s="131" t="str">
        <f t="shared" si="18"/>
        <v/>
      </c>
      <c r="W55" s="310" t="str">
        <f>IF(สมรรถนะ!N55="","",สมรรถนะ!N55)</f>
        <v/>
      </c>
      <c r="X55" s="311" t="str">
        <f>IF(สมรรถนะ!O55="","",สมรรถนะ!O55)</f>
        <v/>
      </c>
      <c r="Y55" s="311" t="str">
        <f>IF(สมรรถนะ!P55="","",สมรรถนะ!P55)</f>
        <v/>
      </c>
      <c r="Z55" s="311" t="str">
        <f>IF(สมรรถนะ!Q55="","",สมรรถนะ!Q55)</f>
        <v/>
      </c>
      <c r="AA55" s="311" t="str">
        <f>IF(สมรรถนะ!R55="","",สมรรถนะ!R55)</f>
        <v/>
      </c>
      <c r="AB55" s="311" t="str">
        <f>IF(สมรรถนะ!S55="","",สมรรถนะ!S55)</f>
        <v/>
      </c>
      <c r="AC55" s="23" t="str">
        <f t="shared" si="11"/>
        <v/>
      </c>
      <c r="AD55" s="620" t="str">
        <f t="shared" si="12"/>
        <v/>
      </c>
      <c r="AE55" s="131" t="str">
        <f t="shared" si="19"/>
        <v/>
      </c>
      <c r="AF55" s="310" t="str">
        <f>IF(สมรรถนะ!T55="","",สมรรถนะ!T55)</f>
        <v/>
      </c>
      <c r="AG55" s="311" t="str">
        <f>IF(สมรรถนะ!U55="","",สมรรถนะ!U55)</f>
        <v/>
      </c>
      <c r="AH55" s="23" t="str">
        <f t="shared" si="13"/>
        <v/>
      </c>
      <c r="AI55" s="627" t="str">
        <f t="shared" si="14"/>
        <v/>
      </c>
      <c r="AJ55" s="131" t="str">
        <f t="shared" si="20"/>
        <v/>
      </c>
      <c r="AK55" s="618" t="str">
        <f>IF(สมรรถนะ!V55="","",สมรรถนะ!V55)</f>
        <v/>
      </c>
      <c r="AL55" s="176" t="str">
        <f t="shared" si="15"/>
        <v/>
      </c>
      <c r="AM55" s="175" t="str">
        <f>IF(AL55="","",IF(นักเรียน!N55="ออก","---ย้าย---",VLOOKUP(AL55,gradecompet,5,TRUE)))</f>
        <v/>
      </c>
      <c r="AN55" s="18" t="str">
        <f>IF(AL55="","",IF(นักเรียน!N55="ออก","---ย้าย---",VLOOKUP(AL55,gradecompet,4,TRUE)))</f>
        <v/>
      </c>
      <c r="AO55" s="302" t="str">
        <f>IF(สมรรถนะ!Z55="","",สมรรถนะ!Z55)</f>
        <v/>
      </c>
      <c r="AP55" s="304"/>
    </row>
    <row r="56" spans="2:42" ht="18" customHeight="1" x14ac:dyDescent="0.5"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2:42" ht="18" customHeight="1" x14ac:dyDescent="0.5"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2:42" ht="18" customHeight="1" x14ac:dyDescent="0.5"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2:42" ht="18" customHeight="1" x14ac:dyDescent="0.5"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2:42" ht="18" customHeight="1" x14ac:dyDescent="0.5"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2:42" ht="18" customHeight="1" x14ac:dyDescent="0.5"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2:42" ht="18" customHeight="1" x14ac:dyDescent="0.5"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2:42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2:42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4:69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4:69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4:69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4:69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4:69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4:69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4:69" s="4" customFormat="1" ht="18" customHeight="1" x14ac:dyDescent="0.5">
      <c r="D71" s="1"/>
      <c r="E71" s="1"/>
      <c r="AL71" s="3"/>
      <c r="AM71" s="3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</row>
  </sheetData>
  <sheetProtection sheet="1" objects="1" scenarios="1" formatCells="0" formatColumns="0" formatRows="0"/>
  <mergeCells count="72">
    <mergeCell ref="B2:B5"/>
    <mergeCell ref="C2:C5"/>
    <mergeCell ref="D2:D5"/>
    <mergeCell ref="F2:Q2"/>
    <mergeCell ref="R2:AE2"/>
    <mergeCell ref="AP2:AP5"/>
    <mergeCell ref="F3:L3"/>
    <mergeCell ref="M3:Q3"/>
    <mergeCell ref="R3:V3"/>
    <mergeCell ref="W3:AE3"/>
    <mergeCell ref="AF3:AJ3"/>
    <mergeCell ref="D11:E11"/>
    <mergeCell ref="AO3:AO5"/>
    <mergeCell ref="L4:L5"/>
    <mergeCell ref="Q4:Q5"/>
    <mergeCell ref="V4:V5"/>
    <mergeCell ref="AE4:AE5"/>
    <mergeCell ref="AJ4:AJ5"/>
    <mergeCell ref="AK3:AK4"/>
    <mergeCell ref="AL3:AL4"/>
    <mergeCell ref="AM3:AM5"/>
    <mergeCell ref="AN3:AN5"/>
    <mergeCell ref="D6:E6"/>
    <mergeCell ref="D7:E7"/>
    <mergeCell ref="D8:E8"/>
    <mergeCell ref="D9:E9"/>
    <mergeCell ref="D10:E10"/>
    <mergeCell ref="D23:E23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35:E35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7:E37"/>
    <mergeCell ref="D38:E38"/>
    <mergeCell ref="D39:E39"/>
    <mergeCell ref="D40:E40"/>
    <mergeCell ref="D41:E41"/>
    <mergeCell ref="D54:E54"/>
    <mergeCell ref="D55:E55"/>
    <mergeCell ref="AF2:AO2"/>
    <mergeCell ref="D48:E48"/>
    <mergeCell ref="D49:E49"/>
    <mergeCell ref="D50:E50"/>
    <mergeCell ref="D51:E51"/>
    <mergeCell ref="D52:E52"/>
    <mergeCell ref="D53:E53"/>
    <mergeCell ref="D42:E42"/>
    <mergeCell ref="D43:E43"/>
    <mergeCell ref="D44:E44"/>
    <mergeCell ref="D45:E45"/>
    <mergeCell ref="D46:E46"/>
    <mergeCell ref="D47:E47"/>
    <mergeCell ref="D36:E36"/>
  </mergeCells>
  <conditionalFormatting sqref="AM6:AM55">
    <cfRule type="cellIs" dxfId="26" priority="5" operator="equal">
      <formula>0</formula>
    </cfRule>
  </conditionalFormatting>
  <conditionalFormatting sqref="AM6:AN55">
    <cfRule type="containsText" dxfId="25" priority="1" operator="containsText" text="ย้าย">
      <formula>NOT(ISERROR(SEARCH("ย้าย",AM6)))</formula>
    </cfRule>
  </conditionalFormatting>
  <conditionalFormatting sqref="AN6:AN55 L6:L55 Q6:Q55 V6:V55 AE6:AE55 AJ6:AJ55">
    <cfRule type="containsText" dxfId="24" priority="13" operator="containsText" text="ปรับปรุง">
      <formula>NOT(ISERROR(SEARCH("ปรับปรุง",L6)))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drawing r:id="rId2"/>
  <picture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B1:E92"/>
  <sheetViews>
    <sheetView showGridLines="0" showRowColHeaders="0" zoomScale="110" zoomScaleNormal="110" workbookViewId="0">
      <selection activeCell="C6" sqref="C6"/>
    </sheetView>
  </sheetViews>
  <sheetFormatPr defaultColWidth="9.140625" defaultRowHeight="22.5" x14ac:dyDescent="0.45"/>
  <cols>
    <col min="1" max="1" width="4.5703125" style="5" customWidth="1"/>
    <col min="2" max="2" width="3.140625" style="5" customWidth="1"/>
    <col min="3" max="3" width="101.85546875" style="5" customWidth="1"/>
    <col min="4" max="4" width="3.28515625" style="5" customWidth="1"/>
    <col min="5" max="16384" width="9.140625" style="5"/>
  </cols>
  <sheetData>
    <row r="1" spans="2:5" ht="42" customHeight="1" x14ac:dyDescent="0.45"/>
    <row r="2" spans="2:5" ht="9" customHeight="1" x14ac:dyDescent="0.45">
      <c r="E2" s="248"/>
    </row>
    <row r="3" spans="2:5" x14ac:dyDescent="0.45">
      <c r="B3" s="99"/>
      <c r="C3" s="634" t="str">
        <f>"ตัวชี้วัด/ผลการเรียนรู้กลุ่มสาระการเรียนรู้ "&amp;Home!C10</f>
        <v xml:space="preserve">ตัวชี้วัด/ผลการเรียนรู้กลุ่มสาระการเรียนรู้ </v>
      </c>
      <c r="D3" s="99"/>
      <c r="E3" s="249"/>
    </row>
    <row r="4" spans="2:5" x14ac:dyDescent="0.45">
      <c r="B4" s="99"/>
      <c r="C4" s="634" t="str">
        <f>"รายวิชา   "&amp;Home!C11&amp;"    รหัสวิชา  "&amp;Home!C12&amp;"   ชั้น"&amp;Home!C9</f>
        <v>รายวิชา       รหัสวิชา     ชั้น</v>
      </c>
      <c r="D4" s="99"/>
      <c r="E4" s="249"/>
    </row>
    <row r="5" spans="2:5" ht="8.25" customHeight="1" x14ac:dyDescent="0.45">
      <c r="B5" s="99"/>
      <c r="C5" s="99"/>
      <c r="D5" s="99"/>
      <c r="E5" s="8"/>
    </row>
    <row r="6" spans="2:5" ht="18" customHeight="1" x14ac:dyDescent="0.45">
      <c r="B6" s="99"/>
      <c r="C6" s="250"/>
      <c r="D6" s="99"/>
      <c r="E6" s="249"/>
    </row>
    <row r="7" spans="2:5" ht="18" customHeight="1" x14ac:dyDescent="0.45">
      <c r="B7" s="99"/>
      <c r="C7" s="250"/>
      <c r="D7" s="99"/>
      <c r="E7" s="248"/>
    </row>
    <row r="8" spans="2:5" ht="18" customHeight="1" x14ac:dyDescent="0.45">
      <c r="B8" s="99"/>
      <c r="C8" s="250"/>
      <c r="D8" s="99"/>
      <c r="E8" s="248"/>
    </row>
    <row r="9" spans="2:5" ht="18" customHeight="1" x14ac:dyDescent="0.45">
      <c r="B9" s="99"/>
      <c r="C9" s="250"/>
      <c r="D9" s="99"/>
      <c r="E9" s="248"/>
    </row>
    <row r="10" spans="2:5" ht="18" customHeight="1" x14ac:dyDescent="0.45">
      <c r="B10" s="99"/>
      <c r="C10" s="250"/>
      <c r="D10" s="99"/>
    </row>
    <row r="11" spans="2:5" ht="18" customHeight="1" x14ac:dyDescent="0.45">
      <c r="B11" s="99"/>
      <c r="C11" s="250"/>
      <c r="D11" s="99"/>
    </row>
    <row r="12" spans="2:5" ht="18" customHeight="1" x14ac:dyDescent="0.45">
      <c r="B12" s="99"/>
      <c r="C12" s="250"/>
      <c r="D12" s="99"/>
    </row>
    <row r="13" spans="2:5" ht="18" customHeight="1" x14ac:dyDescent="0.45">
      <c r="B13" s="99"/>
      <c r="C13" s="250"/>
      <c r="D13" s="99"/>
    </row>
    <row r="14" spans="2:5" ht="18" customHeight="1" x14ac:dyDescent="0.45">
      <c r="B14" s="99"/>
      <c r="C14" s="250"/>
      <c r="D14" s="99"/>
    </row>
    <row r="15" spans="2:5" ht="18" customHeight="1" x14ac:dyDescent="0.45">
      <c r="B15" s="99"/>
      <c r="C15" s="250"/>
      <c r="D15" s="99"/>
    </row>
    <row r="16" spans="2:5" ht="18" customHeight="1" x14ac:dyDescent="0.45">
      <c r="B16" s="99"/>
      <c r="C16" s="250"/>
      <c r="D16" s="99"/>
    </row>
    <row r="17" spans="2:4" ht="18" customHeight="1" x14ac:dyDescent="0.45">
      <c r="B17" s="99"/>
      <c r="C17" s="250"/>
      <c r="D17" s="99"/>
    </row>
    <row r="18" spans="2:4" ht="18" customHeight="1" x14ac:dyDescent="0.45">
      <c r="B18" s="99"/>
      <c r="C18" s="250"/>
      <c r="D18" s="99"/>
    </row>
    <row r="19" spans="2:4" ht="18" customHeight="1" x14ac:dyDescent="0.45">
      <c r="B19" s="99"/>
      <c r="C19" s="250"/>
      <c r="D19" s="99"/>
    </row>
    <row r="20" spans="2:4" ht="18" customHeight="1" x14ac:dyDescent="0.45">
      <c r="B20" s="99"/>
      <c r="C20" s="250"/>
      <c r="D20" s="99"/>
    </row>
    <row r="21" spans="2:4" ht="18" customHeight="1" x14ac:dyDescent="0.45">
      <c r="B21" s="99"/>
      <c r="C21" s="250"/>
      <c r="D21" s="99"/>
    </row>
    <row r="22" spans="2:4" ht="18" customHeight="1" x14ac:dyDescent="0.45">
      <c r="B22" s="99"/>
      <c r="C22" s="250"/>
      <c r="D22" s="99"/>
    </row>
    <row r="23" spans="2:4" ht="18" customHeight="1" x14ac:dyDescent="0.45">
      <c r="B23" s="99"/>
      <c r="C23" s="250"/>
      <c r="D23" s="99"/>
    </row>
    <row r="24" spans="2:4" ht="18" customHeight="1" x14ac:dyDescent="0.45">
      <c r="B24" s="99"/>
      <c r="C24" s="250"/>
      <c r="D24" s="99"/>
    </row>
    <row r="25" spans="2:4" ht="18" customHeight="1" x14ac:dyDescent="0.45">
      <c r="B25" s="99"/>
      <c r="C25" s="250"/>
      <c r="D25" s="99"/>
    </row>
    <row r="26" spans="2:4" ht="18" customHeight="1" x14ac:dyDescent="0.45">
      <c r="B26" s="99"/>
      <c r="C26" s="250"/>
      <c r="D26" s="99"/>
    </row>
    <row r="27" spans="2:4" ht="18" customHeight="1" x14ac:dyDescent="0.45">
      <c r="B27" s="99"/>
      <c r="C27" s="250"/>
      <c r="D27" s="99"/>
    </row>
    <row r="28" spans="2:4" ht="18" customHeight="1" x14ac:dyDescent="0.45">
      <c r="B28" s="99"/>
      <c r="C28" s="250"/>
      <c r="D28" s="99"/>
    </row>
    <row r="29" spans="2:4" ht="18" customHeight="1" x14ac:dyDescent="0.45">
      <c r="B29" s="99"/>
      <c r="C29" s="250"/>
      <c r="D29" s="99"/>
    </row>
    <row r="30" spans="2:4" ht="18" customHeight="1" x14ac:dyDescent="0.45">
      <c r="B30" s="99"/>
      <c r="C30" s="250"/>
      <c r="D30" s="99"/>
    </row>
    <row r="31" spans="2:4" ht="18" customHeight="1" x14ac:dyDescent="0.45">
      <c r="B31" s="99"/>
      <c r="C31" s="250"/>
      <c r="D31" s="99"/>
    </row>
    <row r="32" spans="2:4" ht="18" customHeight="1" x14ac:dyDescent="0.45">
      <c r="B32" s="99"/>
      <c r="C32" s="250"/>
      <c r="D32" s="99"/>
    </row>
    <row r="33" spans="2:4" ht="18" customHeight="1" x14ac:dyDescent="0.45">
      <c r="B33" s="99"/>
      <c r="C33" s="250"/>
      <c r="D33" s="99"/>
    </row>
    <row r="34" spans="2:4" ht="18" customHeight="1" x14ac:dyDescent="0.45">
      <c r="B34" s="99"/>
      <c r="C34" s="250"/>
      <c r="D34" s="99"/>
    </row>
    <row r="35" spans="2:4" ht="18" customHeight="1" x14ac:dyDescent="0.45">
      <c r="B35" s="99"/>
      <c r="C35" s="250"/>
      <c r="D35" s="99"/>
    </row>
    <row r="36" spans="2:4" ht="18" customHeight="1" x14ac:dyDescent="0.45">
      <c r="B36" s="99"/>
      <c r="C36" s="250"/>
      <c r="D36" s="99"/>
    </row>
    <row r="37" spans="2:4" ht="18" customHeight="1" x14ac:dyDescent="0.45">
      <c r="B37" s="99"/>
      <c r="C37" s="250"/>
      <c r="D37" s="99"/>
    </row>
    <row r="38" spans="2:4" ht="18" customHeight="1" x14ac:dyDescent="0.45">
      <c r="B38" s="99"/>
      <c r="C38" s="250"/>
      <c r="D38" s="99"/>
    </row>
    <row r="39" spans="2:4" ht="18" customHeight="1" x14ac:dyDescent="0.45">
      <c r="B39" s="99"/>
      <c r="C39" s="250"/>
      <c r="D39" s="99"/>
    </row>
    <row r="40" spans="2:4" ht="18" customHeight="1" x14ac:dyDescent="0.45">
      <c r="B40" s="99"/>
      <c r="C40" s="250"/>
      <c r="D40" s="99"/>
    </row>
    <row r="41" spans="2:4" ht="18" customHeight="1" x14ac:dyDescent="0.45">
      <c r="B41" s="99"/>
      <c r="C41" s="250"/>
      <c r="D41" s="99"/>
    </row>
    <row r="42" spans="2:4" ht="18" customHeight="1" x14ac:dyDescent="0.45">
      <c r="B42" s="99"/>
      <c r="C42" s="250"/>
      <c r="D42" s="99"/>
    </row>
    <row r="43" spans="2:4" ht="18" customHeight="1" x14ac:dyDescent="0.45">
      <c r="B43" s="99"/>
      <c r="C43" s="250"/>
      <c r="D43" s="99"/>
    </row>
    <row r="44" spans="2:4" ht="18" customHeight="1" x14ac:dyDescent="0.45">
      <c r="B44" s="99"/>
      <c r="C44" s="250"/>
      <c r="D44" s="99"/>
    </row>
    <row r="45" spans="2:4" ht="18" customHeight="1" x14ac:dyDescent="0.45">
      <c r="B45" s="99"/>
      <c r="C45" s="250"/>
      <c r="D45" s="99"/>
    </row>
    <row r="46" spans="2:4" ht="18" customHeight="1" x14ac:dyDescent="0.45">
      <c r="B46" s="99"/>
      <c r="C46" s="250"/>
      <c r="D46" s="99"/>
    </row>
    <row r="47" spans="2:4" ht="18" customHeight="1" x14ac:dyDescent="0.45">
      <c r="B47" s="99"/>
      <c r="C47" s="250"/>
      <c r="D47" s="99"/>
    </row>
    <row r="48" spans="2:4" ht="18" customHeight="1" x14ac:dyDescent="0.45">
      <c r="B48" s="99"/>
      <c r="C48" s="250"/>
      <c r="D48" s="99"/>
    </row>
    <row r="49" spans="2:4" ht="18" customHeight="1" x14ac:dyDescent="0.45">
      <c r="B49" s="99"/>
      <c r="C49" s="250"/>
      <c r="D49" s="99"/>
    </row>
    <row r="50" spans="2:4" ht="18" customHeight="1" x14ac:dyDescent="0.45">
      <c r="B50" s="99"/>
      <c r="C50" s="250"/>
      <c r="D50" s="99"/>
    </row>
    <row r="51" spans="2:4" ht="18" customHeight="1" x14ac:dyDescent="0.45">
      <c r="B51" s="99"/>
      <c r="C51" s="250"/>
      <c r="D51" s="99"/>
    </row>
    <row r="52" spans="2:4" ht="18" customHeight="1" x14ac:dyDescent="0.45">
      <c r="B52" s="99"/>
      <c r="C52" s="250"/>
      <c r="D52" s="99"/>
    </row>
    <row r="53" spans="2:4" ht="18" customHeight="1" x14ac:dyDescent="0.45">
      <c r="B53" s="99"/>
      <c r="C53" s="250"/>
      <c r="D53" s="99"/>
    </row>
    <row r="54" spans="2:4" ht="18" customHeight="1" x14ac:dyDescent="0.45">
      <c r="B54" s="99"/>
      <c r="C54" s="250"/>
      <c r="D54" s="99"/>
    </row>
    <row r="55" spans="2:4" ht="18" customHeight="1" x14ac:dyDescent="0.45">
      <c r="B55" s="99"/>
      <c r="C55" s="250"/>
      <c r="D55" s="99"/>
    </row>
    <row r="56" spans="2:4" ht="18" customHeight="1" x14ac:dyDescent="0.45">
      <c r="B56" s="99"/>
      <c r="C56" s="250"/>
      <c r="D56" s="99"/>
    </row>
    <row r="57" spans="2:4" ht="18" customHeight="1" x14ac:dyDescent="0.45">
      <c r="B57" s="99"/>
      <c r="C57" s="250"/>
      <c r="D57" s="99"/>
    </row>
    <row r="58" spans="2:4" ht="18" customHeight="1" x14ac:dyDescent="0.45">
      <c r="B58" s="99"/>
      <c r="C58" s="250"/>
      <c r="D58" s="99"/>
    </row>
    <row r="59" spans="2:4" ht="18" customHeight="1" x14ac:dyDescent="0.45">
      <c r="B59" s="99"/>
      <c r="C59" s="250"/>
      <c r="D59" s="99"/>
    </row>
    <row r="60" spans="2:4" ht="18" customHeight="1" x14ac:dyDescent="0.45">
      <c r="B60" s="99"/>
      <c r="C60" s="250"/>
      <c r="D60" s="99"/>
    </row>
    <row r="61" spans="2:4" ht="18" customHeight="1" x14ac:dyDescent="0.45">
      <c r="B61" s="99"/>
      <c r="C61" s="250"/>
      <c r="D61" s="99"/>
    </row>
    <row r="62" spans="2:4" ht="18" customHeight="1" x14ac:dyDescent="0.45">
      <c r="B62" s="99"/>
      <c r="C62" s="250"/>
      <c r="D62" s="99"/>
    </row>
    <row r="63" spans="2:4" ht="18" customHeight="1" x14ac:dyDescent="0.45">
      <c r="B63" s="99"/>
      <c r="C63" s="250"/>
      <c r="D63" s="99"/>
    </row>
    <row r="64" spans="2:4" ht="18" customHeight="1" x14ac:dyDescent="0.45">
      <c r="B64" s="99"/>
      <c r="C64" s="250"/>
      <c r="D64" s="99"/>
    </row>
    <row r="65" spans="2:4" ht="18" customHeight="1" x14ac:dyDescent="0.45">
      <c r="B65" s="99"/>
      <c r="C65" s="250"/>
      <c r="D65" s="99"/>
    </row>
    <row r="66" spans="2:4" ht="18" customHeight="1" x14ac:dyDescent="0.45">
      <c r="B66" s="99"/>
      <c r="C66" s="250"/>
      <c r="D66" s="99"/>
    </row>
    <row r="67" spans="2:4" ht="18" customHeight="1" x14ac:dyDescent="0.45">
      <c r="B67" s="99"/>
      <c r="C67" s="250"/>
      <c r="D67" s="99"/>
    </row>
    <row r="68" spans="2:4" ht="18" customHeight="1" x14ac:dyDescent="0.45">
      <c r="B68" s="99"/>
      <c r="C68" s="250"/>
      <c r="D68" s="99"/>
    </row>
    <row r="69" spans="2:4" ht="18" customHeight="1" x14ac:dyDescent="0.45">
      <c r="B69" s="99"/>
      <c r="C69" s="250"/>
      <c r="D69" s="99"/>
    </row>
    <row r="70" spans="2:4" ht="18" customHeight="1" x14ac:dyDescent="0.45">
      <c r="B70" s="99"/>
      <c r="C70" s="250"/>
      <c r="D70" s="99"/>
    </row>
    <row r="71" spans="2:4" ht="18" customHeight="1" x14ac:dyDescent="0.45">
      <c r="B71" s="99"/>
      <c r="C71" s="250"/>
      <c r="D71" s="99"/>
    </row>
    <row r="72" spans="2:4" ht="18" customHeight="1" x14ac:dyDescent="0.45">
      <c r="B72" s="99"/>
      <c r="C72" s="250"/>
      <c r="D72" s="99"/>
    </row>
    <row r="73" spans="2:4" ht="18" customHeight="1" x14ac:dyDescent="0.45">
      <c r="B73" s="99"/>
      <c r="C73" s="250"/>
      <c r="D73" s="99"/>
    </row>
    <row r="74" spans="2:4" ht="18" customHeight="1" x14ac:dyDescent="0.45">
      <c r="B74" s="99"/>
      <c r="C74" s="250"/>
      <c r="D74" s="99"/>
    </row>
    <row r="75" spans="2:4" ht="18" customHeight="1" x14ac:dyDescent="0.45">
      <c r="B75" s="99"/>
      <c r="C75" s="250"/>
      <c r="D75" s="99"/>
    </row>
    <row r="76" spans="2:4" ht="18" customHeight="1" x14ac:dyDescent="0.45">
      <c r="B76" s="99"/>
      <c r="C76" s="250"/>
      <c r="D76" s="99"/>
    </row>
    <row r="77" spans="2:4" ht="18" customHeight="1" x14ac:dyDescent="0.45">
      <c r="B77" s="99"/>
      <c r="C77" s="250"/>
      <c r="D77" s="99"/>
    </row>
    <row r="78" spans="2:4" ht="18" customHeight="1" x14ac:dyDescent="0.45">
      <c r="B78" s="99"/>
      <c r="C78" s="250"/>
      <c r="D78" s="99"/>
    </row>
    <row r="79" spans="2:4" ht="18" customHeight="1" x14ac:dyDescent="0.45">
      <c r="B79" s="99"/>
      <c r="C79" s="251"/>
      <c r="D79" s="99"/>
    </row>
    <row r="80" spans="2:4" ht="12.75" customHeight="1" x14ac:dyDescent="0.45">
      <c r="B80" s="99"/>
      <c r="C80" s="99"/>
      <c r="D80" s="99"/>
    </row>
    <row r="81" s="5" customFormat="1" ht="20.25" customHeight="1" x14ac:dyDescent="0.45"/>
    <row r="82" s="5" customFormat="1" ht="20.25" customHeight="1" x14ac:dyDescent="0.45"/>
    <row r="83" s="5" customFormat="1" ht="20.25" customHeight="1" x14ac:dyDescent="0.45"/>
    <row r="84" s="5" customFormat="1" ht="20.25" customHeight="1" x14ac:dyDescent="0.45"/>
    <row r="85" s="5" customFormat="1" ht="20.25" customHeight="1" x14ac:dyDescent="0.45"/>
    <row r="86" s="5" customFormat="1" ht="20.25" customHeight="1" x14ac:dyDescent="0.45"/>
    <row r="87" s="5" customFormat="1" ht="20.25" customHeight="1" x14ac:dyDescent="0.45"/>
    <row r="88" ht="20.25" customHeight="1" x14ac:dyDescent="0.45"/>
    <row r="89" ht="20.25" customHeight="1" x14ac:dyDescent="0.45"/>
    <row r="90" ht="20.25" customHeight="1" x14ac:dyDescent="0.45"/>
    <row r="91" ht="20.25" customHeight="1" x14ac:dyDescent="0.45"/>
    <row r="92" ht="20.25" customHeight="1" x14ac:dyDescent="0.45"/>
  </sheetData>
  <sheetProtection sheet="1" objects="1" scenarios="1" formatCells="0" deleteRows="0" selectLockedCells="1"/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B1:Z94"/>
  <sheetViews>
    <sheetView showGridLines="0" showRowColHeaders="0" topLeftCell="K16" zoomScale="120" zoomScaleNormal="120" workbookViewId="0">
      <selection activeCell="Z2" sqref="Z2"/>
    </sheetView>
  </sheetViews>
  <sheetFormatPr defaultColWidth="9.140625" defaultRowHeight="22.5" x14ac:dyDescent="0.45"/>
  <cols>
    <col min="1" max="1" width="4" style="5" customWidth="1"/>
    <col min="2" max="2" width="3.7109375" style="5" customWidth="1"/>
    <col min="3" max="3" width="4.7109375" style="5" customWidth="1"/>
    <col min="4" max="13" width="8" style="5" customWidth="1"/>
    <col min="14" max="14" width="18.42578125" style="5" customWidth="1"/>
    <col min="15" max="15" width="4" style="5" customWidth="1"/>
    <col min="16" max="16" width="4.28515625" style="5" customWidth="1"/>
    <col min="17" max="24" width="9.140625" style="5"/>
    <col min="25" max="25" width="11.42578125" style="5" customWidth="1"/>
    <col min="26" max="16384" width="9.140625" style="5"/>
  </cols>
  <sheetData>
    <row r="1" spans="2:26" ht="42" customHeight="1" x14ac:dyDescent="0.45"/>
    <row r="2" spans="2:26" ht="27.75" customHeight="1" x14ac:dyDescent="0.45">
      <c r="B2" s="613"/>
      <c r="C2" s="649" t="s">
        <v>69</v>
      </c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99"/>
      <c r="Q2" s="532" t="s">
        <v>70</v>
      </c>
      <c r="R2" s="533"/>
      <c r="S2" s="533"/>
      <c r="T2" s="533"/>
      <c r="U2" s="533"/>
      <c r="V2" s="533"/>
      <c r="W2" s="533"/>
      <c r="X2" s="533"/>
      <c r="Y2" s="533"/>
      <c r="Z2" s="537"/>
    </row>
    <row r="3" spans="2:26" ht="18.75" customHeight="1" x14ac:dyDescent="0.45">
      <c r="B3" s="99"/>
      <c r="D3" s="38" t="s">
        <v>71</v>
      </c>
      <c r="O3" s="99"/>
      <c r="Q3" s="284" t="s">
        <v>72</v>
      </c>
      <c r="R3" s="284"/>
      <c r="S3" s="284"/>
      <c r="T3" s="284"/>
      <c r="U3" s="284"/>
      <c r="V3" s="284"/>
      <c r="W3" s="284"/>
      <c r="X3" s="284"/>
      <c r="Y3" s="284"/>
    </row>
    <row r="4" spans="2:26" ht="18.75" customHeight="1" x14ac:dyDescent="0.45">
      <c r="B4" s="99"/>
      <c r="C4" s="5" t="s">
        <v>73</v>
      </c>
      <c r="O4" s="99"/>
      <c r="Q4" s="284" t="s">
        <v>74</v>
      </c>
      <c r="R4" s="284"/>
      <c r="S4" s="284"/>
      <c r="T4" s="284"/>
      <c r="U4" s="284"/>
      <c r="V4" s="284"/>
      <c r="W4" s="284"/>
      <c r="X4" s="284"/>
      <c r="Y4" s="284"/>
    </row>
    <row r="5" spans="2:26" ht="18.75" customHeight="1" x14ac:dyDescent="0.45">
      <c r="B5" s="99"/>
      <c r="C5" s="5" t="s">
        <v>75</v>
      </c>
      <c r="O5" s="99"/>
      <c r="Q5" s="284"/>
      <c r="R5" s="284"/>
      <c r="S5" s="284"/>
      <c r="T5" s="284"/>
      <c r="U5" s="284"/>
      <c r="V5" s="284"/>
      <c r="W5" s="284"/>
      <c r="X5" s="284"/>
      <c r="Y5" s="284"/>
    </row>
    <row r="6" spans="2:26" ht="18.75" customHeight="1" x14ac:dyDescent="0.45">
      <c r="B6" s="99"/>
      <c r="C6" s="210" t="s">
        <v>76</v>
      </c>
      <c r="O6" s="99"/>
      <c r="Q6" s="532" t="s">
        <v>77</v>
      </c>
      <c r="R6" s="533"/>
      <c r="S6" s="533"/>
      <c r="T6" s="533"/>
      <c r="U6" s="533"/>
      <c r="V6" s="533"/>
      <c r="W6" s="533"/>
      <c r="X6" s="533"/>
      <c r="Y6" s="533"/>
    </row>
    <row r="7" spans="2:26" ht="11.25" customHeight="1" x14ac:dyDescent="0.45">
      <c r="B7" s="99"/>
      <c r="O7" s="99"/>
      <c r="Q7" s="533"/>
      <c r="R7" s="533"/>
      <c r="S7" s="533"/>
      <c r="T7" s="533"/>
      <c r="U7" s="533"/>
      <c r="V7" s="533"/>
      <c r="W7" s="533"/>
      <c r="X7" s="533"/>
      <c r="Y7" s="533"/>
    </row>
    <row r="8" spans="2:26" ht="21" customHeight="1" x14ac:dyDescent="0.45">
      <c r="B8" s="99"/>
      <c r="C8" s="38"/>
      <c r="D8" s="5" t="s">
        <v>78</v>
      </c>
      <c r="F8" s="5" t="s">
        <v>79</v>
      </c>
      <c r="O8" s="99"/>
      <c r="Q8" s="284" t="s">
        <v>80</v>
      </c>
      <c r="R8" s="284"/>
      <c r="S8" s="284"/>
      <c r="T8" s="284"/>
      <c r="U8" s="284"/>
      <c r="V8" s="284"/>
      <c r="W8" s="284"/>
      <c r="X8" s="284"/>
      <c r="Y8" s="284"/>
    </row>
    <row r="9" spans="2:26" ht="21" customHeight="1" x14ac:dyDescent="0.45">
      <c r="B9" s="99"/>
      <c r="C9" s="38"/>
      <c r="D9" s="5" t="s">
        <v>81</v>
      </c>
      <c r="F9" s="5" t="s">
        <v>82</v>
      </c>
      <c r="O9" s="99"/>
      <c r="Q9" s="284">
        <v>1.1000000000000001</v>
      </c>
      <c r="R9" s="284" t="s">
        <v>83</v>
      </c>
      <c r="S9" s="284"/>
      <c r="T9" s="284"/>
      <c r="U9" s="284"/>
      <c r="V9" s="284"/>
      <c r="W9" s="284"/>
      <c r="X9" s="284"/>
      <c r="Y9" s="284"/>
    </row>
    <row r="10" spans="2:26" ht="21" customHeight="1" x14ac:dyDescent="0.45">
      <c r="B10" s="99"/>
      <c r="C10" s="38"/>
      <c r="D10" s="5" t="s">
        <v>84</v>
      </c>
      <c r="F10" s="5" t="s">
        <v>85</v>
      </c>
      <c r="O10" s="99"/>
      <c r="Q10" s="284">
        <v>1.2</v>
      </c>
      <c r="R10" s="284" t="s">
        <v>86</v>
      </c>
      <c r="S10" s="284"/>
      <c r="T10" s="284"/>
      <c r="U10" s="284"/>
      <c r="V10" s="284"/>
      <c r="W10" s="284"/>
      <c r="X10" s="284"/>
      <c r="Y10" s="284"/>
    </row>
    <row r="11" spans="2:26" ht="21" customHeight="1" x14ac:dyDescent="0.45">
      <c r="B11" s="99"/>
      <c r="C11" s="38"/>
      <c r="D11" s="5" t="s">
        <v>87</v>
      </c>
      <c r="F11" s="5" t="s">
        <v>88</v>
      </c>
      <c r="O11" s="99"/>
      <c r="Q11" s="284"/>
      <c r="R11" s="284"/>
      <c r="S11" s="284"/>
      <c r="T11" s="284"/>
      <c r="U11" s="284"/>
      <c r="V11" s="284"/>
      <c r="W11" s="284"/>
      <c r="X11" s="284"/>
      <c r="Y11" s="284"/>
    </row>
    <row r="12" spans="2:26" ht="21" customHeight="1" x14ac:dyDescent="0.45">
      <c r="B12" s="99"/>
      <c r="C12" s="38"/>
      <c r="F12" s="5" t="s">
        <v>89</v>
      </c>
      <c r="O12" s="99"/>
      <c r="Q12" s="284"/>
      <c r="R12" s="284"/>
      <c r="S12" s="284"/>
      <c r="T12" s="284"/>
      <c r="U12" s="284"/>
      <c r="V12" s="284"/>
      <c r="W12" s="284"/>
      <c r="X12" s="284"/>
      <c r="Y12" s="284"/>
    </row>
    <row r="13" spans="2:26" ht="21" customHeight="1" x14ac:dyDescent="0.45">
      <c r="B13" s="99"/>
      <c r="C13" s="38"/>
      <c r="F13" s="41" t="s">
        <v>90</v>
      </c>
      <c r="O13" s="99"/>
      <c r="Q13" s="284"/>
      <c r="R13" s="284"/>
      <c r="S13" s="284"/>
      <c r="T13" s="284"/>
      <c r="U13" s="284"/>
      <c r="V13" s="284"/>
      <c r="W13" s="284"/>
      <c r="X13" s="284"/>
      <c r="Y13" s="284"/>
    </row>
    <row r="14" spans="2:26" ht="21" customHeight="1" x14ac:dyDescent="0.45">
      <c r="B14" s="99"/>
      <c r="C14" s="38"/>
      <c r="D14" s="5" t="s">
        <v>91</v>
      </c>
      <c r="F14" s="5" t="s">
        <v>92</v>
      </c>
      <c r="O14" s="99"/>
      <c r="Q14" s="284"/>
      <c r="R14" s="284"/>
      <c r="S14" s="284"/>
      <c r="T14" s="284"/>
      <c r="U14" s="284"/>
      <c r="V14" s="284"/>
      <c r="W14" s="284"/>
      <c r="X14" s="284"/>
      <c r="Y14" s="284"/>
    </row>
    <row r="15" spans="2:26" ht="21" customHeight="1" x14ac:dyDescent="0.45">
      <c r="B15" s="99"/>
      <c r="C15" s="38"/>
      <c r="D15" s="5" t="s">
        <v>93</v>
      </c>
      <c r="F15" s="5" t="s">
        <v>94</v>
      </c>
      <c r="O15" s="99"/>
      <c r="Q15" s="284"/>
      <c r="R15" s="284"/>
      <c r="S15" s="284"/>
      <c r="T15" s="284"/>
      <c r="U15" s="284"/>
      <c r="V15" s="284"/>
      <c r="W15" s="284"/>
      <c r="X15" s="284"/>
      <c r="Y15" s="284"/>
    </row>
    <row r="16" spans="2:26" ht="21" customHeight="1" x14ac:dyDescent="0.45">
      <c r="B16" s="99"/>
      <c r="C16" s="38"/>
      <c r="F16" s="40" t="s">
        <v>95</v>
      </c>
      <c r="O16" s="99"/>
      <c r="Q16" s="284"/>
      <c r="R16" s="284"/>
      <c r="S16" s="284"/>
      <c r="T16" s="284"/>
      <c r="U16" s="284"/>
      <c r="V16" s="284"/>
      <c r="W16" s="284"/>
      <c r="X16" s="284"/>
      <c r="Y16" s="284"/>
    </row>
    <row r="17" spans="2:25" ht="21" customHeight="1" x14ac:dyDescent="0.45">
      <c r="B17" s="99"/>
      <c r="C17" s="38"/>
      <c r="F17" s="40"/>
      <c r="O17" s="99"/>
      <c r="Q17" s="284"/>
      <c r="R17" s="284"/>
      <c r="S17" s="284"/>
      <c r="T17" s="284"/>
      <c r="U17" s="284"/>
      <c r="V17" s="284"/>
      <c r="W17" s="284"/>
      <c r="X17" s="284"/>
      <c r="Y17" s="284"/>
    </row>
    <row r="18" spans="2:25" ht="21" customHeight="1" x14ac:dyDescent="0.45">
      <c r="B18" s="99"/>
      <c r="C18" s="38"/>
      <c r="F18" s="40"/>
      <c r="I18" s="5" t="s">
        <v>96</v>
      </c>
      <c r="O18" s="99"/>
      <c r="Q18" s="284"/>
      <c r="R18" s="284"/>
      <c r="S18" s="284"/>
      <c r="T18" s="284"/>
      <c r="U18" s="284"/>
      <c r="V18" s="284"/>
      <c r="W18" s="284"/>
      <c r="X18" s="284"/>
      <c r="Y18" s="284"/>
    </row>
    <row r="19" spans="2:25" ht="21" customHeight="1" x14ac:dyDescent="0.45">
      <c r="B19" s="99"/>
      <c r="C19" s="38"/>
      <c r="F19" s="40"/>
      <c r="I19" s="5" t="s">
        <v>97</v>
      </c>
      <c r="O19" s="99"/>
      <c r="Q19" s="284"/>
      <c r="R19" s="284"/>
      <c r="S19" s="284"/>
      <c r="T19" s="284"/>
      <c r="U19" s="284"/>
      <c r="V19" s="284"/>
      <c r="W19" s="284"/>
      <c r="X19" s="284"/>
      <c r="Y19" s="284"/>
    </row>
    <row r="20" spans="2:25" ht="21" customHeight="1" x14ac:dyDescent="0.45">
      <c r="B20" s="99"/>
      <c r="C20" s="38"/>
      <c r="F20" s="40"/>
      <c r="I20" s="5" t="s">
        <v>98</v>
      </c>
      <c r="O20" s="99"/>
      <c r="Q20" s="284"/>
      <c r="R20" s="284"/>
      <c r="S20" s="284"/>
      <c r="T20" s="284"/>
      <c r="U20" s="284"/>
      <c r="V20" s="284"/>
      <c r="W20" s="284"/>
      <c r="X20" s="284"/>
      <c r="Y20" s="284"/>
    </row>
    <row r="21" spans="2:25" ht="21" customHeight="1" x14ac:dyDescent="0.45">
      <c r="B21" s="99"/>
      <c r="C21" s="38"/>
      <c r="F21" s="40"/>
      <c r="I21" s="5" t="s">
        <v>99</v>
      </c>
      <c r="O21" s="99"/>
      <c r="Q21" s="284"/>
      <c r="R21" s="284"/>
      <c r="S21" s="284"/>
      <c r="T21" s="284"/>
      <c r="U21" s="284"/>
      <c r="V21" s="284"/>
      <c r="W21" s="284"/>
      <c r="X21" s="284"/>
      <c r="Y21" s="284"/>
    </row>
    <row r="22" spans="2:25" ht="21" customHeight="1" x14ac:dyDescent="0.45">
      <c r="B22" s="99"/>
      <c r="C22" s="38"/>
      <c r="F22" s="40"/>
      <c r="J22" s="8" t="s">
        <v>100</v>
      </c>
      <c r="O22" s="99"/>
      <c r="Q22" s="284"/>
      <c r="R22" s="284"/>
      <c r="S22" s="284"/>
      <c r="T22" s="284"/>
      <c r="U22" s="284"/>
      <c r="V22" s="284"/>
      <c r="W22" s="284"/>
      <c r="X22" s="284"/>
      <c r="Y22" s="284"/>
    </row>
    <row r="23" spans="2:25" ht="21" customHeight="1" x14ac:dyDescent="0.45">
      <c r="B23" s="99"/>
      <c r="C23" s="38"/>
      <c r="F23" s="40"/>
      <c r="J23" s="8" t="s">
        <v>101</v>
      </c>
      <c r="O23" s="99"/>
      <c r="Q23" s="284"/>
      <c r="R23" s="284"/>
      <c r="S23" s="284"/>
      <c r="T23" s="284"/>
      <c r="U23" s="284"/>
      <c r="V23" s="284"/>
      <c r="W23" s="284"/>
      <c r="X23" s="284"/>
      <c r="Y23" s="284"/>
    </row>
    <row r="24" spans="2:25" ht="20.25" customHeight="1" x14ac:dyDescent="0.45">
      <c r="B24" s="99"/>
      <c r="C24" s="38"/>
      <c r="F24" s="5" t="s">
        <v>102</v>
      </c>
      <c r="J24" s="39"/>
      <c r="O24" s="99"/>
      <c r="Q24" s="284"/>
      <c r="R24" s="284"/>
      <c r="S24" s="284"/>
      <c r="T24" s="284"/>
      <c r="U24" s="284"/>
      <c r="V24" s="284"/>
      <c r="W24" s="284"/>
      <c r="X24" s="284"/>
      <c r="Y24" s="284"/>
    </row>
    <row r="25" spans="2:25" ht="18" customHeight="1" x14ac:dyDescent="0.45">
      <c r="B25" s="99"/>
      <c r="C25" s="38"/>
      <c r="I25" s="5" t="s">
        <v>103</v>
      </c>
      <c r="J25" s="5" t="s">
        <v>104</v>
      </c>
      <c r="O25" s="99"/>
      <c r="Q25" s="284"/>
      <c r="R25" s="284"/>
      <c r="S25" s="284"/>
      <c r="T25" s="284"/>
      <c r="U25" s="284"/>
      <c r="V25" s="284"/>
      <c r="W25" s="284"/>
      <c r="X25" s="284"/>
      <c r="Y25" s="284"/>
    </row>
    <row r="26" spans="2:25" ht="18" customHeight="1" x14ac:dyDescent="0.45">
      <c r="B26" s="99"/>
      <c r="C26" s="38"/>
      <c r="I26" s="5" t="s">
        <v>105</v>
      </c>
      <c r="J26" s="5" t="s">
        <v>106</v>
      </c>
      <c r="O26" s="99"/>
      <c r="Q26" s="284"/>
      <c r="R26" s="284"/>
      <c r="S26" s="284"/>
      <c r="T26" s="284"/>
      <c r="U26" s="284"/>
      <c r="V26" s="284"/>
      <c r="W26" s="284"/>
      <c r="X26" s="284"/>
      <c r="Y26" s="284"/>
    </row>
    <row r="27" spans="2:25" ht="18" customHeight="1" x14ac:dyDescent="0.45">
      <c r="B27" s="99"/>
      <c r="C27" s="38"/>
      <c r="I27" s="5" t="s">
        <v>107</v>
      </c>
      <c r="J27" s="5" t="s">
        <v>108</v>
      </c>
      <c r="O27" s="99"/>
      <c r="Q27" s="284"/>
      <c r="R27" s="284"/>
      <c r="S27" s="284"/>
      <c r="T27" s="284"/>
      <c r="U27" s="284"/>
      <c r="V27" s="284"/>
      <c r="W27" s="284"/>
      <c r="X27" s="284"/>
      <c r="Y27" s="284"/>
    </row>
    <row r="28" spans="2:25" ht="18" customHeight="1" x14ac:dyDescent="0.45">
      <c r="B28" s="99"/>
      <c r="C28" s="38"/>
      <c r="I28" s="5" t="s">
        <v>109</v>
      </c>
      <c r="J28" s="5" t="s">
        <v>110</v>
      </c>
      <c r="O28" s="99"/>
      <c r="Q28" s="284"/>
      <c r="R28" s="284"/>
      <c r="S28" s="284"/>
      <c r="T28" s="284"/>
      <c r="U28" s="284"/>
      <c r="V28" s="284"/>
      <c r="W28" s="284"/>
      <c r="X28" s="284"/>
      <c r="Y28" s="284"/>
    </row>
    <row r="29" spans="2:25" ht="18" customHeight="1" x14ac:dyDescent="0.45">
      <c r="B29" s="99"/>
      <c r="C29" s="38"/>
      <c r="F29" s="5" t="s">
        <v>111</v>
      </c>
      <c r="O29" s="99"/>
      <c r="Q29" s="284"/>
      <c r="R29" s="284"/>
      <c r="S29" s="284"/>
      <c r="T29" s="284"/>
      <c r="U29" s="284"/>
      <c r="V29" s="284"/>
      <c r="W29" s="284"/>
      <c r="X29" s="284"/>
      <c r="Y29" s="284"/>
    </row>
    <row r="30" spans="2:25" ht="21" customHeight="1" x14ac:dyDescent="0.45">
      <c r="B30" s="99"/>
      <c r="C30" s="38"/>
      <c r="D30" s="5" t="s">
        <v>112</v>
      </c>
      <c r="F30" s="5" t="s">
        <v>113</v>
      </c>
      <c r="O30" s="99"/>
      <c r="Q30" s="284"/>
      <c r="R30" s="284"/>
      <c r="S30" s="284"/>
      <c r="T30" s="284"/>
      <c r="U30" s="284"/>
      <c r="V30" s="284"/>
      <c r="W30" s="284"/>
      <c r="X30" s="284"/>
      <c r="Y30" s="284"/>
    </row>
    <row r="31" spans="2:25" ht="21" customHeight="1" x14ac:dyDescent="0.45">
      <c r="B31" s="99"/>
      <c r="C31" s="38"/>
      <c r="D31" s="5" t="s">
        <v>114</v>
      </c>
      <c r="F31" s="5" t="s">
        <v>115</v>
      </c>
      <c r="O31" s="99"/>
      <c r="Q31" s="284"/>
      <c r="R31" s="284"/>
      <c r="S31" s="284"/>
      <c r="T31" s="284"/>
      <c r="U31" s="284"/>
      <c r="V31" s="284"/>
      <c r="W31" s="284"/>
      <c r="X31" s="284"/>
      <c r="Y31" s="284"/>
    </row>
    <row r="32" spans="2:25" ht="17.25" customHeight="1" x14ac:dyDescent="0.45">
      <c r="B32" s="99"/>
      <c r="C32" s="38"/>
      <c r="F32" s="650" t="s">
        <v>116</v>
      </c>
      <c r="G32" s="650"/>
      <c r="H32" s="650"/>
      <c r="I32" s="650"/>
      <c r="J32" s="650"/>
      <c r="K32" s="650"/>
      <c r="L32" s="650"/>
      <c r="M32" s="650"/>
      <c r="N32" s="650"/>
      <c r="O32" s="99"/>
      <c r="Q32" s="284"/>
      <c r="R32" s="284"/>
      <c r="S32" s="284"/>
      <c r="T32" s="284"/>
      <c r="U32" s="284"/>
      <c r="V32" s="284"/>
      <c r="W32" s="284"/>
      <c r="X32" s="284"/>
      <c r="Y32" s="284"/>
    </row>
    <row r="33" spans="2:25" ht="37.5" customHeight="1" x14ac:dyDescent="0.45">
      <c r="B33" s="99"/>
      <c r="C33" s="38"/>
      <c r="F33" s="651" t="s">
        <v>117</v>
      </c>
      <c r="G33" s="651"/>
      <c r="H33" s="651"/>
      <c r="I33" s="651"/>
      <c r="J33" s="651"/>
      <c r="K33" s="651"/>
      <c r="L33" s="651"/>
      <c r="M33" s="651"/>
      <c r="N33" s="651"/>
      <c r="O33" s="99"/>
      <c r="Q33" s="284"/>
      <c r="R33" s="284"/>
      <c r="S33" s="284"/>
      <c r="T33" s="284"/>
      <c r="U33" s="284"/>
      <c r="V33" s="284"/>
      <c r="W33" s="284"/>
      <c r="X33" s="284"/>
      <c r="Y33" s="284"/>
    </row>
    <row r="34" spans="2:25" ht="21" customHeight="1" x14ac:dyDescent="0.45">
      <c r="B34" s="99"/>
      <c r="C34" s="38"/>
      <c r="D34" s="5" t="s">
        <v>118</v>
      </c>
      <c r="G34" s="5" t="s">
        <v>119</v>
      </c>
      <c r="O34" s="99"/>
      <c r="Q34" s="284"/>
      <c r="R34" s="284"/>
      <c r="S34" s="284"/>
      <c r="T34" s="284"/>
      <c r="U34" s="284"/>
      <c r="V34" s="284"/>
      <c r="W34" s="284"/>
      <c r="X34" s="284"/>
      <c r="Y34" s="284"/>
    </row>
    <row r="35" spans="2:25" ht="21" customHeight="1" x14ac:dyDescent="0.45">
      <c r="B35" s="99"/>
      <c r="C35" s="38"/>
      <c r="D35" s="5" t="s">
        <v>120</v>
      </c>
      <c r="G35" s="5" t="s">
        <v>121</v>
      </c>
      <c r="O35" s="99"/>
      <c r="Q35" s="284"/>
      <c r="R35" s="284"/>
      <c r="S35" s="284"/>
      <c r="T35" s="284"/>
      <c r="U35" s="284"/>
      <c r="V35" s="284"/>
      <c r="W35" s="284"/>
      <c r="X35" s="284"/>
      <c r="Y35" s="284"/>
    </row>
    <row r="36" spans="2:25" ht="21" customHeight="1" x14ac:dyDescent="0.45">
      <c r="B36" s="99"/>
      <c r="C36" s="38"/>
      <c r="D36" s="5" t="s">
        <v>122</v>
      </c>
      <c r="G36" s="5" t="s">
        <v>123</v>
      </c>
      <c r="O36" s="99"/>
      <c r="Q36" s="284"/>
      <c r="R36" s="284"/>
      <c r="S36" s="284"/>
      <c r="T36" s="284"/>
      <c r="U36" s="284"/>
      <c r="V36" s="284"/>
      <c r="W36" s="284"/>
      <c r="X36" s="284"/>
      <c r="Y36" s="284"/>
    </row>
    <row r="37" spans="2:25" ht="21" customHeight="1" x14ac:dyDescent="0.45">
      <c r="B37" s="99"/>
      <c r="C37" s="38"/>
      <c r="D37" s="5" t="s">
        <v>124</v>
      </c>
      <c r="F37" s="5" t="s">
        <v>125</v>
      </c>
      <c r="O37" s="99"/>
      <c r="Q37" s="284"/>
      <c r="R37" s="284"/>
      <c r="S37" s="284"/>
      <c r="T37" s="284"/>
      <c r="U37" s="284"/>
      <c r="V37" s="284"/>
      <c r="W37" s="284"/>
      <c r="X37" s="284"/>
      <c r="Y37" s="284"/>
    </row>
    <row r="38" spans="2:25" ht="21" customHeight="1" x14ac:dyDescent="0.45">
      <c r="B38" s="99"/>
      <c r="C38" s="38"/>
      <c r="D38" s="5" t="s">
        <v>126</v>
      </c>
      <c r="F38" s="5" t="s">
        <v>127</v>
      </c>
      <c r="O38" s="99"/>
      <c r="Q38" s="284"/>
      <c r="R38" s="284"/>
      <c r="S38" s="284"/>
      <c r="T38" s="284"/>
      <c r="U38" s="284"/>
      <c r="V38" s="284"/>
      <c r="W38" s="284"/>
      <c r="X38" s="284"/>
      <c r="Y38" s="284"/>
    </row>
    <row r="39" spans="2:25" ht="21" customHeight="1" x14ac:dyDescent="0.45">
      <c r="B39" s="99"/>
      <c r="C39" s="38"/>
      <c r="D39" s="5" t="s">
        <v>128</v>
      </c>
      <c r="G39" s="5" t="s">
        <v>129</v>
      </c>
      <c r="O39" s="99"/>
      <c r="Q39" s="284"/>
      <c r="R39" s="284"/>
      <c r="S39" s="284"/>
      <c r="T39" s="284"/>
      <c r="U39" s="284"/>
      <c r="V39" s="284"/>
      <c r="W39" s="284"/>
      <c r="X39" s="284"/>
      <c r="Y39" s="284"/>
    </row>
    <row r="40" spans="2:25" ht="21" customHeight="1" x14ac:dyDescent="0.45">
      <c r="B40" s="99"/>
      <c r="C40" s="38"/>
      <c r="D40" s="5" t="s">
        <v>130</v>
      </c>
      <c r="G40" s="5" t="s">
        <v>131</v>
      </c>
      <c r="O40" s="99"/>
      <c r="Q40" s="284"/>
      <c r="R40" s="284"/>
      <c r="S40" s="284"/>
      <c r="T40" s="284"/>
      <c r="U40" s="284"/>
      <c r="V40" s="284"/>
      <c r="W40" s="284"/>
      <c r="X40" s="284"/>
      <c r="Y40" s="284"/>
    </row>
    <row r="41" spans="2:25" ht="21" customHeight="1" x14ac:dyDescent="0.45">
      <c r="B41" s="99"/>
      <c r="C41" s="38"/>
      <c r="D41" s="5" t="s">
        <v>132</v>
      </c>
      <c r="F41" s="5" t="s">
        <v>133</v>
      </c>
      <c r="G41" s="39"/>
      <c r="O41" s="99"/>
      <c r="Q41" s="284"/>
      <c r="R41" s="284"/>
      <c r="S41" s="284"/>
      <c r="T41" s="284"/>
      <c r="U41" s="284"/>
      <c r="V41" s="284"/>
      <c r="W41" s="284"/>
      <c r="X41" s="284"/>
      <c r="Y41" s="284"/>
    </row>
    <row r="42" spans="2:25" ht="28.5" customHeight="1" x14ac:dyDescent="0.45">
      <c r="B42" s="99"/>
      <c r="C42" s="43" t="s">
        <v>134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99"/>
      <c r="Q42" s="284"/>
      <c r="R42" s="284"/>
      <c r="S42" s="284"/>
      <c r="T42" s="284"/>
      <c r="U42" s="284"/>
      <c r="V42" s="284"/>
      <c r="W42" s="284"/>
      <c r="X42" s="284"/>
      <c r="Y42" s="284"/>
    </row>
    <row r="43" spans="2:25" ht="22.5" customHeight="1" x14ac:dyDescent="0.45">
      <c r="B43" s="99"/>
      <c r="C43" s="38"/>
      <c r="D43" s="5" t="s">
        <v>135</v>
      </c>
      <c r="O43" s="99"/>
      <c r="Q43" s="284"/>
      <c r="R43" s="284"/>
      <c r="S43" s="284"/>
      <c r="T43" s="284"/>
      <c r="U43" s="284"/>
      <c r="V43" s="284"/>
      <c r="W43" s="284"/>
      <c r="X43" s="284"/>
      <c r="Y43" s="284"/>
    </row>
    <row r="44" spans="2:25" ht="22.5" customHeight="1" x14ac:dyDescent="0.45">
      <c r="B44" s="99"/>
      <c r="C44" s="38"/>
      <c r="O44" s="99"/>
      <c r="Q44" s="284"/>
      <c r="R44" s="284"/>
      <c r="S44" s="284"/>
      <c r="T44" s="284"/>
      <c r="U44" s="284"/>
      <c r="V44" s="284"/>
      <c r="W44" s="284"/>
      <c r="X44" s="284"/>
      <c r="Y44" s="284"/>
    </row>
    <row r="45" spans="2:25" ht="22.5" customHeight="1" x14ac:dyDescent="0.45">
      <c r="B45" s="99"/>
      <c r="C45" s="38"/>
      <c r="O45" s="99"/>
      <c r="Q45" s="284"/>
      <c r="R45" s="284"/>
      <c r="S45" s="284"/>
      <c r="T45" s="284"/>
      <c r="U45" s="284"/>
      <c r="V45" s="284"/>
      <c r="W45" s="284"/>
      <c r="X45" s="284"/>
      <c r="Y45" s="284"/>
    </row>
    <row r="46" spans="2:25" ht="22.5" customHeight="1" x14ac:dyDescent="0.45">
      <c r="B46" s="99"/>
      <c r="C46" s="38"/>
      <c r="D46" s="5" t="s">
        <v>136</v>
      </c>
      <c r="O46" s="99"/>
      <c r="Q46" s="284"/>
      <c r="R46" s="284"/>
      <c r="S46" s="284"/>
      <c r="T46" s="284"/>
      <c r="U46" s="284"/>
      <c r="V46" s="284"/>
      <c r="W46" s="284"/>
      <c r="X46" s="284"/>
      <c r="Y46" s="284"/>
    </row>
    <row r="47" spans="2:25" ht="22.5" customHeight="1" x14ac:dyDescent="0.45">
      <c r="B47" s="99"/>
      <c r="C47" s="38"/>
      <c r="O47" s="99"/>
      <c r="Q47" s="284"/>
      <c r="R47" s="284"/>
      <c r="S47" s="284"/>
      <c r="T47" s="284"/>
      <c r="U47" s="284"/>
      <c r="V47" s="284"/>
      <c r="W47" s="284"/>
      <c r="X47" s="284"/>
      <c r="Y47" s="284"/>
    </row>
    <row r="48" spans="2:25" ht="22.5" customHeight="1" x14ac:dyDescent="0.45">
      <c r="B48" s="99"/>
      <c r="C48" s="38"/>
      <c r="O48" s="99"/>
      <c r="Q48" s="284"/>
      <c r="R48" s="284"/>
      <c r="S48" s="284"/>
      <c r="T48" s="284"/>
      <c r="U48" s="284"/>
      <c r="V48" s="284"/>
      <c r="W48" s="284"/>
      <c r="X48" s="284"/>
      <c r="Y48" s="284"/>
    </row>
    <row r="49" spans="2:25" ht="22.5" customHeight="1" x14ac:dyDescent="0.45">
      <c r="B49" s="99"/>
      <c r="C49" s="38"/>
      <c r="E49" s="8" t="s">
        <v>137</v>
      </c>
      <c r="J49" s="8" t="s">
        <v>138</v>
      </c>
      <c r="O49" s="99"/>
      <c r="Q49" s="284"/>
      <c r="R49" s="284"/>
      <c r="S49" s="284"/>
      <c r="T49" s="284"/>
      <c r="U49" s="284"/>
      <c r="V49" s="284"/>
      <c r="W49" s="284"/>
      <c r="X49" s="284"/>
      <c r="Y49" s="284"/>
    </row>
    <row r="50" spans="2:25" ht="22.5" customHeight="1" x14ac:dyDescent="0.45">
      <c r="B50" s="99"/>
      <c r="C50" s="38"/>
      <c r="O50" s="99"/>
      <c r="Q50" s="284"/>
      <c r="R50" s="284"/>
      <c r="S50" s="284"/>
      <c r="T50" s="284"/>
      <c r="U50" s="284"/>
      <c r="V50" s="284"/>
      <c r="W50" s="284"/>
      <c r="X50" s="284"/>
      <c r="Y50" s="284"/>
    </row>
    <row r="51" spans="2:25" ht="22.5" customHeight="1" x14ac:dyDescent="0.45">
      <c r="B51" s="99"/>
      <c r="C51" s="38"/>
      <c r="D51" s="5" t="s">
        <v>139</v>
      </c>
      <c r="O51" s="99"/>
      <c r="Q51" s="284"/>
      <c r="R51" s="284"/>
      <c r="S51" s="284"/>
      <c r="T51" s="284"/>
      <c r="U51" s="284"/>
      <c r="V51" s="284"/>
      <c r="W51" s="284"/>
      <c r="X51" s="284"/>
      <c r="Y51" s="284"/>
    </row>
    <row r="52" spans="2:25" ht="22.5" customHeight="1" x14ac:dyDescent="0.45">
      <c r="B52" s="99"/>
      <c r="C52" s="38"/>
      <c r="O52" s="99"/>
      <c r="Q52" s="284"/>
      <c r="R52" s="284"/>
      <c r="S52" s="284"/>
      <c r="T52" s="284"/>
      <c r="U52" s="284"/>
      <c r="V52" s="284"/>
      <c r="W52" s="284"/>
      <c r="X52" s="284"/>
      <c r="Y52" s="284"/>
    </row>
    <row r="53" spans="2:25" ht="22.5" customHeight="1" x14ac:dyDescent="0.45">
      <c r="B53" s="99"/>
      <c r="C53" s="38"/>
      <c r="O53" s="99"/>
      <c r="Q53" s="284"/>
      <c r="R53" s="284"/>
      <c r="S53" s="284"/>
      <c r="T53" s="284"/>
      <c r="U53" s="284"/>
      <c r="V53" s="284"/>
      <c r="W53" s="284"/>
      <c r="X53" s="284"/>
      <c r="Y53" s="284"/>
    </row>
    <row r="54" spans="2:25" ht="22.5" customHeight="1" x14ac:dyDescent="0.45">
      <c r="B54" s="99"/>
      <c r="C54" s="38"/>
      <c r="O54" s="99"/>
      <c r="Q54" s="284"/>
      <c r="R54" s="284"/>
      <c r="S54" s="284"/>
      <c r="T54" s="284"/>
      <c r="U54" s="284"/>
      <c r="V54" s="284"/>
      <c r="W54" s="284"/>
      <c r="X54" s="284"/>
      <c r="Y54" s="284"/>
    </row>
    <row r="55" spans="2:25" ht="26.25" customHeight="1" x14ac:dyDescent="0.45">
      <c r="B55" s="99"/>
      <c r="C55" s="43" t="s">
        <v>140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99"/>
    </row>
    <row r="56" spans="2:25" ht="18.75" customHeight="1" x14ac:dyDescent="0.45">
      <c r="B56" s="99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99"/>
    </row>
    <row r="57" spans="2:25" ht="21.75" customHeight="1" x14ac:dyDescent="0.45">
      <c r="B57" s="99"/>
      <c r="C57" s="38"/>
      <c r="D57" s="5" t="s">
        <v>141</v>
      </c>
      <c r="O57" s="99"/>
    </row>
    <row r="58" spans="2:25" ht="18.75" customHeight="1" x14ac:dyDescent="0.45">
      <c r="B58" s="99"/>
      <c r="C58" s="38"/>
      <c r="O58" s="99"/>
    </row>
    <row r="59" spans="2:25" ht="18.75" customHeight="1" x14ac:dyDescent="0.45">
      <c r="B59" s="99"/>
      <c r="C59" s="38"/>
      <c r="E59" s="5" t="s">
        <v>142</v>
      </c>
      <c r="K59" s="652" t="s">
        <v>17</v>
      </c>
      <c r="L59" s="652"/>
      <c r="M59" s="652"/>
      <c r="N59" s="652"/>
      <c r="O59" s="99"/>
    </row>
    <row r="60" spans="2:25" ht="18.75" customHeight="1" x14ac:dyDescent="0.45">
      <c r="B60" s="99"/>
      <c r="C60" s="38"/>
      <c r="E60" s="5" t="s">
        <v>143</v>
      </c>
      <c r="K60" s="648" t="s">
        <v>144</v>
      </c>
      <c r="L60" s="648" t="s">
        <v>145</v>
      </c>
      <c r="M60" s="648" t="s">
        <v>145</v>
      </c>
      <c r="N60" s="648" t="s">
        <v>145</v>
      </c>
      <c r="O60" s="99"/>
    </row>
    <row r="61" spans="2:25" ht="18.75" customHeight="1" x14ac:dyDescent="0.45">
      <c r="B61" s="99"/>
      <c r="C61" s="38"/>
      <c r="E61" s="5" t="s">
        <v>146</v>
      </c>
      <c r="K61" s="648" t="s">
        <v>147</v>
      </c>
      <c r="L61" s="648" t="s">
        <v>148</v>
      </c>
      <c r="M61" s="648" t="s">
        <v>148</v>
      </c>
      <c r="N61" s="648" t="s">
        <v>148</v>
      </c>
      <c r="O61" s="99"/>
    </row>
    <row r="62" spans="2:25" ht="18.75" customHeight="1" x14ac:dyDescent="0.45">
      <c r="B62" s="99"/>
      <c r="C62" s="38"/>
      <c r="K62" s="648"/>
      <c r="L62" s="648"/>
      <c r="M62" s="648"/>
      <c r="N62" s="648"/>
      <c r="O62" s="99"/>
    </row>
    <row r="63" spans="2:25" ht="18.75" customHeight="1" x14ac:dyDescent="0.45">
      <c r="B63" s="99"/>
      <c r="C63" s="38"/>
      <c r="E63" s="5" t="s">
        <v>149</v>
      </c>
      <c r="H63" s="42" t="s">
        <v>150</v>
      </c>
      <c r="K63" s="648" t="s">
        <v>151</v>
      </c>
      <c r="L63" s="648" t="s">
        <v>152</v>
      </c>
      <c r="M63" s="648" t="s">
        <v>152</v>
      </c>
      <c r="N63" s="648" t="s">
        <v>152</v>
      </c>
      <c r="O63" s="99"/>
    </row>
    <row r="64" spans="2:25" ht="18.75" customHeight="1" x14ac:dyDescent="0.45">
      <c r="B64" s="99"/>
      <c r="C64" s="38"/>
      <c r="K64" s="648" t="s">
        <v>153</v>
      </c>
      <c r="L64" s="648" t="s">
        <v>154</v>
      </c>
      <c r="M64" s="648" t="s">
        <v>154</v>
      </c>
      <c r="N64" s="648" t="s">
        <v>154</v>
      </c>
      <c r="O64" s="99"/>
    </row>
    <row r="65" spans="2:15" ht="18.75" customHeight="1" x14ac:dyDescent="0.45">
      <c r="B65" s="99"/>
      <c r="C65" s="38"/>
      <c r="E65" s="5" t="s">
        <v>155</v>
      </c>
      <c r="K65" s="648" t="s">
        <v>156</v>
      </c>
      <c r="L65" s="648" t="s">
        <v>157</v>
      </c>
      <c r="M65" s="648" t="s">
        <v>157</v>
      </c>
      <c r="N65" s="648" t="s">
        <v>157</v>
      </c>
      <c r="O65" s="99"/>
    </row>
    <row r="66" spans="2:15" ht="18.75" customHeight="1" x14ac:dyDescent="0.45">
      <c r="B66" s="99"/>
      <c r="C66" s="38"/>
      <c r="E66" s="5" t="s">
        <v>158</v>
      </c>
      <c r="K66" s="648" t="s">
        <v>159</v>
      </c>
      <c r="L66" s="648" t="s">
        <v>160</v>
      </c>
      <c r="M66" s="648" t="s">
        <v>160</v>
      </c>
      <c r="N66" s="648" t="s">
        <v>160</v>
      </c>
      <c r="O66" s="99"/>
    </row>
    <row r="67" spans="2:15" ht="18.75" customHeight="1" x14ac:dyDescent="0.45">
      <c r="B67" s="99"/>
      <c r="C67" s="38"/>
      <c r="E67" s="5" t="s">
        <v>161</v>
      </c>
      <c r="K67" s="648" t="s">
        <v>162</v>
      </c>
      <c r="L67" s="648" t="s">
        <v>47</v>
      </c>
      <c r="M67" s="648" t="s">
        <v>47</v>
      </c>
      <c r="N67" s="648" t="s">
        <v>47</v>
      </c>
      <c r="O67" s="99"/>
    </row>
    <row r="68" spans="2:15" ht="18.75" customHeight="1" x14ac:dyDescent="0.45">
      <c r="B68" s="99"/>
      <c r="C68" s="38"/>
      <c r="O68" s="99"/>
    </row>
    <row r="69" spans="2:15" ht="18.75" customHeight="1" x14ac:dyDescent="0.45">
      <c r="B69" s="99"/>
      <c r="C69" s="38"/>
      <c r="K69" s="654" t="s">
        <v>163</v>
      </c>
      <c r="L69" s="654"/>
      <c r="M69" s="654"/>
      <c r="N69" s="654"/>
      <c r="O69" s="99"/>
    </row>
    <row r="70" spans="2:15" ht="18.75" customHeight="1" x14ac:dyDescent="0.45">
      <c r="B70" s="99"/>
      <c r="C70" s="38"/>
      <c r="E70" s="5" t="s">
        <v>164</v>
      </c>
      <c r="O70" s="99"/>
    </row>
    <row r="71" spans="2:15" ht="18.75" customHeight="1" x14ac:dyDescent="0.45">
      <c r="B71" s="99"/>
      <c r="C71" s="38"/>
      <c r="O71" s="99"/>
    </row>
    <row r="72" spans="2:15" ht="18.75" customHeight="1" x14ac:dyDescent="0.45">
      <c r="B72" s="99"/>
      <c r="C72" s="43" t="s">
        <v>165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99"/>
    </row>
    <row r="73" spans="2:15" ht="12" customHeight="1" x14ac:dyDescent="0.45">
      <c r="B73" s="99"/>
      <c r="C73" s="38"/>
      <c r="O73" s="99"/>
    </row>
    <row r="74" spans="2:15" ht="19.5" customHeight="1" x14ac:dyDescent="0.45">
      <c r="B74" s="99"/>
      <c r="C74" s="38"/>
      <c r="D74" s="5" t="s">
        <v>166</v>
      </c>
      <c r="O74" s="99"/>
    </row>
    <row r="75" spans="2:15" ht="19.5" customHeight="1" x14ac:dyDescent="0.45">
      <c r="B75" s="99"/>
      <c r="C75" s="38" t="s">
        <v>167</v>
      </c>
      <c r="O75" s="99"/>
    </row>
    <row r="76" spans="2:15" ht="19.5" customHeight="1" x14ac:dyDescent="0.45">
      <c r="B76" s="99"/>
      <c r="C76" s="38" t="s">
        <v>168</v>
      </c>
      <c r="J76" s="655" t="s">
        <v>169</v>
      </c>
      <c r="K76" s="655"/>
      <c r="L76" s="655"/>
      <c r="M76" s="655"/>
      <c r="N76" s="38"/>
      <c r="O76" s="99"/>
    </row>
    <row r="77" spans="2:15" ht="19.5" customHeight="1" x14ac:dyDescent="0.45">
      <c r="B77" s="99"/>
      <c r="C77" s="38"/>
      <c r="G77" s="152"/>
      <c r="H77" s="152"/>
      <c r="I77" s="151" t="s">
        <v>170</v>
      </c>
      <c r="J77" s="151" t="s">
        <v>171</v>
      </c>
      <c r="K77" s="151"/>
      <c r="L77" s="151"/>
      <c r="M77" s="151"/>
      <c r="N77" s="151"/>
      <c r="O77" s="99"/>
    </row>
    <row r="78" spans="2:15" ht="21" customHeight="1" x14ac:dyDescent="0.45">
      <c r="B78" s="99"/>
      <c r="C78" s="38"/>
      <c r="D78" s="5" t="s">
        <v>172</v>
      </c>
      <c r="F78" s="38"/>
      <c r="O78" s="99"/>
    </row>
    <row r="79" spans="2:15" ht="21" customHeight="1" x14ac:dyDescent="0.45">
      <c r="B79" s="99"/>
      <c r="C79" s="38" t="s">
        <v>173</v>
      </c>
      <c r="F79" s="38"/>
      <c r="O79" s="99"/>
    </row>
    <row r="80" spans="2:15" ht="21" customHeight="1" x14ac:dyDescent="0.45">
      <c r="B80" s="99"/>
      <c r="C80" s="38"/>
      <c r="F80" s="38"/>
      <c r="O80" s="99"/>
    </row>
    <row r="81" spans="2:15" ht="21" customHeight="1" x14ac:dyDescent="0.45">
      <c r="B81" s="99"/>
      <c r="C81" s="653" t="s">
        <v>174</v>
      </c>
      <c r="D81" s="653"/>
      <c r="E81" s="653"/>
      <c r="F81" s="653"/>
      <c r="G81" s="653"/>
      <c r="H81" s="653"/>
      <c r="I81" s="653"/>
      <c r="J81" s="653"/>
      <c r="K81" s="653"/>
      <c r="L81" s="653"/>
      <c r="M81" s="653"/>
      <c r="N81" s="653"/>
      <c r="O81" s="99"/>
    </row>
    <row r="82" spans="2:15" ht="18.75" customHeight="1" x14ac:dyDescent="0.45"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</row>
    <row r="83" spans="2:15" ht="18.75" customHeight="1" x14ac:dyDescent="0.45"/>
    <row r="84" spans="2:15" ht="18.75" customHeight="1" x14ac:dyDescent="0.45"/>
    <row r="85" spans="2:15" ht="18.75" customHeight="1" x14ac:dyDescent="0.45"/>
    <row r="86" spans="2:15" ht="18.75" customHeight="1" x14ac:dyDescent="0.45"/>
    <row r="87" spans="2:15" ht="18.75" customHeight="1" x14ac:dyDescent="0.45"/>
    <row r="88" spans="2:15" ht="18.75" customHeight="1" x14ac:dyDescent="0.45"/>
    <row r="89" spans="2:15" ht="20.25" customHeight="1" x14ac:dyDescent="0.45"/>
    <row r="90" spans="2:15" ht="20.25" customHeight="1" x14ac:dyDescent="0.45"/>
    <row r="91" spans="2:15" ht="20.25" customHeight="1" x14ac:dyDescent="0.45"/>
    <row r="92" spans="2:15" ht="20.25" customHeight="1" x14ac:dyDescent="0.45"/>
    <row r="93" spans="2:15" ht="20.25" customHeight="1" x14ac:dyDescent="0.45"/>
    <row r="94" spans="2:15" ht="20.25" customHeight="1" x14ac:dyDescent="0.45"/>
  </sheetData>
  <sheetProtection password="CCE8" sheet="1" objects="1" scenarios="1" selectLockedCells="1"/>
  <mergeCells count="15">
    <mergeCell ref="K66:N66"/>
    <mergeCell ref="K67:N67"/>
    <mergeCell ref="C81:N81"/>
    <mergeCell ref="K69:N69"/>
    <mergeCell ref="J76:M76"/>
    <mergeCell ref="K65:N65"/>
    <mergeCell ref="C2:N2"/>
    <mergeCell ref="F32:N32"/>
    <mergeCell ref="F33:N33"/>
    <mergeCell ref="K59:N59"/>
    <mergeCell ref="K60:N60"/>
    <mergeCell ref="K61:N61"/>
    <mergeCell ref="K63:N63"/>
    <mergeCell ref="K64:N64"/>
    <mergeCell ref="K62:N62"/>
  </mergeCells>
  <hyperlinks>
    <hyperlink ref="K60" location="ปก!A1" display="ปก ปพ.5" xr:uid="{00000000-0004-0000-0100-000000000000}"/>
    <hyperlink ref="L60" location="ปก!A1" display="ปก ปพ.5" xr:uid="{00000000-0004-0000-0100-000001000000}"/>
    <hyperlink ref="M60" location="ปก!A1" display="ปก ปพ.5" xr:uid="{00000000-0004-0000-0100-000002000000}"/>
    <hyperlink ref="N60" location="ปก!A1" display="ปก ปพ.5" xr:uid="{00000000-0004-0000-0100-000003000000}"/>
    <hyperlink ref="K61" location="เวลาเรียน!A1" display="บันทึกเวลาเรียน" xr:uid="{00000000-0004-0000-0100-000004000000}"/>
    <hyperlink ref="L61" location="เวลาเรียน!A1" display="บันทึกเวลาเรียน" xr:uid="{00000000-0004-0000-0100-000005000000}"/>
    <hyperlink ref="M61" location="เวลาเรียน!A1" display="บันทึกเวลาเรียน" xr:uid="{00000000-0004-0000-0100-000006000000}"/>
    <hyperlink ref="N61" location="เวลาเรียน!A1" display="บันทึกเวลาเรียน" xr:uid="{00000000-0004-0000-0100-000007000000}"/>
    <hyperlink ref="K63" location="คะแนน1!A1" display="บันทึกคะแนนภาคเรียนที่ 1" xr:uid="{00000000-0004-0000-0100-000008000000}"/>
    <hyperlink ref="L63" location="คะแนน1!A1" display="บันทึกคะแนนภาคเรียนที่ 1" xr:uid="{00000000-0004-0000-0100-000009000000}"/>
    <hyperlink ref="M63" location="คะแนน1!A1" display="บันทึกคะแนนภาคเรียนที่ 1" xr:uid="{00000000-0004-0000-0100-00000A000000}"/>
    <hyperlink ref="N63" location="คะแนน1!A1" display="บันทึกคะแนนภาคเรียนที่ 1" xr:uid="{00000000-0004-0000-0100-00000B000000}"/>
    <hyperlink ref="K66" location="ตัวชีวัด!A1" display="บันทึกตัวชี้วัด/ผลการเรียนรู้" xr:uid="{00000000-0004-0000-0100-00000C000000}"/>
    <hyperlink ref="L66" location="ตัวชีวัด!A1" display="บันทึกตัวชี้วัด/ผลการเรียนรู้" xr:uid="{00000000-0004-0000-0100-00000D000000}"/>
    <hyperlink ref="M66" location="ตัวชีวัด!A1" display="บันทึกตัวชี้วัด/ผลการเรียนรู้" xr:uid="{00000000-0004-0000-0100-00000E000000}"/>
    <hyperlink ref="N66" location="ตัวชีวัด!A1" display="บันทึกตัวชี้วัด/ผลการเรียนรู้" xr:uid="{00000000-0004-0000-0100-00000F000000}"/>
    <hyperlink ref="K64" location="คุณลักษณะรายข้อ!A1" display="ผลประเมินคุณลักษณะฯ รายข้อ" xr:uid="{00000000-0004-0000-0100-000010000000}"/>
    <hyperlink ref="L64" location="คุณลักษณะรายข้อ!A1" display="ผลประเมินคุณลักษณะฯ รายข้อ" xr:uid="{00000000-0004-0000-0100-000011000000}"/>
    <hyperlink ref="M64" location="คุณลักษณะรายข้อ!A1" display="ผลประเมินคุณลักษณะฯ รายข้อ" xr:uid="{00000000-0004-0000-0100-000012000000}"/>
    <hyperlink ref="N64" location="คุณลักษณะรายข้อ!A1" display="ผลประเมินคุณลักษณะฯ รายข้อ" xr:uid="{00000000-0004-0000-0100-000013000000}"/>
    <hyperlink ref="K65" location="คิดวิเคราะห์รายข้อ!A1" display="ผลประเมินอ่านคิดวิเคราะห์ รายข้อ" xr:uid="{00000000-0004-0000-0100-000014000000}"/>
    <hyperlink ref="L65" location="คิดวิเคราะห์รายข้อ!A1" display="ผลประเมินอ่านคิดวิเคราะห์ รายข้อ" xr:uid="{00000000-0004-0000-0100-000015000000}"/>
    <hyperlink ref="M65" location="คิดวิเคราะห์รายข้อ!A1" display="ผลประเมินอ่านคิดวิเคราะห์ รายข้อ" xr:uid="{00000000-0004-0000-0100-000016000000}"/>
    <hyperlink ref="N65" location="คิดวิเคราะห์รายข้อ!A1" display="ผลประเมินอ่านคิดวิเคราะห์ รายข้อ" xr:uid="{00000000-0004-0000-0100-000017000000}"/>
    <hyperlink ref="K67" location="คำอธิบาย!A1" display="คำอธิบายการใช้แบบบันทึกผลการเรียน" xr:uid="{00000000-0004-0000-0100-000018000000}"/>
    <hyperlink ref="L67" location="คำอธิบาย!A1" display="คำอธิบายการใช้แบบบันทึกผลการเรียน" xr:uid="{00000000-0004-0000-0100-000019000000}"/>
    <hyperlink ref="M67" location="คำอธิบาย!A1" display="คำอธิบายการใช้แบบบันทึกผลการเรียน" xr:uid="{00000000-0004-0000-0100-00001A000000}"/>
    <hyperlink ref="N67" location="คำอธิบาย!A1" display="คำอธิบายการใช้แบบบันทึกผลการเรียน" xr:uid="{00000000-0004-0000-0100-00001B000000}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  <picture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B1:Y61"/>
  <sheetViews>
    <sheetView showGridLines="0" showRowColHeader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W1" sqref="W1"/>
    </sheetView>
  </sheetViews>
  <sheetFormatPr defaultColWidth="9.140625" defaultRowHeight="21.75" customHeight="1" x14ac:dyDescent="0.45"/>
  <cols>
    <col min="1" max="1" width="6.85546875" style="27" customWidth="1"/>
    <col min="2" max="2" width="5.5703125" style="27" customWidth="1"/>
    <col min="3" max="3" width="8.85546875" style="27" customWidth="1"/>
    <col min="4" max="4" width="26.140625" style="27" customWidth="1"/>
    <col min="5" max="5" width="9.7109375" style="27" customWidth="1"/>
    <col min="6" max="6" width="10.28515625" style="27" customWidth="1"/>
    <col min="7" max="7" width="11.28515625" style="27" customWidth="1"/>
    <col min="8" max="8" width="14" style="27" customWidth="1"/>
    <col min="9" max="9" width="10" style="27" customWidth="1"/>
    <col min="10" max="10" width="11.7109375" style="27" customWidth="1"/>
    <col min="11" max="13" width="8.85546875" style="27" customWidth="1"/>
    <col min="14" max="14" width="10.85546875" style="27" customWidth="1"/>
    <col min="15" max="17" width="13.140625" style="27" customWidth="1"/>
    <col min="18" max="18" width="17.28515625" style="27" customWidth="1"/>
    <col min="19" max="19" width="3.28515625" style="27" customWidth="1"/>
    <col min="20" max="20" width="4.7109375" style="27" customWidth="1"/>
    <col min="21" max="21" width="17.28515625" style="27" customWidth="1"/>
    <col min="22" max="23" width="8.7109375" style="27" customWidth="1"/>
    <col min="24" max="24" width="10" style="27" customWidth="1"/>
    <col min="25" max="25" width="10.7109375" style="27" customWidth="1"/>
    <col min="26" max="16384" width="9.140625" style="27"/>
  </cols>
  <sheetData>
    <row r="1" spans="2:25" ht="24" customHeight="1" x14ac:dyDescent="0.45">
      <c r="O1" s="465"/>
      <c r="W1" s="27" t="s">
        <v>429</v>
      </c>
    </row>
    <row r="2" spans="2:25" ht="27.75" customHeight="1" x14ac:dyDescent="0.45">
      <c r="E2" s="936" t="s">
        <v>464</v>
      </c>
      <c r="F2" s="936"/>
      <c r="G2" s="936"/>
      <c r="U2" s="561" t="s">
        <v>465</v>
      </c>
      <c r="X2" s="34"/>
    </row>
    <row r="3" spans="2:25" ht="28.5" customHeight="1" x14ac:dyDescent="0.5">
      <c r="B3" s="30"/>
      <c r="C3" s="30"/>
      <c r="D3" s="934" t="str">
        <f>E2&amp;"รายวิชา "&amp;Home!C11&amp;"  "&amp;Home!C12&amp;" ชั้น"&amp;Home!C9&amp;"  ปีการศึกษา "&amp;Home!F5</f>
        <v xml:space="preserve">สรุปการตัดสินผลการเรียนรายวิชา    ชั้น  ปีการศึกษา </v>
      </c>
      <c r="E3" s="934"/>
      <c r="F3" s="934"/>
      <c r="G3" s="934"/>
      <c r="H3" s="934"/>
      <c r="I3" s="934"/>
      <c r="J3" s="934"/>
      <c r="K3" s="934" t="str">
        <f>D3</f>
        <v xml:space="preserve">สรุปการตัดสินผลการเรียนรายวิชา    ชั้น  ปีการศึกษา </v>
      </c>
      <c r="L3" s="934"/>
      <c r="M3" s="934"/>
      <c r="N3" s="934"/>
      <c r="O3" s="934"/>
      <c r="P3" s="934"/>
      <c r="Q3" s="934"/>
      <c r="R3" s="934"/>
      <c r="V3" s="562"/>
      <c r="X3" s="34"/>
    </row>
    <row r="4" spans="2:25" ht="20.25" customHeight="1" x14ac:dyDescent="0.45">
      <c r="B4" s="30"/>
      <c r="C4" s="31"/>
      <c r="D4" s="935" t="s">
        <v>466</v>
      </c>
      <c r="E4" s="935"/>
      <c r="F4" s="935"/>
      <c r="G4" s="935"/>
      <c r="H4" s="935"/>
      <c r="I4" s="935"/>
      <c r="J4" s="935"/>
      <c r="K4" s="937" t="s">
        <v>467</v>
      </c>
      <c r="L4" s="937"/>
      <c r="M4" s="937"/>
      <c r="N4" s="937"/>
      <c r="O4" s="937"/>
      <c r="P4" s="937"/>
      <c r="Q4" s="937"/>
      <c r="R4" s="937"/>
      <c r="U4" s="931" t="s">
        <v>468</v>
      </c>
      <c r="X4" s="34"/>
    </row>
    <row r="5" spans="2:25" s="29" customFormat="1" ht="20.25" customHeight="1" x14ac:dyDescent="0.45">
      <c r="B5" s="912" t="s">
        <v>247</v>
      </c>
      <c r="C5" s="914" t="s">
        <v>248</v>
      </c>
      <c r="D5" s="912" t="s">
        <v>250</v>
      </c>
      <c r="E5" s="920" t="s">
        <v>469</v>
      </c>
      <c r="F5" s="921"/>
      <c r="G5" s="922"/>
      <c r="H5" s="926" t="s">
        <v>470</v>
      </c>
      <c r="I5" s="927"/>
      <c r="J5" s="928"/>
      <c r="K5" s="917" t="s">
        <v>471</v>
      </c>
      <c r="L5" s="918"/>
      <c r="M5" s="918"/>
      <c r="N5" s="919"/>
      <c r="O5" s="942" t="s">
        <v>472</v>
      </c>
      <c r="P5" s="942"/>
      <c r="Q5" s="942"/>
      <c r="R5" s="943" t="s">
        <v>464</v>
      </c>
      <c r="S5" s="27"/>
      <c r="T5" s="559"/>
      <c r="U5" s="931"/>
      <c r="W5" s="27"/>
      <c r="X5" s="34"/>
      <c r="Y5" s="27"/>
    </row>
    <row r="6" spans="2:25" s="29" customFormat="1" ht="20.25" customHeight="1" x14ac:dyDescent="0.45">
      <c r="B6" s="912"/>
      <c r="C6" s="915"/>
      <c r="D6" s="912"/>
      <c r="E6" s="923" t="str">
        <f>IF(Home!$F$3="ประถมศึกษา","เวลาเรียนทั้งสิ้น "&amp;เวลาเรียน_ป!LX1&amp;" ชั่วโมง","เวลาเรียนทั้งสิ้น "&amp;เวลาเรียน_ม!FL1&amp;" ชั่วโมง")</f>
        <v>เวลาเรียนทั้งสิ้น 0 ชั่วโมง</v>
      </c>
      <c r="F6" s="924"/>
      <c r="G6" s="925"/>
      <c r="H6" s="923" t="str">
        <f>"จำนวนทั้งสิ้น "&amp;คะแนนตัวชี้วัด!JF4&amp;" ตัวชี้วัด"</f>
        <v>จำนวนทั้งสิ้น - ตัวชี้วัด</v>
      </c>
      <c r="I6" s="924"/>
      <c r="J6" s="925"/>
      <c r="K6" s="33" t="s">
        <v>473</v>
      </c>
      <c r="L6" s="33" t="str">
        <f>IF(Home!F3="ประถมศึกษา","ปลายปี","ปลายภาค")</f>
        <v>ปลายภาค</v>
      </c>
      <c r="M6" s="481" t="s">
        <v>406</v>
      </c>
      <c r="N6" s="929" t="s">
        <v>474</v>
      </c>
      <c r="O6" s="938" t="s">
        <v>475</v>
      </c>
      <c r="P6" s="940" t="s">
        <v>175</v>
      </c>
      <c r="Q6" s="940" t="s">
        <v>476</v>
      </c>
      <c r="R6" s="944"/>
      <c r="S6" s="27"/>
      <c r="T6" s="559"/>
      <c r="U6" s="932" t="s">
        <v>464</v>
      </c>
      <c r="V6" s="27"/>
      <c r="W6" s="27"/>
      <c r="X6" s="34"/>
      <c r="Y6" s="27"/>
    </row>
    <row r="7" spans="2:25" s="29" customFormat="1" ht="20.25" customHeight="1" thickBot="1" x14ac:dyDescent="0.5">
      <c r="B7" s="913"/>
      <c r="C7" s="916"/>
      <c r="D7" s="913"/>
      <c r="E7" s="633" t="s">
        <v>305</v>
      </c>
      <c r="F7" s="633" t="s">
        <v>477</v>
      </c>
      <c r="G7" s="633" t="s">
        <v>478</v>
      </c>
      <c r="H7" s="568" t="s">
        <v>479</v>
      </c>
      <c r="I7" s="568" t="s">
        <v>477</v>
      </c>
      <c r="J7" s="569" t="s">
        <v>478</v>
      </c>
      <c r="K7" s="568">
        <f>IF(คะแนน1!AI7="","",คะแนน1!AI7)</f>
        <v>70</v>
      </c>
      <c r="L7" s="568">
        <f>IF(คะแนน1!AP7="","",คะแนน1!AP7)</f>
        <v>30</v>
      </c>
      <c r="M7" s="570">
        <f>IF(คะแนน1!AQ7="","",คะแนน1!AQ7)</f>
        <v>100</v>
      </c>
      <c r="N7" s="930"/>
      <c r="O7" s="939"/>
      <c r="P7" s="941"/>
      <c r="Q7" s="941"/>
      <c r="R7" s="945"/>
      <c r="S7" s="27"/>
      <c r="T7" s="563" t="s">
        <v>247</v>
      </c>
      <c r="U7" s="933"/>
      <c r="V7" s="27"/>
      <c r="W7" s="27"/>
      <c r="X7" s="34"/>
      <c r="Y7" s="27"/>
    </row>
    <row r="8" spans="2:25" s="28" customFormat="1" ht="15.75" customHeight="1" x14ac:dyDescent="0.45">
      <c r="B8" s="564" t="str">
        <f>นักเรียน!M6</f>
        <v/>
      </c>
      <c r="C8" s="564" t="str">
        <f>IF(นักเรียน!C6="","",นักเรียน!C6)</f>
        <v/>
      </c>
      <c r="D8" s="565" t="str">
        <f>IF(นักเรียน!E6="","",นักเรียน!E6)</f>
        <v/>
      </c>
      <c r="E8" s="564" t="str">
        <f>IF(Home!$F$3="ประถมศึกษา",เวลาเรียน_ป!LX7,เวลาเรียน_ม!FL7)</f>
        <v/>
      </c>
      <c r="F8" s="566" t="str">
        <f>IF(Home!$F$3="ประถมศึกษา",เวลาเรียน_ป!MB7,เวลาเรียน_ม!FP7)</f>
        <v/>
      </c>
      <c r="G8" s="546" t="str">
        <f>IF(F8="","",IF(นักเรียน!N6="ออก","---ย้าย---",VLOOKUP(F8,gradetime,5)))</f>
        <v/>
      </c>
      <c r="H8" s="546" t="str">
        <f>คะแนนตัวชี้วัด!JE7</f>
        <v/>
      </c>
      <c r="I8" s="566" t="str">
        <f>คะแนนตัวชี้วัด!JF7</f>
        <v/>
      </c>
      <c r="J8" s="546" t="str">
        <f>คะแนนตัวชี้วัด!JG7</f>
        <v/>
      </c>
      <c r="K8" s="564" t="str">
        <f>IF(คะแนน1!AI8="","",คะแนน1!AI8)</f>
        <v/>
      </c>
      <c r="L8" s="564" t="str">
        <f>IF(คะแนน1!AP8="","",คะแนน1!AP8)</f>
        <v/>
      </c>
      <c r="M8" s="546" t="str">
        <f>IF(คะแนน1!AQ8="","",คะแนน1!AQ8)</f>
        <v/>
      </c>
      <c r="N8" s="546" t="str">
        <f>IF(AND(คะแนน1!AR8="",คะแนน1!AU8=""),"",IF(คะแนน1!AR8="",คะแนน1!AU8,คะแนน1!AR8))</f>
        <v/>
      </c>
      <c r="O8" s="546" t="str">
        <f>คิดวิเคราะห์!AC7</f>
        <v/>
      </c>
      <c r="P8" s="546" t="str">
        <f>คุณลักษณะ!AE6</f>
        <v/>
      </c>
      <c r="Q8" s="546" t="str">
        <f>สมรรถนะรายด้าน!AN6</f>
        <v/>
      </c>
      <c r="R8" s="567" t="str">
        <f>IF(D8="","",IF(นักเรียน!N6="ออก"," ---ย้าย---",IF(OR(U8="ผ่าน",U8="ไม่ผ่าน",U8=" ---ย้าย---"),U8,IF(OR(G8="ไม่ผ่าน",J8="ไม่ผ่าน",O8="ไม่ผ่าน",P8="ไม่ผ่าน",N8="ร",N8="มส"),"ไม่ผ่าน","ผ่าน"))))</f>
        <v/>
      </c>
      <c r="S8" s="27"/>
      <c r="T8" s="563" t="str">
        <f>B8</f>
        <v/>
      </c>
      <c r="U8" s="551"/>
      <c r="V8" s="27"/>
      <c r="W8" s="27"/>
      <c r="X8" s="34"/>
      <c r="Y8" s="27"/>
    </row>
    <row r="9" spans="2:25" s="28" customFormat="1" ht="15.75" customHeight="1" x14ac:dyDescent="0.45">
      <c r="B9" s="33" t="str">
        <f>นักเรียน!M7</f>
        <v/>
      </c>
      <c r="C9" s="33" t="str">
        <f>IF(นักเรียน!C7="","",นักเรียน!C7)</f>
        <v/>
      </c>
      <c r="D9" s="548" t="str">
        <f>IF(นักเรียน!E7="","",นักเรียน!E7)</f>
        <v/>
      </c>
      <c r="E9" s="33" t="str">
        <f>IF(Home!$F$3="ประถมศึกษา",เวลาเรียน_ป!LX8,เวลาเรียน_ม!FL8)</f>
        <v/>
      </c>
      <c r="F9" s="549" t="str">
        <f>IF(Home!$F$3="ประถมศึกษา",เวลาเรียน_ป!MB8,เวลาเรียน_ม!FP8)</f>
        <v/>
      </c>
      <c r="G9" s="550" t="str">
        <f>IF(F9="","",IF(นักเรียน!N7="ออก","---ย้าย---",VLOOKUP(F9,gradetime,5)))</f>
        <v/>
      </c>
      <c r="H9" s="550" t="str">
        <f>คะแนนตัวชี้วัด!JE8</f>
        <v/>
      </c>
      <c r="I9" s="549" t="str">
        <f>คะแนนตัวชี้วัด!JF8</f>
        <v/>
      </c>
      <c r="J9" s="550" t="str">
        <f>คะแนนตัวชี้วัด!JG8</f>
        <v/>
      </c>
      <c r="K9" s="33" t="str">
        <f>IF(คะแนน1!AI9="","",คะแนน1!AI9)</f>
        <v/>
      </c>
      <c r="L9" s="33" t="str">
        <f>IF(คะแนน1!AP9="","",คะแนน1!AP9)</f>
        <v/>
      </c>
      <c r="M9" s="550" t="str">
        <f>IF(คะแนน1!AQ9="","",คะแนน1!AQ9)</f>
        <v/>
      </c>
      <c r="N9" s="550" t="str">
        <f>IF(AND(คะแนน1!AR9="",คะแนน1!AU9=""),"",IF(คะแนน1!AR9="",คะแนน1!AU9,คะแนน1!AR9))</f>
        <v/>
      </c>
      <c r="O9" s="550" t="str">
        <f>คิดวิเคราะห์!AC8</f>
        <v/>
      </c>
      <c r="P9" s="550" t="str">
        <f>คุณลักษณะ!AE7</f>
        <v/>
      </c>
      <c r="Q9" s="550" t="str">
        <f>สมรรถนะรายด้าน!AN7</f>
        <v/>
      </c>
      <c r="R9" s="560" t="str">
        <f>IF(D9="","",IF(นักเรียน!N7="ออก"," ---ย้าย---",IF(OR(U9="ผ่าน",U9="ไม่ผ่าน",U9=" ---ย้าย---"),U9,IF(OR(G9="ไม่ผ่าน",J9="ไม่ผ่าน",O9="ไม่ผ่าน",P9="ไม่ผ่าน",N9="ร",N9="มส"),"ไม่ผ่าน","ผ่าน"))))</f>
        <v/>
      </c>
      <c r="S9" s="27"/>
      <c r="T9" s="563" t="str">
        <f t="shared" ref="T9:T57" si="0">B9</f>
        <v/>
      </c>
      <c r="U9" s="551"/>
      <c r="V9" s="27"/>
      <c r="W9" s="27"/>
      <c r="X9" s="34"/>
      <c r="Y9" s="27"/>
    </row>
    <row r="10" spans="2:25" s="28" customFormat="1" ht="15.75" customHeight="1" x14ac:dyDescent="0.45">
      <c r="B10" s="33" t="str">
        <f>นักเรียน!M8</f>
        <v/>
      </c>
      <c r="C10" s="33" t="str">
        <f>IF(นักเรียน!C8="","",นักเรียน!C8)</f>
        <v/>
      </c>
      <c r="D10" s="548" t="str">
        <f>IF(นักเรียน!E8="","",นักเรียน!E8)</f>
        <v/>
      </c>
      <c r="E10" s="33" t="str">
        <f>IF(Home!$F$3="ประถมศึกษา",เวลาเรียน_ป!LX9,เวลาเรียน_ม!FL9)</f>
        <v/>
      </c>
      <c r="F10" s="549" t="str">
        <f>IF(Home!$F$3="ประถมศึกษา",เวลาเรียน_ป!MB9,เวลาเรียน_ม!FP9)</f>
        <v/>
      </c>
      <c r="G10" s="550" t="str">
        <f>IF(F10="","",IF(นักเรียน!N8="ออก","---ย้าย---",VLOOKUP(F10,gradetime,5)))</f>
        <v/>
      </c>
      <c r="H10" s="550" t="str">
        <f>คะแนนตัวชี้วัด!JE9</f>
        <v/>
      </c>
      <c r="I10" s="549" t="str">
        <f>คะแนนตัวชี้วัด!JF9</f>
        <v/>
      </c>
      <c r="J10" s="550" t="str">
        <f>คะแนนตัวชี้วัด!JG9</f>
        <v/>
      </c>
      <c r="K10" s="33" t="str">
        <f>IF(คะแนน1!AI10="","",คะแนน1!AI10)</f>
        <v/>
      </c>
      <c r="L10" s="33" t="str">
        <f>IF(คะแนน1!AP10="","",คะแนน1!AP10)</f>
        <v/>
      </c>
      <c r="M10" s="550" t="str">
        <f>IF(คะแนน1!AQ10="","",คะแนน1!AQ10)</f>
        <v/>
      </c>
      <c r="N10" s="550" t="str">
        <f>IF(AND(คะแนน1!AR10="",คะแนน1!AU10=""),"",IF(คะแนน1!AR10="",คะแนน1!AU10,คะแนน1!AR10))</f>
        <v/>
      </c>
      <c r="O10" s="550" t="str">
        <f>คิดวิเคราะห์!AC9</f>
        <v/>
      </c>
      <c r="P10" s="550" t="str">
        <f>คุณลักษณะ!AE8</f>
        <v/>
      </c>
      <c r="Q10" s="550" t="str">
        <f>สมรรถนะรายด้าน!AN8</f>
        <v/>
      </c>
      <c r="R10" s="560" t="str">
        <f>IF(D10="","",IF(นักเรียน!N8="ออก"," ---ย้าย---",IF(OR(U10="ผ่าน",U10="ไม่ผ่าน",U10=" ---ย้าย---"),U10,IF(OR(G10="ไม่ผ่าน",J10="ไม่ผ่าน",O10="ไม่ผ่าน",P10="ไม่ผ่าน",N10="ร",N10="มส"),"ไม่ผ่าน","ผ่าน"))))</f>
        <v/>
      </c>
      <c r="S10" s="27"/>
      <c r="T10" s="563" t="str">
        <f t="shared" si="0"/>
        <v/>
      </c>
      <c r="U10" s="551"/>
      <c r="V10" s="27"/>
      <c r="W10" s="27"/>
      <c r="X10" s="34"/>
      <c r="Y10" s="27"/>
    </row>
    <row r="11" spans="2:25" s="28" customFormat="1" ht="15.75" customHeight="1" x14ac:dyDescent="0.45">
      <c r="B11" s="33" t="str">
        <f>นักเรียน!M9</f>
        <v/>
      </c>
      <c r="C11" s="33" t="str">
        <f>IF(นักเรียน!C9="","",นักเรียน!C9)</f>
        <v/>
      </c>
      <c r="D11" s="548" t="str">
        <f>IF(นักเรียน!E9="","",นักเรียน!E9)</f>
        <v/>
      </c>
      <c r="E11" s="33" t="str">
        <f>IF(Home!$F$3="ประถมศึกษา",เวลาเรียน_ป!LX10,เวลาเรียน_ม!FL10)</f>
        <v/>
      </c>
      <c r="F11" s="549" t="str">
        <f>IF(Home!$F$3="ประถมศึกษา",เวลาเรียน_ป!MB10,เวลาเรียน_ม!FP10)</f>
        <v/>
      </c>
      <c r="G11" s="550" t="str">
        <f>IF(F11="","",IF(นักเรียน!N9="ออก","---ย้าย---",VLOOKUP(F11,gradetime,5)))</f>
        <v/>
      </c>
      <c r="H11" s="550" t="str">
        <f>คะแนนตัวชี้วัด!JE10</f>
        <v/>
      </c>
      <c r="I11" s="549" t="str">
        <f>คะแนนตัวชี้วัด!JF10</f>
        <v/>
      </c>
      <c r="J11" s="550" t="str">
        <f>คะแนนตัวชี้วัด!JG10</f>
        <v/>
      </c>
      <c r="K11" s="33" t="str">
        <f>IF(คะแนน1!AI11="","",คะแนน1!AI11)</f>
        <v/>
      </c>
      <c r="L11" s="33" t="str">
        <f>IF(คะแนน1!AP11="","",คะแนน1!AP11)</f>
        <v/>
      </c>
      <c r="M11" s="550" t="str">
        <f>IF(คะแนน1!AQ11="","",คะแนน1!AQ11)</f>
        <v/>
      </c>
      <c r="N11" s="550" t="str">
        <f>IF(AND(คะแนน1!AR11="",คะแนน1!AU11=""),"",IF(คะแนน1!AR11="",คะแนน1!AU11,คะแนน1!AR11))</f>
        <v/>
      </c>
      <c r="O11" s="550" t="str">
        <f>คิดวิเคราะห์!AC10</f>
        <v/>
      </c>
      <c r="P11" s="550" t="str">
        <f>คุณลักษณะ!AE9</f>
        <v/>
      </c>
      <c r="Q11" s="550" t="str">
        <f>สมรรถนะรายด้าน!AN9</f>
        <v/>
      </c>
      <c r="R11" s="560" t="str">
        <f>IF(D11="","",IF(นักเรียน!N9="ออก"," ---ย้าย---",IF(OR(U11="ผ่าน",U11="ไม่ผ่าน",U11=" ---ย้าย---"),U11,IF(OR(G11="ไม่ผ่าน",J11="ไม่ผ่าน",O11="ไม่ผ่าน",P11="ไม่ผ่าน",N11="ร",N11="มส"),"ไม่ผ่าน","ผ่าน"))))</f>
        <v/>
      </c>
      <c r="S11" s="27"/>
      <c r="T11" s="563" t="str">
        <f t="shared" si="0"/>
        <v/>
      </c>
      <c r="U11" s="551"/>
      <c r="V11" s="27"/>
      <c r="W11" s="27"/>
      <c r="X11" s="34"/>
      <c r="Y11" s="27"/>
    </row>
    <row r="12" spans="2:25" s="28" customFormat="1" ht="15.75" customHeight="1" x14ac:dyDescent="0.45">
      <c r="B12" s="33" t="str">
        <f>นักเรียน!M10</f>
        <v/>
      </c>
      <c r="C12" s="33" t="str">
        <f>IF(นักเรียน!C10="","",นักเรียน!C10)</f>
        <v/>
      </c>
      <c r="D12" s="548" t="str">
        <f>IF(นักเรียน!E10="","",นักเรียน!E10)</f>
        <v/>
      </c>
      <c r="E12" s="33" t="str">
        <f>IF(Home!$F$3="ประถมศึกษา",เวลาเรียน_ป!LX11,เวลาเรียน_ม!FL11)</f>
        <v/>
      </c>
      <c r="F12" s="549" t="str">
        <f>IF(Home!$F$3="ประถมศึกษา",เวลาเรียน_ป!MB11,เวลาเรียน_ม!FP11)</f>
        <v/>
      </c>
      <c r="G12" s="550" t="str">
        <f>IF(F12="","",IF(นักเรียน!N10="ออก","---ย้าย---",VLOOKUP(F12,gradetime,5)))</f>
        <v/>
      </c>
      <c r="H12" s="550" t="str">
        <f>คะแนนตัวชี้วัด!JE11</f>
        <v/>
      </c>
      <c r="I12" s="549" t="str">
        <f>คะแนนตัวชี้วัด!JF11</f>
        <v/>
      </c>
      <c r="J12" s="550" t="str">
        <f>คะแนนตัวชี้วัด!JG11</f>
        <v/>
      </c>
      <c r="K12" s="33" t="str">
        <f>IF(คะแนน1!AI12="","",คะแนน1!AI12)</f>
        <v/>
      </c>
      <c r="L12" s="33" t="str">
        <f>IF(คะแนน1!AP12="","",คะแนน1!AP12)</f>
        <v/>
      </c>
      <c r="M12" s="550" t="str">
        <f>IF(คะแนน1!AQ12="","",คะแนน1!AQ12)</f>
        <v/>
      </c>
      <c r="N12" s="550" t="str">
        <f>IF(AND(คะแนน1!AR12="",คะแนน1!AU12=""),"",IF(คะแนน1!AR12="",คะแนน1!AU12,คะแนน1!AR12))</f>
        <v/>
      </c>
      <c r="O12" s="550" t="str">
        <f>คิดวิเคราะห์!AC11</f>
        <v/>
      </c>
      <c r="P12" s="550" t="str">
        <f>คุณลักษณะ!AE10</f>
        <v/>
      </c>
      <c r="Q12" s="550" t="str">
        <f>สมรรถนะรายด้าน!AN10</f>
        <v/>
      </c>
      <c r="R12" s="560" t="str">
        <f>IF(D12="","",IF(นักเรียน!N10="ออก"," ---ย้าย---",IF(OR(U12="ผ่าน",U12="ไม่ผ่าน",U12=" ---ย้าย---"),U12,IF(OR(G12="ไม่ผ่าน",J12="ไม่ผ่าน",O12="ไม่ผ่าน",P12="ไม่ผ่าน",N12="ร",N12="มส"),"ไม่ผ่าน","ผ่าน"))))</f>
        <v/>
      </c>
      <c r="S12" s="27"/>
      <c r="T12" s="563" t="str">
        <f t="shared" si="0"/>
        <v/>
      </c>
      <c r="U12" s="551"/>
      <c r="V12" s="27"/>
      <c r="W12" s="27"/>
      <c r="X12" s="34"/>
      <c r="Y12" s="27"/>
    </row>
    <row r="13" spans="2:25" s="28" customFormat="1" ht="15.75" customHeight="1" x14ac:dyDescent="0.45">
      <c r="B13" s="33" t="str">
        <f>นักเรียน!M11</f>
        <v/>
      </c>
      <c r="C13" s="33" t="str">
        <f>IF(นักเรียน!C11="","",นักเรียน!C11)</f>
        <v/>
      </c>
      <c r="D13" s="548" t="str">
        <f>IF(นักเรียน!E11="","",นักเรียน!E11)</f>
        <v/>
      </c>
      <c r="E13" s="33" t="str">
        <f>IF(Home!$F$3="ประถมศึกษา",เวลาเรียน_ป!LX12,เวลาเรียน_ม!FL12)</f>
        <v/>
      </c>
      <c r="F13" s="549" t="str">
        <f>IF(Home!$F$3="ประถมศึกษา",เวลาเรียน_ป!MB12,เวลาเรียน_ม!FP12)</f>
        <v/>
      </c>
      <c r="G13" s="550" t="str">
        <f>IF(F13="","",IF(นักเรียน!N11="ออก","---ย้าย---",VLOOKUP(F13,gradetime,5)))</f>
        <v/>
      </c>
      <c r="H13" s="550" t="str">
        <f>คะแนนตัวชี้วัด!JE12</f>
        <v/>
      </c>
      <c r="I13" s="549" t="str">
        <f>คะแนนตัวชี้วัด!JF12</f>
        <v/>
      </c>
      <c r="J13" s="550" t="str">
        <f>คะแนนตัวชี้วัด!JG12</f>
        <v/>
      </c>
      <c r="K13" s="33" t="str">
        <f>IF(คะแนน1!AI13="","",คะแนน1!AI13)</f>
        <v/>
      </c>
      <c r="L13" s="33" t="str">
        <f>IF(คะแนน1!AP13="","",คะแนน1!AP13)</f>
        <v/>
      </c>
      <c r="M13" s="550" t="str">
        <f>IF(คะแนน1!AQ13="","",คะแนน1!AQ13)</f>
        <v/>
      </c>
      <c r="N13" s="550" t="str">
        <f>IF(AND(คะแนน1!AR13="",คะแนน1!AU13=""),"",IF(คะแนน1!AR13="",คะแนน1!AU13,คะแนน1!AR13))</f>
        <v/>
      </c>
      <c r="O13" s="550" t="str">
        <f>คิดวิเคราะห์!AC12</f>
        <v/>
      </c>
      <c r="P13" s="550" t="str">
        <f>คุณลักษณะ!AE11</f>
        <v/>
      </c>
      <c r="Q13" s="550" t="str">
        <f>สมรรถนะรายด้าน!AN11</f>
        <v/>
      </c>
      <c r="R13" s="560" t="str">
        <f>IF(D13="","",IF(นักเรียน!N11="ออก"," ---ย้าย---",IF(OR(U13="ผ่าน",U13="ไม่ผ่าน",U13=" ---ย้าย---"),U13,IF(OR(G13="ไม่ผ่าน",J13="ไม่ผ่าน",O13="ไม่ผ่าน",P13="ไม่ผ่าน",N13="ร",N13="มส"),"ไม่ผ่าน","ผ่าน"))))</f>
        <v/>
      </c>
      <c r="S13" s="27"/>
      <c r="T13" s="563" t="str">
        <f t="shared" si="0"/>
        <v/>
      </c>
      <c r="U13" s="551"/>
      <c r="V13" s="27"/>
      <c r="W13" s="27"/>
      <c r="X13" s="34"/>
      <c r="Y13" s="27"/>
    </row>
    <row r="14" spans="2:25" s="28" customFormat="1" ht="15.75" customHeight="1" x14ac:dyDescent="0.45">
      <c r="B14" s="33" t="str">
        <f>นักเรียน!M12</f>
        <v/>
      </c>
      <c r="C14" s="33" t="str">
        <f>IF(นักเรียน!C12="","",นักเรียน!C12)</f>
        <v/>
      </c>
      <c r="D14" s="548" t="str">
        <f>IF(นักเรียน!E12="","",นักเรียน!E12)</f>
        <v/>
      </c>
      <c r="E14" s="33" t="str">
        <f>IF(Home!$F$3="ประถมศึกษา",เวลาเรียน_ป!LX13,เวลาเรียน_ม!FL13)</f>
        <v/>
      </c>
      <c r="F14" s="549" t="str">
        <f>IF(Home!$F$3="ประถมศึกษา",เวลาเรียน_ป!MB13,เวลาเรียน_ม!FP13)</f>
        <v/>
      </c>
      <c r="G14" s="550" t="str">
        <f>IF(F14="","",IF(นักเรียน!N12="ออก","---ย้าย---",VLOOKUP(F14,gradetime,5)))</f>
        <v/>
      </c>
      <c r="H14" s="550" t="str">
        <f>คะแนนตัวชี้วัด!JE13</f>
        <v/>
      </c>
      <c r="I14" s="549" t="str">
        <f>คะแนนตัวชี้วัด!JF13</f>
        <v/>
      </c>
      <c r="J14" s="550" t="str">
        <f>คะแนนตัวชี้วัด!JG13</f>
        <v/>
      </c>
      <c r="K14" s="33" t="str">
        <f>IF(คะแนน1!AI14="","",คะแนน1!AI14)</f>
        <v/>
      </c>
      <c r="L14" s="33" t="str">
        <f>IF(คะแนน1!AP14="","",คะแนน1!AP14)</f>
        <v/>
      </c>
      <c r="M14" s="550" t="str">
        <f>IF(คะแนน1!AQ14="","",คะแนน1!AQ14)</f>
        <v/>
      </c>
      <c r="N14" s="550" t="str">
        <f>IF(AND(คะแนน1!AR14="",คะแนน1!AU14=""),"",IF(คะแนน1!AR14="",คะแนน1!AU14,คะแนน1!AR14))</f>
        <v/>
      </c>
      <c r="O14" s="550" t="str">
        <f>คิดวิเคราะห์!AC13</f>
        <v/>
      </c>
      <c r="P14" s="550" t="str">
        <f>คุณลักษณะ!AE12</f>
        <v/>
      </c>
      <c r="Q14" s="550" t="str">
        <f>สมรรถนะรายด้าน!AN12</f>
        <v/>
      </c>
      <c r="R14" s="560" t="str">
        <f>IF(D14="","",IF(นักเรียน!N12="ออก"," ---ย้าย---",IF(OR(U14="ผ่าน",U14="ไม่ผ่าน",U14=" ---ย้าย---"),U14,IF(OR(G14="ไม่ผ่าน",J14="ไม่ผ่าน",O14="ไม่ผ่าน",P14="ไม่ผ่าน",N14="ร",N14="มส"),"ไม่ผ่าน","ผ่าน"))))</f>
        <v/>
      </c>
      <c r="S14" s="27"/>
      <c r="T14" s="563" t="str">
        <f t="shared" si="0"/>
        <v/>
      </c>
      <c r="U14" s="551"/>
      <c r="V14" s="27"/>
      <c r="W14" s="27"/>
      <c r="X14" s="34"/>
      <c r="Y14" s="27"/>
    </row>
    <row r="15" spans="2:25" s="28" customFormat="1" ht="15.75" customHeight="1" x14ac:dyDescent="0.45">
      <c r="B15" s="33" t="str">
        <f>นักเรียน!M13</f>
        <v/>
      </c>
      <c r="C15" s="33" t="str">
        <f>IF(นักเรียน!C13="","",นักเรียน!C13)</f>
        <v/>
      </c>
      <c r="D15" s="548" t="str">
        <f>IF(นักเรียน!E13="","",นักเรียน!E13)</f>
        <v/>
      </c>
      <c r="E15" s="33" t="str">
        <f>IF(Home!$F$3="ประถมศึกษา",เวลาเรียน_ป!LX14,เวลาเรียน_ม!FL14)</f>
        <v/>
      </c>
      <c r="F15" s="549" t="str">
        <f>IF(Home!$F$3="ประถมศึกษา",เวลาเรียน_ป!MB14,เวลาเรียน_ม!FP14)</f>
        <v/>
      </c>
      <c r="G15" s="550" t="str">
        <f>IF(F15="","",IF(นักเรียน!N13="ออก","---ย้าย---",VLOOKUP(F15,gradetime,5)))</f>
        <v/>
      </c>
      <c r="H15" s="550" t="str">
        <f>คะแนนตัวชี้วัด!JE14</f>
        <v/>
      </c>
      <c r="I15" s="549" t="str">
        <f>คะแนนตัวชี้วัด!JF14</f>
        <v/>
      </c>
      <c r="J15" s="550" t="str">
        <f>คะแนนตัวชี้วัด!JG14</f>
        <v/>
      </c>
      <c r="K15" s="33" t="str">
        <f>IF(คะแนน1!AI15="","",คะแนน1!AI15)</f>
        <v/>
      </c>
      <c r="L15" s="33" t="str">
        <f>IF(คะแนน1!AP15="","",คะแนน1!AP15)</f>
        <v/>
      </c>
      <c r="M15" s="550" t="str">
        <f>IF(คะแนน1!AQ15="","",คะแนน1!AQ15)</f>
        <v/>
      </c>
      <c r="N15" s="550" t="str">
        <f>IF(AND(คะแนน1!AR15="",คะแนน1!AU15=""),"",IF(คะแนน1!AR15="",คะแนน1!AU15,คะแนน1!AR15))</f>
        <v/>
      </c>
      <c r="O15" s="550" t="str">
        <f>คิดวิเคราะห์!AC14</f>
        <v/>
      </c>
      <c r="P15" s="550" t="str">
        <f>คุณลักษณะ!AE13</f>
        <v/>
      </c>
      <c r="Q15" s="550" t="str">
        <f>สมรรถนะรายด้าน!AN13</f>
        <v/>
      </c>
      <c r="R15" s="560" t="str">
        <f>IF(D15="","",IF(นักเรียน!N13="ออก"," ---ย้าย---",IF(OR(U15="ผ่าน",U15="ไม่ผ่าน",U15=" ---ย้าย---"),U15,IF(OR(G15="ไม่ผ่าน",J15="ไม่ผ่าน",O15="ไม่ผ่าน",P15="ไม่ผ่าน",N15="ร",N15="มส"),"ไม่ผ่าน","ผ่าน"))))</f>
        <v/>
      </c>
      <c r="S15" s="27"/>
      <c r="T15" s="563" t="str">
        <f t="shared" si="0"/>
        <v/>
      </c>
      <c r="U15" s="551"/>
      <c r="V15" s="27"/>
      <c r="W15" s="27"/>
      <c r="X15" s="34"/>
      <c r="Y15" s="27"/>
    </row>
    <row r="16" spans="2:25" s="28" customFormat="1" ht="15.75" customHeight="1" x14ac:dyDescent="0.45">
      <c r="B16" s="33" t="str">
        <f>นักเรียน!M14</f>
        <v/>
      </c>
      <c r="C16" s="33" t="str">
        <f>IF(นักเรียน!C14="","",นักเรียน!C14)</f>
        <v/>
      </c>
      <c r="D16" s="548" t="str">
        <f>IF(นักเรียน!E14="","",นักเรียน!E14)</f>
        <v/>
      </c>
      <c r="E16" s="33" t="str">
        <f>IF(Home!$F$3="ประถมศึกษา",เวลาเรียน_ป!LX15,เวลาเรียน_ม!FL15)</f>
        <v/>
      </c>
      <c r="F16" s="549" t="str">
        <f>IF(Home!$F$3="ประถมศึกษา",เวลาเรียน_ป!MB15,เวลาเรียน_ม!FP15)</f>
        <v/>
      </c>
      <c r="G16" s="550" t="str">
        <f>IF(F16="","",IF(นักเรียน!N14="ออก","---ย้าย---",VLOOKUP(F16,gradetime,5)))</f>
        <v/>
      </c>
      <c r="H16" s="550" t="str">
        <f>คะแนนตัวชี้วัด!JE15</f>
        <v/>
      </c>
      <c r="I16" s="549" t="str">
        <f>คะแนนตัวชี้วัด!JF15</f>
        <v/>
      </c>
      <c r="J16" s="550" t="str">
        <f>คะแนนตัวชี้วัด!JG15</f>
        <v/>
      </c>
      <c r="K16" s="33" t="str">
        <f>IF(คะแนน1!AI16="","",คะแนน1!AI16)</f>
        <v/>
      </c>
      <c r="L16" s="33" t="str">
        <f>IF(คะแนน1!AP16="","",คะแนน1!AP16)</f>
        <v/>
      </c>
      <c r="M16" s="550" t="str">
        <f>IF(คะแนน1!AQ16="","",คะแนน1!AQ16)</f>
        <v/>
      </c>
      <c r="N16" s="550" t="str">
        <f>IF(AND(คะแนน1!AR16="",คะแนน1!AU16=""),"",IF(คะแนน1!AR16="",คะแนน1!AU16,คะแนน1!AR16))</f>
        <v/>
      </c>
      <c r="O16" s="550" t="str">
        <f>คิดวิเคราะห์!AC15</f>
        <v/>
      </c>
      <c r="P16" s="550" t="str">
        <f>คุณลักษณะ!AE14</f>
        <v/>
      </c>
      <c r="Q16" s="550" t="str">
        <f>สมรรถนะรายด้าน!AN14</f>
        <v/>
      </c>
      <c r="R16" s="560" t="str">
        <f>IF(D16="","",IF(นักเรียน!N14="ออก"," ---ย้าย---",IF(OR(U16="ผ่าน",U16="ไม่ผ่าน",U16=" ---ย้าย---"),U16,IF(OR(G16="ไม่ผ่าน",J16="ไม่ผ่าน",O16="ไม่ผ่าน",P16="ไม่ผ่าน",N16="ร",N16="มส"),"ไม่ผ่าน","ผ่าน"))))</f>
        <v/>
      </c>
      <c r="S16" s="27"/>
      <c r="T16" s="563" t="str">
        <f t="shared" si="0"/>
        <v/>
      </c>
      <c r="U16" s="551"/>
      <c r="V16" s="27"/>
      <c r="W16" s="27"/>
      <c r="X16" s="34"/>
      <c r="Y16" s="27"/>
    </row>
    <row r="17" spans="2:25" s="28" customFormat="1" ht="15.75" customHeight="1" x14ac:dyDescent="0.45">
      <c r="B17" s="33" t="str">
        <f>นักเรียน!M15</f>
        <v/>
      </c>
      <c r="C17" s="33" t="str">
        <f>IF(นักเรียน!C15="","",นักเรียน!C15)</f>
        <v/>
      </c>
      <c r="D17" s="548" t="str">
        <f>IF(นักเรียน!E15="","",นักเรียน!E15)</f>
        <v/>
      </c>
      <c r="E17" s="33" t="str">
        <f>IF(Home!$F$3="ประถมศึกษา",เวลาเรียน_ป!LX16,เวลาเรียน_ม!FL16)</f>
        <v/>
      </c>
      <c r="F17" s="549" t="str">
        <f>IF(Home!$F$3="ประถมศึกษา",เวลาเรียน_ป!MB16,เวลาเรียน_ม!FP16)</f>
        <v/>
      </c>
      <c r="G17" s="550" t="str">
        <f>IF(F17="","",IF(นักเรียน!N15="ออก","---ย้าย---",VLOOKUP(F17,gradetime,5)))</f>
        <v/>
      </c>
      <c r="H17" s="550" t="str">
        <f>คะแนนตัวชี้วัด!JE16</f>
        <v/>
      </c>
      <c r="I17" s="549" t="str">
        <f>คะแนนตัวชี้วัด!JF16</f>
        <v/>
      </c>
      <c r="J17" s="550" t="str">
        <f>คะแนนตัวชี้วัด!JG16</f>
        <v/>
      </c>
      <c r="K17" s="33" t="str">
        <f>IF(คะแนน1!AI17="","",คะแนน1!AI17)</f>
        <v/>
      </c>
      <c r="L17" s="33" t="str">
        <f>IF(คะแนน1!AP17="","",คะแนน1!AP17)</f>
        <v/>
      </c>
      <c r="M17" s="550" t="str">
        <f>IF(คะแนน1!AQ17="","",คะแนน1!AQ17)</f>
        <v/>
      </c>
      <c r="N17" s="550" t="str">
        <f>IF(AND(คะแนน1!AR17="",คะแนน1!AU17=""),"",IF(คะแนน1!AR17="",คะแนน1!AU17,คะแนน1!AR17))</f>
        <v/>
      </c>
      <c r="O17" s="550" t="str">
        <f>คิดวิเคราะห์!AC16</f>
        <v/>
      </c>
      <c r="P17" s="550" t="str">
        <f>คุณลักษณะ!AE15</f>
        <v/>
      </c>
      <c r="Q17" s="550" t="str">
        <f>สมรรถนะรายด้าน!AN15</f>
        <v/>
      </c>
      <c r="R17" s="560" t="str">
        <f>IF(D17="","",IF(นักเรียน!N15="ออก"," ---ย้าย---",IF(OR(U17="ผ่าน",U17="ไม่ผ่าน",U17=" ---ย้าย---"),U17,IF(OR(G17="ไม่ผ่าน",J17="ไม่ผ่าน",O17="ไม่ผ่าน",P17="ไม่ผ่าน",N17="ร",N17="มส"),"ไม่ผ่าน","ผ่าน"))))</f>
        <v/>
      </c>
      <c r="S17" s="27"/>
      <c r="T17" s="563" t="str">
        <f t="shared" si="0"/>
        <v/>
      </c>
      <c r="U17" s="551"/>
      <c r="V17" s="27"/>
      <c r="W17" s="27"/>
      <c r="X17" s="34"/>
      <c r="Y17" s="27"/>
    </row>
    <row r="18" spans="2:25" s="28" customFormat="1" ht="15.75" customHeight="1" x14ac:dyDescent="0.45">
      <c r="B18" s="33" t="str">
        <f>นักเรียน!M16</f>
        <v/>
      </c>
      <c r="C18" s="33" t="str">
        <f>IF(นักเรียน!C16="","",นักเรียน!C16)</f>
        <v/>
      </c>
      <c r="D18" s="548" t="str">
        <f>IF(นักเรียน!E16="","",นักเรียน!E16)</f>
        <v/>
      </c>
      <c r="E18" s="33" t="str">
        <f>IF(Home!$F$3="ประถมศึกษา",เวลาเรียน_ป!LX17,เวลาเรียน_ม!FL17)</f>
        <v/>
      </c>
      <c r="F18" s="549" t="str">
        <f>IF(Home!$F$3="ประถมศึกษา",เวลาเรียน_ป!MB17,เวลาเรียน_ม!FP17)</f>
        <v/>
      </c>
      <c r="G18" s="550" t="str">
        <f>IF(F18="","",IF(นักเรียน!N16="ออก","---ย้าย---",VLOOKUP(F18,gradetime,5)))</f>
        <v/>
      </c>
      <c r="H18" s="550" t="str">
        <f>คะแนนตัวชี้วัด!JE17</f>
        <v/>
      </c>
      <c r="I18" s="549" t="str">
        <f>คะแนนตัวชี้วัด!JF17</f>
        <v/>
      </c>
      <c r="J18" s="550" t="str">
        <f>คะแนนตัวชี้วัด!JG17</f>
        <v/>
      </c>
      <c r="K18" s="33" t="str">
        <f>IF(คะแนน1!AI18="","",คะแนน1!AI18)</f>
        <v/>
      </c>
      <c r="L18" s="33" t="str">
        <f>IF(คะแนน1!AP18="","",คะแนน1!AP18)</f>
        <v/>
      </c>
      <c r="M18" s="550" t="str">
        <f>IF(คะแนน1!AQ18="","",คะแนน1!AQ18)</f>
        <v/>
      </c>
      <c r="N18" s="550" t="str">
        <f>IF(AND(คะแนน1!AR18="",คะแนน1!AU18=""),"",IF(คะแนน1!AR18="",คะแนน1!AU18,คะแนน1!AR18))</f>
        <v/>
      </c>
      <c r="O18" s="550" t="str">
        <f>คิดวิเคราะห์!AC17</f>
        <v/>
      </c>
      <c r="P18" s="550" t="str">
        <f>คุณลักษณะ!AE16</f>
        <v/>
      </c>
      <c r="Q18" s="550" t="str">
        <f>สมรรถนะรายด้าน!AN16</f>
        <v/>
      </c>
      <c r="R18" s="560" t="str">
        <f>IF(D18="","",IF(นักเรียน!N16="ออก"," ---ย้าย---",IF(OR(U18="ผ่าน",U18="ไม่ผ่าน",U18=" ---ย้าย---"),U18,IF(OR(G18="ไม่ผ่าน",J18="ไม่ผ่าน",O18="ไม่ผ่าน",P18="ไม่ผ่าน",N18="ร",N18="มส"),"ไม่ผ่าน","ผ่าน"))))</f>
        <v/>
      </c>
      <c r="S18" s="27"/>
      <c r="T18" s="563" t="str">
        <f t="shared" si="0"/>
        <v/>
      </c>
      <c r="U18" s="551"/>
      <c r="V18" s="27"/>
      <c r="W18" s="27"/>
      <c r="X18" s="34"/>
      <c r="Y18" s="27"/>
    </row>
    <row r="19" spans="2:25" s="28" customFormat="1" ht="15.75" customHeight="1" x14ac:dyDescent="0.45">
      <c r="B19" s="33" t="str">
        <f>นักเรียน!M17</f>
        <v/>
      </c>
      <c r="C19" s="33" t="str">
        <f>IF(นักเรียน!C17="","",นักเรียน!C17)</f>
        <v/>
      </c>
      <c r="D19" s="548" t="str">
        <f>IF(นักเรียน!E17="","",นักเรียน!E17)</f>
        <v/>
      </c>
      <c r="E19" s="33" t="str">
        <f>IF(Home!$F$3="ประถมศึกษา",เวลาเรียน_ป!LX18,เวลาเรียน_ม!FL18)</f>
        <v/>
      </c>
      <c r="F19" s="549" t="str">
        <f>IF(Home!$F$3="ประถมศึกษา",เวลาเรียน_ป!MB18,เวลาเรียน_ม!FP18)</f>
        <v/>
      </c>
      <c r="G19" s="550" t="str">
        <f>IF(F19="","",IF(นักเรียน!N17="ออก","---ย้าย---",VLOOKUP(F19,gradetime,5)))</f>
        <v/>
      </c>
      <c r="H19" s="550" t="str">
        <f>คะแนนตัวชี้วัด!JE18</f>
        <v/>
      </c>
      <c r="I19" s="549" t="str">
        <f>คะแนนตัวชี้วัด!JF18</f>
        <v/>
      </c>
      <c r="J19" s="550" t="str">
        <f>คะแนนตัวชี้วัด!JG18</f>
        <v/>
      </c>
      <c r="K19" s="33" t="str">
        <f>IF(คะแนน1!AI19="","",คะแนน1!AI19)</f>
        <v/>
      </c>
      <c r="L19" s="33" t="str">
        <f>IF(คะแนน1!AP19="","",คะแนน1!AP19)</f>
        <v/>
      </c>
      <c r="M19" s="550" t="str">
        <f>IF(คะแนน1!AQ19="","",คะแนน1!AQ19)</f>
        <v/>
      </c>
      <c r="N19" s="550" t="str">
        <f>IF(AND(คะแนน1!AR19="",คะแนน1!AU19=""),"",IF(คะแนน1!AR19="",คะแนน1!AU19,คะแนน1!AR19))</f>
        <v/>
      </c>
      <c r="O19" s="550" t="str">
        <f>คิดวิเคราะห์!AC18</f>
        <v/>
      </c>
      <c r="P19" s="550" t="str">
        <f>คุณลักษณะ!AE17</f>
        <v/>
      </c>
      <c r="Q19" s="550" t="str">
        <f>สมรรถนะรายด้าน!AN17</f>
        <v/>
      </c>
      <c r="R19" s="560" t="str">
        <f>IF(D19="","",IF(นักเรียน!N17="ออก"," ---ย้าย---",IF(OR(U19="ผ่าน",U19="ไม่ผ่าน",U19=" ---ย้าย---"),U19,IF(OR(G19="ไม่ผ่าน",J19="ไม่ผ่าน",O19="ไม่ผ่าน",P19="ไม่ผ่าน",N19="ร",N19="มส"),"ไม่ผ่าน","ผ่าน"))))</f>
        <v/>
      </c>
      <c r="S19" s="27"/>
      <c r="T19" s="563" t="str">
        <f t="shared" si="0"/>
        <v/>
      </c>
      <c r="U19" s="551"/>
      <c r="V19" s="27"/>
      <c r="W19" s="27"/>
      <c r="X19" s="34"/>
      <c r="Y19" s="27"/>
    </row>
    <row r="20" spans="2:25" s="28" customFormat="1" ht="15.75" customHeight="1" x14ac:dyDescent="0.45">
      <c r="B20" s="33" t="str">
        <f>นักเรียน!M18</f>
        <v/>
      </c>
      <c r="C20" s="33" t="str">
        <f>IF(นักเรียน!C18="","",นักเรียน!C18)</f>
        <v/>
      </c>
      <c r="D20" s="548" t="str">
        <f>IF(นักเรียน!E18="","",นักเรียน!E18)</f>
        <v/>
      </c>
      <c r="E20" s="33" t="str">
        <f>IF(Home!$F$3="ประถมศึกษา",เวลาเรียน_ป!LX19,เวลาเรียน_ม!FL19)</f>
        <v/>
      </c>
      <c r="F20" s="549" t="str">
        <f>IF(Home!$F$3="ประถมศึกษา",เวลาเรียน_ป!MB19,เวลาเรียน_ม!FP19)</f>
        <v/>
      </c>
      <c r="G20" s="550" t="str">
        <f>IF(F20="","",IF(นักเรียน!N18="ออก","---ย้าย---",VLOOKUP(F20,gradetime,5)))</f>
        <v/>
      </c>
      <c r="H20" s="550" t="str">
        <f>คะแนนตัวชี้วัด!JE19</f>
        <v/>
      </c>
      <c r="I20" s="549" t="str">
        <f>คะแนนตัวชี้วัด!JF19</f>
        <v/>
      </c>
      <c r="J20" s="550" t="str">
        <f>คะแนนตัวชี้วัด!JG19</f>
        <v/>
      </c>
      <c r="K20" s="33" t="str">
        <f>IF(คะแนน1!AI20="","",คะแนน1!AI20)</f>
        <v/>
      </c>
      <c r="L20" s="33" t="str">
        <f>IF(คะแนน1!AP20="","",คะแนน1!AP20)</f>
        <v/>
      </c>
      <c r="M20" s="550" t="str">
        <f>IF(คะแนน1!AQ20="","",คะแนน1!AQ20)</f>
        <v/>
      </c>
      <c r="N20" s="550" t="str">
        <f>IF(AND(คะแนน1!AR20="",คะแนน1!AU20=""),"",IF(คะแนน1!AR20="",คะแนน1!AU20,คะแนน1!AR20))</f>
        <v/>
      </c>
      <c r="O20" s="550" t="str">
        <f>คิดวิเคราะห์!AC19</f>
        <v/>
      </c>
      <c r="P20" s="550" t="str">
        <f>คุณลักษณะ!AE18</f>
        <v/>
      </c>
      <c r="Q20" s="550" t="str">
        <f>สมรรถนะรายด้าน!AN18</f>
        <v/>
      </c>
      <c r="R20" s="560" t="str">
        <f>IF(D20="","",IF(นักเรียน!N18="ออก"," ---ย้าย---",IF(OR(U20="ผ่าน",U20="ไม่ผ่าน",U20=" ---ย้าย---"),U20,IF(OR(G20="ไม่ผ่าน",J20="ไม่ผ่าน",O20="ไม่ผ่าน",P20="ไม่ผ่าน",N20="ร",N20="มส"),"ไม่ผ่าน","ผ่าน"))))</f>
        <v/>
      </c>
      <c r="S20" s="27"/>
      <c r="T20" s="563" t="str">
        <f t="shared" si="0"/>
        <v/>
      </c>
      <c r="U20" s="551"/>
      <c r="V20" s="27"/>
      <c r="W20" s="27"/>
      <c r="X20" s="34"/>
      <c r="Y20" s="27"/>
    </row>
    <row r="21" spans="2:25" s="28" customFormat="1" ht="15.75" customHeight="1" x14ac:dyDescent="0.45">
      <c r="B21" s="33" t="str">
        <f>นักเรียน!M19</f>
        <v/>
      </c>
      <c r="C21" s="33" t="str">
        <f>IF(นักเรียน!C19="","",นักเรียน!C19)</f>
        <v/>
      </c>
      <c r="D21" s="548" t="str">
        <f>IF(นักเรียน!E19="","",นักเรียน!E19)</f>
        <v/>
      </c>
      <c r="E21" s="33" t="str">
        <f>IF(Home!$F$3="ประถมศึกษา",เวลาเรียน_ป!LX20,เวลาเรียน_ม!FL20)</f>
        <v/>
      </c>
      <c r="F21" s="549" t="str">
        <f>IF(Home!$F$3="ประถมศึกษา",เวลาเรียน_ป!MB20,เวลาเรียน_ม!FP20)</f>
        <v/>
      </c>
      <c r="G21" s="550" t="str">
        <f>IF(F21="","",IF(นักเรียน!N19="ออก","---ย้าย---",VLOOKUP(F21,gradetime,5)))</f>
        <v/>
      </c>
      <c r="H21" s="550" t="str">
        <f>คะแนนตัวชี้วัด!JE20</f>
        <v/>
      </c>
      <c r="I21" s="549" t="str">
        <f>คะแนนตัวชี้วัด!JF20</f>
        <v/>
      </c>
      <c r="J21" s="550" t="str">
        <f>คะแนนตัวชี้วัด!JG20</f>
        <v/>
      </c>
      <c r="K21" s="33" t="str">
        <f>IF(คะแนน1!AI21="","",คะแนน1!AI21)</f>
        <v/>
      </c>
      <c r="L21" s="33" t="str">
        <f>IF(คะแนน1!AP21="","",คะแนน1!AP21)</f>
        <v/>
      </c>
      <c r="M21" s="550" t="str">
        <f>IF(คะแนน1!AQ21="","",คะแนน1!AQ21)</f>
        <v/>
      </c>
      <c r="N21" s="550" t="str">
        <f>IF(AND(คะแนน1!AR21="",คะแนน1!AU21=""),"",IF(คะแนน1!AR21="",คะแนน1!AU21,คะแนน1!AR21))</f>
        <v/>
      </c>
      <c r="O21" s="550" t="str">
        <f>คิดวิเคราะห์!AC20</f>
        <v/>
      </c>
      <c r="P21" s="550" t="str">
        <f>คุณลักษณะ!AE19</f>
        <v/>
      </c>
      <c r="Q21" s="550" t="str">
        <f>สมรรถนะรายด้าน!AN19</f>
        <v/>
      </c>
      <c r="R21" s="560" t="str">
        <f>IF(D21="","",IF(นักเรียน!N19="ออก"," ---ย้าย---",IF(OR(U21="ผ่าน",U21="ไม่ผ่าน",U21=" ---ย้าย---"),U21,IF(OR(G21="ไม่ผ่าน",J21="ไม่ผ่าน",O21="ไม่ผ่าน",P21="ไม่ผ่าน",N21="ร",N21="มส"),"ไม่ผ่าน","ผ่าน"))))</f>
        <v/>
      </c>
      <c r="S21" s="27"/>
      <c r="T21" s="563" t="str">
        <f t="shared" si="0"/>
        <v/>
      </c>
      <c r="U21" s="551"/>
      <c r="V21" s="27"/>
      <c r="W21" s="27"/>
      <c r="X21" s="34"/>
      <c r="Y21" s="27"/>
    </row>
    <row r="22" spans="2:25" s="28" customFormat="1" ht="15.75" customHeight="1" x14ac:dyDescent="0.45">
      <c r="B22" s="33" t="str">
        <f>นักเรียน!M20</f>
        <v/>
      </c>
      <c r="C22" s="33" t="str">
        <f>IF(นักเรียน!C20="","",นักเรียน!C20)</f>
        <v/>
      </c>
      <c r="D22" s="548" t="str">
        <f>IF(นักเรียน!E20="","",นักเรียน!E20)</f>
        <v/>
      </c>
      <c r="E22" s="33" t="str">
        <f>IF(Home!$F$3="ประถมศึกษา",เวลาเรียน_ป!LX21,เวลาเรียน_ม!FL21)</f>
        <v/>
      </c>
      <c r="F22" s="549" t="str">
        <f>IF(Home!$F$3="ประถมศึกษา",เวลาเรียน_ป!MB21,เวลาเรียน_ม!FP21)</f>
        <v/>
      </c>
      <c r="G22" s="550" t="str">
        <f>IF(F22="","",IF(นักเรียน!N20="ออก","---ย้าย---",VLOOKUP(F22,gradetime,5)))</f>
        <v/>
      </c>
      <c r="H22" s="550" t="str">
        <f>คะแนนตัวชี้วัด!JE21</f>
        <v/>
      </c>
      <c r="I22" s="549" t="str">
        <f>คะแนนตัวชี้วัด!JF21</f>
        <v/>
      </c>
      <c r="J22" s="550" t="str">
        <f>คะแนนตัวชี้วัด!JG21</f>
        <v/>
      </c>
      <c r="K22" s="33" t="str">
        <f>IF(คะแนน1!AI22="","",คะแนน1!AI22)</f>
        <v/>
      </c>
      <c r="L22" s="33" t="str">
        <f>IF(คะแนน1!AP22="","",คะแนน1!AP22)</f>
        <v/>
      </c>
      <c r="M22" s="550" t="str">
        <f>IF(คะแนน1!AQ22="","",คะแนน1!AQ22)</f>
        <v/>
      </c>
      <c r="N22" s="550" t="str">
        <f>IF(AND(คะแนน1!AR22="",คะแนน1!AU22=""),"",IF(คะแนน1!AR22="",คะแนน1!AU22,คะแนน1!AR22))</f>
        <v/>
      </c>
      <c r="O22" s="550" t="str">
        <f>คิดวิเคราะห์!AC21</f>
        <v/>
      </c>
      <c r="P22" s="550" t="str">
        <f>คุณลักษณะ!AE20</f>
        <v/>
      </c>
      <c r="Q22" s="550" t="str">
        <f>สมรรถนะรายด้าน!AN20</f>
        <v/>
      </c>
      <c r="R22" s="560" t="str">
        <f>IF(D22="","",IF(นักเรียน!N20="ออก"," ---ย้าย---",IF(OR(U22="ผ่าน",U22="ไม่ผ่าน",U22=" ---ย้าย---"),U22,IF(OR(G22="ไม่ผ่าน",J22="ไม่ผ่าน",O22="ไม่ผ่าน",P22="ไม่ผ่าน",N22="ร",N22="มส"),"ไม่ผ่าน","ผ่าน"))))</f>
        <v/>
      </c>
      <c r="S22" s="27"/>
      <c r="T22" s="563" t="str">
        <f t="shared" si="0"/>
        <v/>
      </c>
      <c r="U22" s="551"/>
      <c r="V22" s="27"/>
      <c r="W22" s="27"/>
      <c r="X22" s="34"/>
      <c r="Y22" s="27"/>
    </row>
    <row r="23" spans="2:25" s="28" customFormat="1" ht="15.75" customHeight="1" x14ac:dyDescent="0.45">
      <c r="B23" s="33" t="str">
        <f>นักเรียน!M21</f>
        <v/>
      </c>
      <c r="C23" s="33" t="str">
        <f>IF(นักเรียน!C21="","",นักเรียน!C21)</f>
        <v/>
      </c>
      <c r="D23" s="548" t="str">
        <f>IF(นักเรียน!E21="","",นักเรียน!E21)</f>
        <v/>
      </c>
      <c r="E23" s="33" t="str">
        <f>IF(Home!$F$3="ประถมศึกษา",เวลาเรียน_ป!LX22,เวลาเรียน_ม!FL22)</f>
        <v/>
      </c>
      <c r="F23" s="549" t="str">
        <f>IF(Home!$F$3="ประถมศึกษา",เวลาเรียน_ป!MB22,เวลาเรียน_ม!FP22)</f>
        <v/>
      </c>
      <c r="G23" s="550" t="str">
        <f>IF(F23="","",IF(นักเรียน!N21="ออก","---ย้าย---",VLOOKUP(F23,gradetime,5)))</f>
        <v/>
      </c>
      <c r="H23" s="550" t="str">
        <f>คะแนนตัวชี้วัด!JE22</f>
        <v/>
      </c>
      <c r="I23" s="549" t="str">
        <f>คะแนนตัวชี้วัด!JF22</f>
        <v/>
      </c>
      <c r="J23" s="550" t="str">
        <f>คะแนนตัวชี้วัด!JG22</f>
        <v/>
      </c>
      <c r="K23" s="33" t="str">
        <f>IF(คะแนน1!AI23="","",คะแนน1!AI23)</f>
        <v/>
      </c>
      <c r="L23" s="33" t="str">
        <f>IF(คะแนน1!AP23="","",คะแนน1!AP23)</f>
        <v/>
      </c>
      <c r="M23" s="550" t="str">
        <f>IF(คะแนน1!AQ23="","",คะแนน1!AQ23)</f>
        <v/>
      </c>
      <c r="N23" s="550" t="str">
        <f>IF(AND(คะแนน1!AR23="",คะแนน1!AU23=""),"",IF(คะแนน1!AR23="",คะแนน1!AU23,คะแนน1!AR23))</f>
        <v/>
      </c>
      <c r="O23" s="550" t="str">
        <f>คิดวิเคราะห์!AC22</f>
        <v/>
      </c>
      <c r="P23" s="550" t="str">
        <f>คุณลักษณะ!AE21</f>
        <v/>
      </c>
      <c r="Q23" s="550" t="str">
        <f>สมรรถนะรายด้าน!AN21</f>
        <v/>
      </c>
      <c r="R23" s="560" t="str">
        <f>IF(D23="","",IF(นักเรียน!N21="ออก"," ---ย้าย---",IF(OR(U23="ผ่าน",U23="ไม่ผ่าน",U23=" ---ย้าย---"),U23,IF(OR(G23="ไม่ผ่าน",J23="ไม่ผ่าน",O23="ไม่ผ่าน",P23="ไม่ผ่าน",N23="ร",N23="มส"),"ไม่ผ่าน","ผ่าน"))))</f>
        <v/>
      </c>
      <c r="S23" s="27"/>
      <c r="T23" s="563" t="str">
        <f t="shared" si="0"/>
        <v/>
      </c>
      <c r="U23" s="551"/>
      <c r="V23" s="27"/>
      <c r="W23" s="27"/>
      <c r="X23" s="34"/>
      <c r="Y23" s="27"/>
    </row>
    <row r="24" spans="2:25" s="28" customFormat="1" ht="15.75" customHeight="1" x14ac:dyDescent="0.45">
      <c r="B24" s="33" t="str">
        <f>นักเรียน!M22</f>
        <v/>
      </c>
      <c r="C24" s="33" t="str">
        <f>IF(นักเรียน!C22="","",นักเรียน!C22)</f>
        <v/>
      </c>
      <c r="D24" s="548" t="str">
        <f>IF(นักเรียน!E22="","",นักเรียน!E22)</f>
        <v/>
      </c>
      <c r="E24" s="33" t="str">
        <f>IF(Home!$F$3="ประถมศึกษา",เวลาเรียน_ป!LX23,เวลาเรียน_ม!FL23)</f>
        <v/>
      </c>
      <c r="F24" s="549" t="str">
        <f>IF(Home!$F$3="ประถมศึกษา",เวลาเรียน_ป!MB23,เวลาเรียน_ม!FP23)</f>
        <v/>
      </c>
      <c r="G24" s="550" t="str">
        <f>IF(F24="","",IF(นักเรียน!N22="ออก","---ย้าย---",VLOOKUP(F24,gradetime,5)))</f>
        <v/>
      </c>
      <c r="H24" s="550" t="str">
        <f>คะแนนตัวชี้วัด!JE23</f>
        <v/>
      </c>
      <c r="I24" s="549" t="str">
        <f>คะแนนตัวชี้วัด!JF23</f>
        <v/>
      </c>
      <c r="J24" s="550" t="str">
        <f>คะแนนตัวชี้วัด!JG23</f>
        <v/>
      </c>
      <c r="K24" s="33" t="str">
        <f>IF(คะแนน1!AI24="","",คะแนน1!AI24)</f>
        <v/>
      </c>
      <c r="L24" s="33" t="str">
        <f>IF(คะแนน1!AP24="","",คะแนน1!AP24)</f>
        <v/>
      </c>
      <c r="M24" s="550" t="str">
        <f>IF(คะแนน1!AQ24="","",คะแนน1!AQ24)</f>
        <v/>
      </c>
      <c r="N24" s="550" t="str">
        <f>IF(AND(คะแนน1!AR24="",คะแนน1!AU24=""),"",IF(คะแนน1!AR24="",คะแนน1!AU24,คะแนน1!AR24))</f>
        <v/>
      </c>
      <c r="O24" s="550" t="str">
        <f>คิดวิเคราะห์!AC23</f>
        <v/>
      </c>
      <c r="P24" s="550" t="str">
        <f>คุณลักษณะ!AE22</f>
        <v/>
      </c>
      <c r="Q24" s="550" t="str">
        <f>สมรรถนะรายด้าน!AN22</f>
        <v/>
      </c>
      <c r="R24" s="560" t="str">
        <f>IF(D24="","",IF(นักเรียน!N22="ออก"," ---ย้าย---",IF(OR(U24="ผ่าน",U24="ไม่ผ่าน",U24=" ---ย้าย---"),U24,IF(OR(G24="ไม่ผ่าน",J24="ไม่ผ่าน",O24="ไม่ผ่าน",P24="ไม่ผ่าน",N24="ร",N24="มส"),"ไม่ผ่าน","ผ่าน"))))</f>
        <v/>
      </c>
      <c r="S24" s="27"/>
      <c r="T24" s="563" t="str">
        <f t="shared" si="0"/>
        <v/>
      </c>
      <c r="U24" s="551"/>
      <c r="V24" s="27"/>
      <c r="W24" s="27"/>
      <c r="X24" s="34"/>
      <c r="Y24" s="27"/>
    </row>
    <row r="25" spans="2:25" s="28" customFormat="1" ht="15.75" customHeight="1" x14ac:dyDescent="0.45">
      <c r="B25" s="33" t="str">
        <f>นักเรียน!M23</f>
        <v/>
      </c>
      <c r="C25" s="33" t="str">
        <f>IF(นักเรียน!C23="","",นักเรียน!C23)</f>
        <v/>
      </c>
      <c r="D25" s="548" t="str">
        <f>IF(นักเรียน!E23="","",นักเรียน!E23)</f>
        <v/>
      </c>
      <c r="E25" s="33" t="str">
        <f>IF(Home!$F$3="ประถมศึกษา",เวลาเรียน_ป!LX24,เวลาเรียน_ม!FL24)</f>
        <v/>
      </c>
      <c r="F25" s="549" t="str">
        <f>IF(Home!$F$3="ประถมศึกษา",เวลาเรียน_ป!MB24,เวลาเรียน_ม!FP24)</f>
        <v/>
      </c>
      <c r="G25" s="550" t="str">
        <f>IF(F25="","",IF(นักเรียน!N23="ออก","---ย้าย---",VLOOKUP(F25,gradetime,5)))</f>
        <v/>
      </c>
      <c r="H25" s="550" t="str">
        <f>คะแนนตัวชี้วัด!JE24</f>
        <v/>
      </c>
      <c r="I25" s="549" t="str">
        <f>คะแนนตัวชี้วัด!JF24</f>
        <v/>
      </c>
      <c r="J25" s="550" t="str">
        <f>คะแนนตัวชี้วัด!JG24</f>
        <v/>
      </c>
      <c r="K25" s="33" t="str">
        <f>IF(คะแนน1!AI25="","",คะแนน1!AI25)</f>
        <v/>
      </c>
      <c r="L25" s="33" t="str">
        <f>IF(คะแนน1!AP25="","",คะแนน1!AP25)</f>
        <v/>
      </c>
      <c r="M25" s="550" t="str">
        <f>IF(คะแนน1!AQ25="","",คะแนน1!AQ25)</f>
        <v/>
      </c>
      <c r="N25" s="550" t="str">
        <f>IF(AND(คะแนน1!AR25="",คะแนน1!AU25=""),"",IF(คะแนน1!AR25="",คะแนน1!AU25,คะแนน1!AR25))</f>
        <v/>
      </c>
      <c r="O25" s="550" t="str">
        <f>คิดวิเคราะห์!AC24</f>
        <v/>
      </c>
      <c r="P25" s="550" t="str">
        <f>คุณลักษณะ!AE23</f>
        <v/>
      </c>
      <c r="Q25" s="550" t="str">
        <f>สมรรถนะรายด้าน!AN23</f>
        <v/>
      </c>
      <c r="R25" s="560" t="str">
        <f>IF(D25="","",IF(นักเรียน!N23="ออก"," ---ย้าย---",IF(OR(U25="ผ่าน",U25="ไม่ผ่าน",U25=" ---ย้าย---"),U25,IF(OR(G25="ไม่ผ่าน",J25="ไม่ผ่าน",O25="ไม่ผ่าน",P25="ไม่ผ่าน",N25="ร",N25="มส"),"ไม่ผ่าน","ผ่าน"))))</f>
        <v/>
      </c>
      <c r="S25" s="27"/>
      <c r="T25" s="563" t="str">
        <f t="shared" si="0"/>
        <v/>
      </c>
      <c r="U25" s="551"/>
      <c r="V25" s="27"/>
      <c r="W25" s="27"/>
      <c r="X25" s="34"/>
      <c r="Y25" s="27"/>
    </row>
    <row r="26" spans="2:25" s="28" customFormat="1" ht="15.75" customHeight="1" x14ac:dyDescent="0.45">
      <c r="B26" s="33" t="str">
        <f>นักเรียน!M24</f>
        <v/>
      </c>
      <c r="C26" s="33" t="str">
        <f>IF(นักเรียน!C24="","",นักเรียน!C24)</f>
        <v/>
      </c>
      <c r="D26" s="548" t="str">
        <f>IF(นักเรียน!E24="","",นักเรียน!E24)</f>
        <v/>
      </c>
      <c r="E26" s="33" t="str">
        <f>IF(Home!$F$3="ประถมศึกษา",เวลาเรียน_ป!LX25,เวลาเรียน_ม!FL25)</f>
        <v/>
      </c>
      <c r="F26" s="549" t="str">
        <f>IF(Home!$F$3="ประถมศึกษา",เวลาเรียน_ป!MB25,เวลาเรียน_ม!FP25)</f>
        <v/>
      </c>
      <c r="G26" s="550" t="str">
        <f>IF(F26="","",IF(นักเรียน!N24="ออก","---ย้าย---",VLOOKUP(F26,gradetime,5)))</f>
        <v/>
      </c>
      <c r="H26" s="550" t="str">
        <f>คะแนนตัวชี้วัด!JE25</f>
        <v/>
      </c>
      <c r="I26" s="549" t="str">
        <f>คะแนนตัวชี้วัด!JF25</f>
        <v/>
      </c>
      <c r="J26" s="550" t="str">
        <f>คะแนนตัวชี้วัด!JG25</f>
        <v/>
      </c>
      <c r="K26" s="33" t="str">
        <f>IF(คะแนน1!AI26="","",คะแนน1!AI26)</f>
        <v/>
      </c>
      <c r="L26" s="33" t="str">
        <f>IF(คะแนน1!AP26="","",คะแนน1!AP26)</f>
        <v/>
      </c>
      <c r="M26" s="550" t="str">
        <f>IF(คะแนน1!AQ26="","",คะแนน1!AQ26)</f>
        <v/>
      </c>
      <c r="N26" s="550" t="str">
        <f>IF(AND(คะแนน1!AR26="",คะแนน1!AU26=""),"",IF(คะแนน1!AR26="",คะแนน1!AU26,คะแนน1!AR26))</f>
        <v/>
      </c>
      <c r="O26" s="550" t="str">
        <f>คิดวิเคราะห์!AC25</f>
        <v/>
      </c>
      <c r="P26" s="550" t="str">
        <f>คุณลักษณะ!AE24</f>
        <v/>
      </c>
      <c r="Q26" s="550" t="str">
        <f>สมรรถนะรายด้าน!AN24</f>
        <v/>
      </c>
      <c r="R26" s="560" t="str">
        <f>IF(D26="","",IF(นักเรียน!N24="ออก"," ---ย้าย---",IF(OR(U26="ผ่าน",U26="ไม่ผ่าน",U26=" ---ย้าย---"),U26,IF(OR(G26="ไม่ผ่าน",J26="ไม่ผ่าน",O26="ไม่ผ่าน",P26="ไม่ผ่าน",N26="ร",N26="มส"),"ไม่ผ่าน","ผ่าน"))))</f>
        <v/>
      </c>
      <c r="S26" s="27"/>
      <c r="T26" s="563" t="str">
        <f t="shared" si="0"/>
        <v/>
      </c>
      <c r="U26" s="551"/>
      <c r="V26" s="27"/>
      <c r="W26" s="27"/>
      <c r="X26" s="34"/>
      <c r="Y26" s="27"/>
    </row>
    <row r="27" spans="2:25" s="28" customFormat="1" ht="15.75" customHeight="1" x14ac:dyDescent="0.45">
      <c r="B27" s="33" t="str">
        <f>นักเรียน!M25</f>
        <v/>
      </c>
      <c r="C27" s="33" t="str">
        <f>IF(นักเรียน!C25="","",นักเรียน!C25)</f>
        <v/>
      </c>
      <c r="D27" s="548" t="str">
        <f>IF(นักเรียน!E25="","",นักเรียน!E25)</f>
        <v/>
      </c>
      <c r="E27" s="33" t="str">
        <f>IF(Home!$F$3="ประถมศึกษา",เวลาเรียน_ป!LX26,เวลาเรียน_ม!FL26)</f>
        <v/>
      </c>
      <c r="F27" s="549" t="str">
        <f>IF(Home!$F$3="ประถมศึกษา",เวลาเรียน_ป!MB26,เวลาเรียน_ม!FP26)</f>
        <v/>
      </c>
      <c r="G27" s="550" t="str">
        <f>IF(F27="","",IF(นักเรียน!N25="ออก","---ย้าย---",VLOOKUP(F27,gradetime,5)))</f>
        <v/>
      </c>
      <c r="H27" s="550" t="str">
        <f>คะแนนตัวชี้วัด!JE26</f>
        <v/>
      </c>
      <c r="I27" s="549" t="str">
        <f>คะแนนตัวชี้วัด!JF26</f>
        <v/>
      </c>
      <c r="J27" s="550" t="str">
        <f>คะแนนตัวชี้วัด!JG26</f>
        <v/>
      </c>
      <c r="K27" s="33" t="str">
        <f>IF(คะแนน1!AI27="","",คะแนน1!AI27)</f>
        <v/>
      </c>
      <c r="L27" s="33" t="str">
        <f>IF(คะแนน1!AP27="","",คะแนน1!AP27)</f>
        <v/>
      </c>
      <c r="M27" s="550" t="str">
        <f>IF(คะแนน1!AQ27="","",คะแนน1!AQ27)</f>
        <v/>
      </c>
      <c r="N27" s="550" t="str">
        <f>IF(AND(คะแนน1!AR27="",คะแนน1!AU27=""),"",IF(คะแนน1!AR27="",คะแนน1!AU27,คะแนน1!AR27))</f>
        <v/>
      </c>
      <c r="O27" s="550" t="str">
        <f>คิดวิเคราะห์!AC26</f>
        <v/>
      </c>
      <c r="P27" s="550" t="str">
        <f>คุณลักษณะ!AE25</f>
        <v/>
      </c>
      <c r="Q27" s="550" t="str">
        <f>สมรรถนะรายด้าน!AN25</f>
        <v/>
      </c>
      <c r="R27" s="560" t="str">
        <f>IF(D27="","",IF(นักเรียน!N25="ออก"," ---ย้าย---",IF(OR(U27="ผ่าน",U27="ไม่ผ่าน",U27=" ---ย้าย---"),U27,IF(OR(G27="ไม่ผ่าน",J27="ไม่ผ่าน",O27="ไม่ผ่าน",P27="ไม่ผ่าน",N27="ร",N27="มส"),"ไม่ผ่าน","ผ่าน"))))</f>
        <v/>
      </c>
      <c r="S27" s="27"/>
      <c r="T27" s="563" t="str">
        <f t="shared" si="0"/>
        <v/>
      </c>
      <c r="U27" s="551"/>
      <c r="V27" s="27"/>
      <c r="W27" s="27"/>
      <c r="X27" s="34"/>
      <c r="Y27" s="27"/>
    </row>
    <row r="28" spans="2:25" s="28" customFormat="1" ht="15.75" customHeight="1" x14ac:dyDescent="0.45">
      <c r="B28" s="33" t="str">
        <f>นักเรียน!M26</f>
        <v/>
      </c>
      <c r="C28" s="33" t="str">
        <f>IF(นักเรียน!C26="","",นักเรียน!C26)</f>
        <v/>
      </c>
      <c r="D28" s="548" t="str">
        <f>IF(นักเรียน!E26="","",นักเรียน!E26)</f>
        <v/>
      </c>
      <c r="E28" s="33" t="str">
        <f>IF(Home!$F$3="ประถมศึกษา",เวลาเรียน_ป!LX27,เวลาเรียน_ม!FL27)</f>
        <v/>
      </c>
      <c r="F28" s="549" t="str">
        <f>IF(Home!$F$3="ประถมศึกษา",เวลาเรียน_ป!MB27,เวลาเรียน_ม!FP27)</f>
        <v/>
      </c>
      <c r="G28" s="550" t="str">
        <f>IF(F28="","",IF(นักเรียน!N26="ออก","---ย้าย---",VLOOKUP(F28,gradetime,5)))</f>
        <v/>
      </c>
      <c r="H28" s="550" t="str">
        <f>คะแนนตัวชี้วัด!JE27</f>
        <v/>
      </c>
      <c r="I28" s="549" t="str">
        <f>คะแนนตัวชี้วัด!JF27</f>
        <v/>
      </c>
      <c r="J28" s="550" t="str">
        <f>คะแนนตัวชี้วัด!JG27</f>
        <v/>
      </c>
      <c r="K28" s="33" t="str">
        <f>IF(คะแนน1!AI28="","",คะแนน1!AI28)</f>
        <v/>
      </c>
      <c r="L28" s="33" t="str">
        <f>IF(คะแนน1!AP28="","",คะแนน1!AP28)</f>
        <v/>
      </c>
      <c r="M28" s="550" t="str">
        <f>IF(คะแนน1!AQ28="","",คะแนน1!AQ28)</f>
        <v/>
      </c>
      <c r="N28" s="550" t="str">
        <f>IF(AND(คะแนน1!AR28="",คะแนน1!AU28=""),"",IF(คะแนน1!AR28="",คะแนน1!AU28,คะแนน1!AR28))</f>
        <v/>
      </c>
      <c r="O28" s="550" t="str">
        <f>คิดวิเคราะห์!AC27</f>
        <v/>
      </c>
      <c r="P28" s="550" t="str">
        <f>คุณลักษณะ!AE26</f>
        <v/>
      </c>
      <c r="Q28" s="550" t="str">
        <f>สมรรถนะรายด้าน!AN26</f>
        <v/>
      </c>
      <c r="R28" s="560" t="str">
        <f>IF(D28="","",IF(นักเรียน!N26="ออก"," ---ย้าย---",IF(OR(U28="ผ่าน",U28="ไม่ผ่าน",U28=" ---ย้าย---"),U28,IF(OR(G28="ไม่ผ่าน",J28="ไม่ผ่าน",O28="ไม่ผ่าน",P28="ไม่ผ่าน",N28="ร",N28="มส"),"ไม่ผ่าน","ผ่าน"))))</f>
        <v/>
      </c>
      <c r="S28" s="27"/>
      <c r="T28" s="563" t="str">
        <f t="shared" si="0"/>
        <v/>
      </c>
      <c r="U28" s="551"/>
      <c r="V28" s="27"/>
      <c r="W28" s="27"/>
      <c r="X28" s="34"/>
      <c r="Y28" s="27"/>
    </row>
    <row r="29" spans="2:25" s="28" customFormat="1" ht="15.75" customHeight="1" x14ac:dyDescent="0.45">
      <c r="B29" s="33" t="str">
        <f>นักเรียน!M27</f>
        <v/>
      </c>
      <c r="C29" s="33" t="str">
        <f>IF(นักเรียน!C27="","",นักเรียน!C27)</f>
        <v/>
      </c>
      <c r="D29" s="548" t="str">
        <f>IF(นักเรียน!E27="","",นักเรียน!E27)</f>
        <v/>
      </c>
      <c r="E29" s="33" t="str">
        <f>IF(Home!$F$3="ประถมศึกษา",เวลาเรียน_ป!LX28,เวลาเรียน_ม!FL28)</f>
        <v/>
      </c>
      <c r="F29" s="549" t="str">
        <f>IF(Home!$F$3="ประถมศึกษา",เวลาเรียน_ป!MB28,เวลาเรียน_ม!FP28)</f>
        <v/>
      </c>
      <c r="G29" s="550" t="str">
        <f>IF(F29="","",IF(นักเรียน!N27="ออก","---ย้าย---",VLOOKUP(F29,gradetime,5)))</f>
        <v/>
      </c>
      <c r="H29" s="550" t="str">
        <f>คะแนนตัวชี้วัด!JE28</f>
        <v/>
      </c>
      <c r="I29" s="549" t="str">
        <f>คะแนนตัวชี้วัด!JF28</f>
        <v/>
      </c>
      <c r="J29" s="550" t="str">
        <f>คะแนนตัวชี้วัด!JG28</f>
        <v/>
      </c>
      <c r="K29" s="33" t="str">
        <f>IF(คะแนน1!AI29="","",คะแนน1!AI29)</f>
        <v/>
      </c>
      <c r="L29" s="33" t="str">
        <f>IF(คะแนน1!AP29="","",คะแนน1!AP29)</f>
        <v/>
      </c>
      <c r="M29" s="550" t="str">
        <f>IF(คะแนน1!AQ29="","",คะแนน1!AQ29)</f>
        <v/>
      </c>
      <c r="N29" s="550" t="str">
        <f>IF(AND(คะแนน1!AR29="",คะแนน1!AU29=""),"",IF(คะแนน1!AR29="",คะแนน1!AU29,คะแนน1!AR29))</f>
        <v/>
      </c>
      <c r="O29" s="550" t="str">
        <f>คิดวิเคราะห์!AC28</f>
        <v/>
      </c>
      <c r="P29" s="550" t="str">
        <f>คุณลักษณะ!AE27</f>
        <v/>
      </c>
      <c r="Q29" s="550" t="str">
        <f>สมรรถนะรายด้าน!AN27</f>
        <v/>
      </c>
      <c r="R29" s="560" t="str">
        <f>IF(D29="","",IF(นักเรียน!N27="ออก"," ---ย้าย---",IF(OR(U29="ผ่าน",U29="ไม่ผ่าน",U29=" ---ย้าย---"),U29,IF(OR(G29="ไม่ผ่าน",J29="ไม่ผ่าน",O29="ไม่ผ่าน",P29="ไม่ผ่าน",N29="ร",N29="มส"),"ไม่ผ่าน","ผ่าน"))))</f>
        <v/>
      </c>
      <c r="S29" s="27"/>
      <c r="T29" s="563" t="str">
        <f t="shared" si="0"/>
        <v/>
      </c>
      <c r="U29" s="551"/>
      <c r="V29" s="27"/>
      <c r="W29" s="27"/>
      <c r="X29" s="34"/>
      <c r="Y29" s="27"/>
    </row>
    <row r="30" spans="2:25" s="28" customFormat="1" ht="15.75" customHeight="1" x14ac:dyDescent="0.45">
      <c r="B30" s="33" t="str">
        <f>นักเรียน!M28</f>
        <v/>
      </c>
      <c r="C30" s="33" t="str">
        <f>IF(นักเรียน!C28="","",นักเรียน!C28)</f>
        <v/>
      </c>
      <c r="D30" s="548" t="str">
        <f>IF(นักเรียน!E28="","",นักเรียน!E28)</f>
        <v/>
      </c>
      <c r="E30" s="33" t="str">
        <f>IF(Home!$F$3="ประถมศึกษา",เวลาเรียน_ป!LX29,เวลาเรียน_ม!FL29)</f>
        <v/>
      </c>
      <c r="F30" s="549" t="str">
        <f>IF(Home!$F$3="ประถมศึกษา",เวลาเรียน_ป!MB29,เวลาเรียน_ม!FP29)</f>
        <v/>
      </c>
      <c r="G30" s="550" t="str">
        <f>IF(F30="","",IF(นักเรียน!N28="ออก","---ย้าย---",VLOOKUP(F30,gradetime,5)))</f>
        <v/>
      </c>
      <c r="H30" s="550" t="str">
        <f>คะแนนตัวชี้วัด!JE29</f>
        <v/>
      </c>
      <c r="I30" s="549" t="str">
        <f>คะแนนตัวชี้วัด!JF29</f>
        <v/>
      </c>
      <c r="J30" s="550" t="str">
        <f>คะแนนตัวชี้วัด!JG29</f>
        <v/>
      </c>
      <c r="K30" s="33" t="str">
        <f>IF(คะแนน1!AI30="","",คะแนน1!AI30)</f>
        <v/>
      </c>
      <c r="L30" s="33" t="str">
        <f>IF(คะแนน1!AP30="","",คะแนน1!AP30)</f>
        <v/>
      </c>
      <c r="M30" s="550" t="str">
        <f>IF(คะแนน1!AQ30="","",คะแนน1!AQ30)</f>
        <v/>
      </c>
      <c r="N30" s="550" t="str">
        <f>IF(AND(คะแนน1!AR30="",คะแนน1!AU30=""),"",IF(คะแนน1!AR30="",คะแนน1!AU30,คะแนน1!AR30))</f>
        <v/>
      </c>
      <c r="O30" s="550" t="str">
        <f>คิดวิเคราะห์!AC29</f>
        <v/>
      </c>
      <c r="P30" s="550" t="str">
        <f>คุณลักษณะ!AE28</f>
        <v/>
      </c>
      <c r="Q30" s="550" t="str">
        <f>สมรรถนะรายด้าน!AN28</f>
        <v/>
      </c>
      <c r="R30" s="560" t="str">
        <f>IF(D30="","",IF(นักเรียน!N28="ออก"," ---ย้าย---",IF(OR(U30="ผ่าน",U30="ไม่ผ่าน",U30=" ---ย้าย---"),U30,IF(OR(G30="ไม่ผ่าน",J30="ไม่ผ่าน",O30="ไม่ผ่าน",P30="ไม่ผ่าน",N30="ร",N30="มส"),"ไม่ผ่าน","ผ่าน"))))</f>
        <v/>
      </c>
      <c r="S30" s="27"/>
      <c r="T30" s="563" t="str">
        <f t="shared" si="0"/>
        <v/>
      </c>
      <c r="U30" s="551"/>
      <c r="V30" s="27"/>
      <c r="W30" s="27"/>
      <c r="X30" s="34"/>
      <c r="Y30" s="27"/>
    </row>
    <row r="31" spans="2:25" s="28" customFormat="1" ht="15.75" customHeight="1" x14ac:dyDescent="0.45">
      <c r="B31" s="33" t="str">
        <f>นักเรียน!M29</f>
        <v/>
      </c>
      <c r="C31" s="33" t="str">
        <f>IF(นักเรียน!C29="","",นักเรียน!C29)</f>
        <v/>
      </c>
      <c r="D31" s="548" t="str">
        <f>IF(นักเรียน!E29="","",นักเรียน!E29)</f>
        <v/>
      </c>
      <c r="E31" s="33" t="str">
        <f>IF(Home!$F$3="ประถมศึกษา",เวลาเรียน_ป!LX30,เวลาเรียน_ม!FL30)</f>
        <v/>
      </c>
      <c r="F31" s="549" t="str">
        <f>IF(Home!$F$3="ประถมศึกษา",เวลาเรียน_ป!MB30,เวลาเรียน_ม!FP30)</f>
        <v/>
      </c>
      <c r="G31" s="550" t="str">
        <f>IF(F31="","",IF(นักเรียน!N29="ออก","---ย้าย---",VLOOKUP(F31,gradetime,5)))</f>
        <v/>
      </c>
      <c r="H31" s="550" t="str">
        <f>คะแนนตัวชี้วัด!JE30</f>
        <v/>
      </c>
      <c r="I31" s="549" t="str">
        <f>คะแนนตัวชี้วัด!JF30</f>
        <v/>
      </c>
      <c r="J31" s="550" t="str">
        <f>คะแนนตัวชี้วัด!JG30</f>
        <v/>
      </c>
      <c r="K31" s="33" t="str">
        <f>IF(คะแนน1!AI31="","",คะแนน1!AI31)</f>
        <v/>
      </c>
      <c r="L31" s="33" t="str">
        <f>IF(คะแนน1!AP31="","",คะแนน1!AP31)</f>
        <v/>
      </c>
      <c r="M31" s="550" t="str">
        <f>IF(คะแนน1!AQ31="","",คะแนน1!AQ31)</f>
        <v/>
      </c>
      <c r="N31" s="550" t="str">
        <f>IF(AND(คะแนน1!AR31="",คะแนน1!AU31=""),"",IF(คะแนน1!AR31="",คะแนน1!AU31,คะแนน1!AR31))</f>
        <v/>
      </c>
      <c r="O31" s="550" t="str">
        <f>คิดวิเคราะห์!AC30</f>
        <v/>
      </c>
      <c r="P31" s="550" t="str">
        <f>คุณลักษณะ!AE29</f>
        <v/>
      </c>
      <c r="Q31" s="550" t="str">
        <f>สมรรถนะรายด้าน!AN29</f>
        <v/>
      </c>
      <c r="R31" s="560" t="str">
        <f>IF(D31="","",IF(นักเรียน!N29="ออก"," ---ย้าย---",IF(OR(U31="ผ่าน",U31="ไม่ผ่าน",U31=" ---ย้าย---"),U31,IF(OR(G31="ไม่ผ่าน",J31="ไม่ผ่าน",O31="ไม่ผ่าน",P31="ไม่ผ่าน",N31="ร",N31="มส"),"ไม่ผ่าน","ผ่าน"))))</f>
        <v/>
      </c>
      <c r="S31" s="27"/>
      <c r="T31" s="563" t="str">
        <f t="shared" si="0"/>
        <v/>
      </c>
      <c r="U31" s="551"/>
      <c r="V31" s="27"/>
      <c r="W31" s="27"/>
      <c r="X31" s="34"/>
      <c r="Y31" s="27"/>
    </row>
    <row r="32" spans="2:25" s="28" customFormat="1" ht="15.75" customHeight="1" x14ac:dyDescent="0.45">
      <c r="B32" s="33" t="str">
        <f>นักเรียน!M30</f>
        <v/>
      </c>
      <c r="C32" s="33" t="str">
        <f>IF(นักเรียน!C30="","",นักเรียน!C30)</f>
        <v/>
      </c>
      <c r="D32" s="548" t="str">
        <f>IF(นักเรียน!E30="","",นักเรียน!E30)</f>
        <v/>
      </c>
      <c r="E32" s="33" t="str">
        <f>IF(Home!$F$3="ประถมศึกษา",เวลาเรียน_ป!LX31,เวลาเรียน_ม!FL31)</f>
        <v/>
      </c>
      <c r="F32" s="549" t="str">
        <f>IF(Home!$F$3="ประถมศึกษา",เวลาเรียน_ป!MB31,เวลาเรียน_ม!FP31)</f>
        <v/>
      </c>
      <c r="G32" s="550" t="str">
        <f>IF(F32="","",IF(นักเรียน!N30="ออก","---ย้าย---",VLOOKUP(F32,gradetime,5)))</f>
        <v/>
      </c>
      <c r="H32" s="550" t="str">
        <f>คะแนนตัวชี้วัด!JE31</f>
        <v/>
      </c>
      <c r="I32" s="549" t="str">
        <f>คะแนนตัวชี้วัด!JF31</f>
        <v/>
      </c>
      <c r="J32" s="550" t="str">
        <f>คะแนนตัวชี้วัด!JG31</f>
        <v/>
      </c>
      <c r="K32" s="33" t="str">
        <f>IF(คะแนน1!AI32="","",คะแนน1!AI32)</f>
        <v/>
      </c>
      <c r="L32" s="33" t="str">
        <f>IF(คะแนน1!AP32="","",คะแนน1!AP32)</f>
        <v/>
      </c>
      <c r="M32" s="550" t="str">
        <f>IF(คะแนน1!AQ32="","",คะแนน1!AQ32)</f>
        <v/>
      </c>
      <c r="N32" s="550" t="str">
        <f>IF(AND(คะแนน1!AR32="",คะแนน1!AU32=""),"",IF(คะแนน1!AR32="",คะแนน1!AU32,คะแนน1!AR32))</f>
        <v/>
      </c>
      <c r="O32" s="550" t="str">
        <f>คิดวิเคราะห์!AC31</f>
        <v/>
      </c>
      <c r="P32" s="550" t="str">
        <f>คุณลักษณะ!AE30</f>
        <v/>
      </c>
      <c r="Q32" s="550" t="str">
        <f>สมรรถนะรายด้าน!AN30</f>
        <v/>
      </c>
      <c r="R32" s="560" t="str">
        <f>IF(D32="","",IF(นักเรียน!N30="ออก"," ---ย้าย---",IF(OR(U32="ผ่าน",U32="ไม่ผ่าน",U32=" ---ย้าย---"),U32,IF(OR(G32="ไม่ผ่าน",J32="ไม่ผ่าน",O32="ไม่ผ่าน",P32="ไม่ผ่าน",N32="ร",N32="มส"),"ไม่ผ่าน","ผ่าน"))))</f>
        <v/>
      </c>
      <c r="S32" s="27"/>
      <c r="T32" s="563" t="str">
        <f t="shared" si="0"/>
        <v/>
      </c>
      <c r="U32" s="551"/>
      <c r="V32" s="27"/>
      <c r="W32" s="27"/>
      <c r="X32" s="34"/>
      <c r="Y32" s="27"/>
    </row>
    <row r="33" spans="2:25" s="28" customFormat="1" ht="15.75" customHeight="1" x14ac:dyDescent="0.45">
      <c r="B33" s="33" t="str">
        <f>นักเรียน!M31</f>
        <v/>
      </c>
      <c r="C33" s="33" t="str">
        <f>IF(นักเรียน!C31="","",นักเรียน!C31)</f>
        <v/>
      </c>
      <c r="D33" s="548" t="str">
        <f>IF(นักเรียน!E31="","",นักเรียน!E31)</f>
        <v/>
      </c>
      <c r="E33" s="33" t="str">
        <f>IF(Home!$F$3="ประถมศึกษา",เวลาเรียน_ป!LX32,เวลาเรียน_ม!FL32)</f>
        <v/>
      </c>
      <c r="F33" s="549" t="str">
        <f>IF(Home!$F$3="ประถมศึกษา",เวลาเรียน_ป!MB32,เวลาเรียน_ม!FP32)</f>
        <v/>
      </c>
      <c r="G33" s="550" t="str">
        <f>IF(F33="","",IF(นักเรียน!N31="ออก","---ย้าย---",VLOOKUP(F33,gradetime,5)))</f>
        <v/>
      </c>
      <c r="H33" s="550" t="str">
        <f>คะแนนตัวชี้วัด!JE32</f>
        <v/>
      </c>
      <c r="I33" s="549" t="str">
        <f>คะแนนตัวชี้วัด!JF32</f>
        <v/>
      </c>
      <c r="J33" s="550" t="str">
        <f>คะแนนตัวชี้วัด!JG32</f>
        <v/>
      </c>
      <c r="K33" s="33" t="str">
        <f>IF(คะแนน1!AI33="","",คะแนน1!AI33)</f>
        <v/>
      </c>
      <c r="L33" s="33" t="str">
        <f>IF(คะแนน1!AP33="","",คะแนน1!AP33)</f>
        <v/>
      </c>
      <c r="M33" s="550" t="str">
        <f>IF(คะแนน1!AQ33="","",คะแนน1!AQ33)</f>
        <v/>
      </c>
      <c r="N33" s="550" t="str">
        <f>IF(AND(คะแนน1!AR33="",คะแนน1!AU33=""),"",IF(คะแนน1!AR33="",คะแนน1!AU33,คะแนน1!AR33))</f>
        <v/>
      </c>
      <c r="O33" s="550" t="str">
        <f>คิดวิเคราะห์!AC32</f>
        <v/>
      </c>
      <c r="P33" s="550" t="str">
        <f>คุณลักษณะ!AE31</f>
        <v/>
      </c>
      <c r="Q33" s="550" t="str">
        <f>สมรรถนะรายด้าน!AN31</f>
        <v/>
      </c>
      <c r="R33" s="560" t="str">
        <f>IF(D33="","",IF(นักเรียน!N31="ออก"," ---ย้าย---",IF(OR(U33="ผ่าน",U33="ไม่ผ่าน",U33=" ---ย้าย---"),U33,IF(OR(G33="ไม่ผ่าน",J33="ไม่ผ่าน",O33="ไม่ผ่าน",P33="ไม่ผ่าน",N33="ร",N33="มส"),"ไม่ผ่าน","ผ่าน"))))</f>
        <v/>
      </c>
      <c r="S33" s="27"/>
      <c r="T33" s="563" t="str">
        <f t="shared" si="0"/>
        <v/>
      </c>
      <c r="U33" s="551"/>
      <c r="V33" s="27"/>
      <c r="W33" s="27"/>
      <c r="X33" s="34"/>
      <c r="Y33" s="27"/>
    </row>
    <row r="34" spans="2:25" s="28" customFormat="1" ht="15.75" customHeight="1" x14ac:dyDescent="0.45">
      <c r="B34" s="33" t="str">
        <f>นักเรียน!M32</f>
        <v/>
      </c>
      <c r="C34" s="33" t="str">
        <f>IF(นักเรียน!C32="","",นักเรียน!C32)</f>
        <v/>
      </c>
      <c r="D34" s="548" t="str">
        <f>IF(นักเรียน!E32="","",นักเรียน!E32)</f>
        <v/>
      </c>
      <c r="E34" s="33" t="str">
        <f>IF(Home!$F$3="ประถมศึกษา",เวลาเรียน_ป!LX33,เวลาเรียน_ม!FL33)</f>
        <v/>
      </c>
      <c r="F34" s="549" t="str">
        <f>IF(Home!$F$3="ประถมศึกษา",เวลาเรียน_ป!MB33,เวลาเรียน_ม!FP33)</f>
        <v/>
      </c>
      <c r="G34" s="550" t="str">
        <f>IF(F34="","",IF(นักเรียน!N32="ออก","---ย้าย---",VLOOKUP(F34,gradetime,5)))</f>
        <v/>
      </c>
      <c r="H34" s="550" t="str">
        <f>คะแนนตัวชี้วัด!JE33</f>
        <v/>
      </c>
      <c r="I34" s="549" t="str">
        <f>คะแนนตัวชี้วัด!JF33</f>
        <v/>
      </c>
      <c r="J34" s="550" t="str">
        <f>คะแนนตัวชี้วัด!JG33</f>
        <v/>
      </c>
      <c r="K34" s="33" t="str">
        <f>IF(คะแนน1!AI34="","",คะแนน1!AI34)</f>
        <v/>
      </c>
      <c r="L34" s="33" t="str">
        <f>IF(คะแนน1!AP34="","",คะแนน1!AP34)</f>
        <v/>
      </c>
      <c r="M34" s="550" t="str">
        <f>IF(คะแนน1!AQ34="","",คะแนน1!AQ34)</f>
        <v/>
      </c>
      <c r="N34" s="550" t="str">
        <f>IF(AND(คะแนน1!AR34="",คะแนน1!AU34=""),"",IF(คะแนน1!AR34="",คะแนน1!AU34,คะแนน1!AR34))</f>
        <v/>
      </c>
      <c r="O34" s="550" t="str">
        <f>คิดวิเคราะห์!AC33</f>
        <v/>
      </c>
      <c r="P34" s="550" t="str">
        <f>คุณลักษณะ!AE32</f>
        <v/>
      </c>
      <c r="Q34" s="550" t="str">
        <f>สมรรถนะรายด้าน!AN32</f>
        <v/>
      </c>
      <c r="R34" s="560" t="str">
        <f>IF(D34="","",IF(นักเรียน!N32="ออก"," ---ย้าย---",IF(OR(U34="ผ่าน",U34="ไม่ผ่าน",U34=" ---ย้าย---"),U34,IF(OR(G34="ไม่ผ่าน",J34="ไม่ผ่าน",O34="ไม่ผ่าน",P34="ไม่ผ่าน",N34="ร",N34="มส"),"ไม่ผ่าน","ผ่าน"))))</f>
        <v/>
      </c>
      <c r="S34" s="27"/>
      <c r="T34" s="563" t="str">
        <f t="shared" si="0"/>
        <v/>
      </c>
      <c r="U34" s="551"/>
      <c r="V34" s="27"/>
      <c r="W34" s="27"/>
      <c r="X34" s="34"/>
      <c r="Y34" s="27"/>
    </row>
    <row r="35" spans="2:25" s="28" customFormat="1" ht="15.75" customHeight="1" x14ac:dyDescent="0.45">
      <c r="B35" s="33" t="str">
        <f>นักเรียน!M33</f>
        <v/>
      </c>
      <c r="C35" s="33" t="str">
        <f>IF(นักเรียน!C33="","",นักเรียน!C33)</f>
        <v/>
      </c>
      <c r="D35" s="548" t="str">
        <f>IF(นักเรียน!E33="","",นักเรียน!E33)</f>
        <v/>
      </c>
      <c r="E35" s="33" t="str">
        <f>IF(Home!$F$3="ประถมศึกษา",เวลาเรียน_ป!LX34,เวลาเรียน_ม!FL34)</f>
        <v/>
      </c>
      <c r="F35" s="549" t="str">
        <f>IF(Home!$F$3="ประถมศึกษา",เวลาเรียน_ป!MB34,เวลาเรียน_ม!FP34)</f>
        <v/>
      </c>
      <c r="G35" s="550" t="str">
        <f>IF(F35="","",IF(นักเรียน!N33="ออก","---ย้าย---",VLOOKUP(F35,gradetime,5)))</f>
        <v/>
      </c>
      <c r="H35" s="550" t="str">
        <f>คะแนนตัวชี้วัด!JE34</f>
        <v/>
      </c>
      <c r="I35" s="549" t="str">
        <f>คะแนนตัวชี้วัด!JF34</f>
        <v/>
      </c>
      <c r="J35" s="550" t="str">
        <f>คะแนนตัวชี้วัด!JG34</f>
        <v/>
      </c>
      <c r="K35" s="33" t="str">
        <f>IF(คะแนน1!AI35="","",คะแนน1!AI35)</f>
        <v/>
      </c>
      <c r="L35" s="33" t="str">
        <f>IF(คะแนน1!AP35="","",คะแนน1!AP35)</f>
        <v/>
      </c>
      <c r="M35" s="550" t="str">
        <f>IF(คะแนน1!AQ35="","",คะแนน1!AQ35)</f>
        <v/>
      </c>
      <c r="N35" s="550" t="str">
        <f>IF(AND(คะแนน1!AR35="",คะแนน1!AU35=""),"",IF(คะแนน1!AR35="",คะแนน1!AU35,คะแนน1!AR35))</f>
        <v/>
      </c>
      <c r="O35" s="550" t="str">
        <f>คิดวิเคราะห์!AC34</f>
        <v/>
      </c>
      <c r="P35" s="550" t="str">
        <f>คุณลักษณะ!AE33</f>
        <v/>
      </c>
      <c r="Q35" s="550" t="str">
        <f>สมรรถนะรายด้าน!AN33</f>
        <v/>
      </c>
      <c r="R35" s="560" t="str">
        <f>IF(D35="","",IF(นักเรียน!N33="ออก"," ---ย้าย---",IF(OR(U35="ผ่าน",U35="ไม่ผ่าน",U35=" ---ย้าย---"),U35,IF(OR(G35="ไม่ผ่าน",J35="ไม่ผ่าน",O35="ไม่ผ่าน",P35="ไม่ผ่าน",N35="ร",N35="มส"),"ไม่ผ่าน","ผ่าน"))))</f>
        <v/>
      </c>
      <c r="S35" s="27"/>
      <c r="T35" s="563" t="str">
        <f t="shared" si="0"/>
        <v/>
      </c>
      <c r="U35" s="551"/>
      <c r="V35" s="27"/>
      <c r="W35" s="27"/>
      <c r="X35" s="34"/>
      <c r="Y35" s="27"/>
    </row>
    <row r="36" spans="2:25" s="28" customFormat="1" ht="15.75" customHeight="1" x14ac:dyDescent="0.45">
      <c r="B36" s="33" t="str">
        <f>นักเรียน!M34</f>
        <v/>
      </c>
      <c r="C36" s="33" t="str">
        <f>IF(นักเรียน!C34="","",นักเรียน!C34)</f>
        <v/>
      </c>
      <c r="D36" s="548" t="str">
        <f>IF(นักเรียน!E34="","",นักเรียน!E34)</f>
        <v/>
      </c>
      <c r="E36" s="33" t="str">
        <f>IF(Home!$F$3="ประถมศึกษา",เวลาเรียน_ป!LX35,เวลาเรียน_ม!FL35)</f>
        <v/>
      </c>
      <c r="F36" s="549" t="str">
        <f>IF(Home!$F$3="ประถมศึกษา",เวลาเรียน_ป!MB35,เวลาเรียน_ม!FP35)</f>
        <v/>
      </c>
      <c r="G36" s="550" t="str">
        <f>IF(F36="","",IF(นักเรียน!N34="ออก","---ย้าย---",VLOOKUP(F36,gradetime,5)))</f>
        <v/>
      </c>
      <c r="H36" s="550" t="str">
        <f>คะแนนตัวชี้วัด!JE35</f>
        <v/>
      </c>
      <c r="I36" s="549" t="str">
        <f>คะแนนตัวชี้วัด!JF35</f>
        <v/>
      </c>
      <c r="J36" s="550" t="str">
        <f>คะแนนตัวชี้วัด!JG35</f>
        <v/>
      </c>
      <c r="K36" s="33" t="str">
        <f>IF(คะแนน1!AI36="","",คะแนน1!AI36)</f>
        <v/>
      </c>
      <c r="L36" s="33" t="str">
        <f>IF(คะแนน1!AP36="","",คะแนน1!AP36)</f>
        <v/>
      </c>
      <c r="M36" s="550" t="str">
        <f>IF(คะแนน1!AQ36="","",คะแนน1!AQ36)</f>
        <v/>
      </c>
      <c r="N36" s="550" t="str">
        <f>IF(AND(คะแนน1!AR36="",คะแนน1!AU36=""),"",IF(คะแนน1!AR36="",คะแนน1!AU36,คะแนน1!AR36))</f>
        <v/>
      </c>
      <c r="O36" s="550" t="str">
        <f>คิดวิเคราะห์!AC35</f>
        <v/>
      </c>
      <c r="P36" s="550" t="str">
        <f>คุณลักษณะ!AE34</f>
        <v/>
      </c>
      <c r="Q36" s="550" t="str">
        <f>สมรรถนะรายด้าน!AN34</f>
        <v/>
      </c>
      <c r="R36" s="560" t="str">
        <f>IF(D36="","",IF(นักเรียน!N34="ออก"," ---ย้าย---",IF(OR(U36="ผ่าน",U36="ไม่ผ่าน",U36=" ---ย้าย---"),U36,IF(OR(G36="ไม่ผ่าน",J36="ไม่ผ่าน",O36="ไม่ผ่าน",P36="ไม่ผ่าน",N36="ร",N36="มส"),"ไม่ผ่าน","ผ่าน"))))</f>
        <v/>
      </c>
      <c r="S36" s="27"/>
      <c r="T36" s="563" t="str">
        <f t="shared" si="0"/>
        <v/>
      </c>
      <c r="U36" s="551"/>
      <c r="V36" s="27"/>
      <c r="W36" s="27"/>
      <c r="X36" s="34"/>
      <c r="Y36" s="27"/>
    </row>
    <row r="37" spans="2:25" s="28" customFormat="1" ht="15.75" customHeight="1" x14ac:dyDescent="0.45">
      <c r="B37" s="33" t="str">
        <f>นักเรียน!M35</f>
        <v/>
      </c>
      <c r="C37" s="33" t="str">
        <f>IF(นักเรียน!C35="","",นักเรียน!C35)</f>
        <v/>
      </c>
      <c r="D37" s="548" t="str">
        <f>IF(นักเรียน!E35="","",นักเรียน!E35)</f>
        <v/>
      </c>
      <c r="E37" s="33" t="str">
        <f>IF(Home!$F$3="ประถมศึกษา",เวลาเรียน_ป!LX36,เวลาเรียน_ม!FL36)</f>
        <v/>
      </c>
      <c r="F37" s="549" t="str">
        <f>IF(Home!$F$3="ประถมศึกษา",เวลาเรียน_ป!MB36,เวลาเรียน_ม!FP36)</f>
        <v/>
      </c>
      <c r="G37" s="550" t="str">
        <f>IF(F37="","",IF(นักเรียน!N35="ออก","---ย้าย---",VLOOKUP(F37,gradetime,5)))</f>
        <v/>
      </c>
      <c r="H37" s="550" t="str">
        <f>คะแนนตัวชี้วัด!JE36</f>
        <v/>
      </c>
      <c r="I37" s="549" t="str">
        <f>คะแนนตัวชี้วัด!JF36</f>
        <v/>
      </c>
      <c r="J37" s="550" t="str">
        <f>คะแนนตัวชี้วัด!JG36</f>
        <v/>
      </c>
      <c r="K37" s="33" t="str">
        <f>IF(คะแนน1!AI37="","",คะแนน1!AI37)</f>
        <v/>
      </c>
      <c r="L37" s="33" t="str">
        <f>IF(คะแนน1!AP37="","",คะแนน1!AP37)</f>
        <v/>
      </c>
      <c r="M37" s="550" t="str">
        <f>IF(คะแนน1!AQ37="","",คะแนน1!AQ37)</f>
        <v/>
      </c>
      <c r="N37" s="550" t="str">
        <f>IF(AND(คะแนน1!AR37="",คะแนน1!AU37=""),"",IF(คะแนน1!AR37="",คะแนน1!AU37,คะแนน1!AR37))</f>
        <v/>
      </c>
      <c r="O37" s="550" t="str">
        <f>คิดวิเคราะห์!AC36</f>
        <v/>
      </c>
      <c r="P37" s="550" t="str">
        <f>คุณลักษณะ!AE35</f>
        <v/>
      </c>
      <c r="Q37" s="550" t="str">
        <f>สมรรถนะรายด้าน!AN35</f>
        <v/>
      </c>
      <c r="R37" s="560" t="str">
        <f>IF(D37="","",IF(นักเรียน!N35="ออก"," ---ย้าย---",IF(OR(U37="ผ่าน",U37="ไม่ผ่าน",U37=" ---ย้าย---"),U37,IF(OR(G37="ไม่ผ่าน",J37="ไม่ผ่าน",O37="ไม่ผ่าน",P37="ไม่ผ่าน",N37="ร",N37="มส"),"ไม่ผ่าน","ผ่าน"))))</f>
        <v/>
      </c>
      <c r="S37" s="27"/>
      <c r="T37" s="563" t="str">
        <f t="shared" si="0"/>
        <v/>
      </c>
      <c r="U37" s="551"/>
      <c r="V37" s="27"/>
      <c r="W37" s="27"/>
      <c r="X37" s="34"/>
      <c r="Y37" s="27"/>
    </row>
    <row r="38" spans="2:25" s="28" customFormat="1" ht="15.75" customHeight="1" x14ac:dyDescent="0.45">
      <c r="B38" s="33" t="str">
        <f>นักเรียน!M36</f>
        <v/>
      </c>
      <c r="C38" s="33" t="str">
        <f>IF(นักเรียน!C36="","",นักเรียน!C36)</f>
        <v/>
      </c>
      <c r="D38" s="548" t="str">
        <f>IF(นักเรียน!E36="","",นักเรียน!E36)</f>
        <v/>
      </c>
      <c r="E38" s="33" t="str">
        <f>IF(Home!$F$3="ประถมศึกษา",เวลาเรียน_ป!LX37,เวลาเรียน_ม!FL37)</f>
        <v/>
      </c>
      <c r="F38" s="549" t="str">
        <f>IF(Home!$F$3="ประถมศึกษา",เวลาเรียน_ป!MB37,เวลาเรียน_ม!FP37)</f>
        <v/>
      </c>
      <c r="G38" s="550" t="str">
        <f>IF(F38="","",IF(นักเรียน!N36="ออก","---ย้าย---",VLOOKUP(F38,gradetime,5)))</f>
        <v/>
      </c>
      <c r="H38" s="550" t="str">
        <f>คะแนนตัวชี้วัด!JE37</f>
        <v/>
      </c>
      <c r="I38" s="549" t="str">
        <f>คะแนนตัวชี้วัด!JF37</f>
        <v/>
      </c>
      <c r="J38" s="550" t="str">
        <f>คะแนนตัวชี้วัด!JG37</f>
        <v/>
      </c>
      <c r="K38" s="33" t="str">
        <f>IF(คะแนน1!AI38="","",คะแนน1!AI38)</f>
        <v/>
      </c>
      <c r="L38" s="33" t="str">
        <f>IF(คะแนน1!AP38="","",คะแนน1!AP38)</f>
        <v/>
      </c>
      <c r="M38" s="550" t="str">
        <f>IF(คะแนน1!AQ38="","",คะแนน1!AQ38)</f>
        <v/>
      </c>
      <c r="N38" s="550" t="str">
        <f>IF(AND(คะแนน1!AR38="",คะแนน1!AU38=""),"",IF(คะแนน1!AR38="",คะแนน1!AU38,คะแนน1!AR38))</f>
        <v/>
      </c>
      <c r="O38" s="550" t="str">
        <f>คิดวิเคราะห์!AC37</f>
        <v/>
      </c>
      <c r="P38" s="550" t="str">
        <f>คุณลักษณะ!AE36</f>
        <v/>
      </c>
      <c r="Q38" s="550" t="str">
        <f>สมรรถนะรายด้าน!AN36</f>
        <v/>
      </c>
      <c r="R38" s="560" t="str">
        <f>IF(D38="","",IF(นักเรียน!N36="ออก"," ---ย้าย---",IF(OR(U38="ผ่าน",U38="ไม่ผ่าน",U38=" ---ย้าย---"),U38,IF(OR(G38="ไม่ผ่าน",J38="ไม่ผ่าน",O38="ไม่ผ่าน",P38="ไม่ผ่าน",N38="ร",N38="มส"),"ไม่ผ่าน","ผ่าน"))))</f>
        <v/>
      </c>
      <c r="S38" s="27"/>
      <c r="T38" s="563" t="str">
        <f t="shared" si="0"/>
        <v/>
      </c>
      <c r="U38" s="551"/>
      <c r="V38" s="27"/>
      <c r="W38" s="27"/>
      <c r="X38" s="34"/>
      <c r="Y38" s="27"/>
    </row>
    <row r="39" spans="2:25" s="28" customFormat="1" ht="15.75" customHeight="1" x14ac:dyDescent="0.45">
      <c r="B39" s="33" t="str">
        <f>นักเรียน!M37</f>
        <v/>
      </c>
      <c r="C39" s="33" t="str">
        <f>IF(นักเรียน!C37="","",นักเรียน!C37)</f>
        <v/>
      </c>
      <c r="D39" s="548" t="str">
        <f>IF(นักเรียน!E37="","",นักเรียน!E37)</f>
        <v/>
      </c>
      <c r="E39" s="33" t="str">
        <f>IF(Home!$F$3="ประถมศึกษา",เวลาเรียน_ป!LX38,เวลาเรียน_ม!FL38)</f>
        <v/>
      </c>
      <c r="F39" s="549" t="str">
        <f>IF(Home!$F$3="ประถมศึกษา",เวลาเรียน_ป!MB38,เวลาเรียน_ม!FP38)</f>
        <v/>
      </c>
      <c r="G39" s="550" t="str">
        <f>IF(F39="","",IF(นักเรียน!N37="ออก","---ย้าย---",VLOOKUP(F39,gradetime,5)))</f>
        <v/>
      </c>
      <c r="H39" s="550" t="str">
        <f>คะแนนตัวชี้วัด!JE38</f>
        <v/>
      </c>
      <c r="I39" s="549" t="str">
        <f>คะแนนตัวชี้วัด!JF38</f>
        <v/>
      </c>
      <c r="J39" s="550" t="str">
        <f>คะแนนตัวชี้วัด!JG38</f>
        <v/>
      </c>
      <c r="K39" s="33" t="str">
        <f>IF(คะแนน1!AI39="","",คะแนน1!AI39)</f>
        <v/>
      </c>
      <c r="L39" s="33" t="str">
        <f>IF(คะแนน1!AP39="","",คะแนน1!AP39)</f>
        <v/>
      </c>
      <c r="M39" s="550" t="str">
        <f>IF(คะแนน1!AQ39="","",คะแนน1!AQ39)</f>
        <v/>
      </c>
      <c r="N39" s="550" t="str">
        <f>IF(AND(คะแนน1!AR39="",คะแนน1!AU39=""),"",IF(คะแนน1!AR39="",คะแนน1!AU39,คะแนน1!AR39))</f>
        <v/>
      </c>
      <c r="O39" s="550" t="str">
        <f>คิดวิเคราะห์!AC38</f>
        <v/>
      </c>
      <c r="P39" s="550" t="str">
        <f>คุณลักษณะ!AE37</f>
        <v/>
      </c>
      <c r="Q39" s="550" t="str">
        <f>สมรรถนะรายด้าน!AN37</f>
        <v/>
      </c>
      <c r="R39" s="560" t="str">
        <f>IF(D39="","",IF(นักเรียน!N37="ออก"," ---ย้าย---",IF(OR(U39="ผ่าน",U39="ไม่ผ่าน",U39=" ---ย้าย---"),U39,IF(OR(G39="ไม่ผ่าน",J39="ไม่ผ่าน",O39="ไม่ผ่าน",P39="ไม่ผ่าน",N39="ร",N39="มส"),"ไม่ผ่าน","ผ่าน"))))</f>
        <v/>
      </c>
      <c r="S39" s="27"/>
      <c r="T39" s="563" t="str">
        <f t="shared" si="0"/>
        <v/>
      </c>
      <c r="U39" s="551"/>
      <c r="V39" s="27"/>
      <c r="W39" s="27"/>
      <c r="X39" s="34"/>
      <c r="Y39" s="27"/>
    </row>
    <row r="40" spans="2:25" s="29" customFormat="1" ht="15.75" customHeight="1" x14ac:dyDescent="0.45">
      <c r="B40" s="33" t="str">
        <f>นักเรียน!M38</f>
        <v/>
      </c>
      <c r="C40" s="33" t="str">
        <f>IF(นักเรียน!C38="","",นักเรียน!C38)</f>
        <v/>
      </c>
      <c r="D40" s="548" t="str">
        <f>IF(นักเรียน!E38="","",นักเรียน!E38)</f>
        <v/>
      </c>
      <c r="E40" s="33" t="str">
        <f>IF(Home!$F$3="ประถมศึกษา",เวลาเรียน_ป!LX39,เวลาเรียน_ม!FL39)</f>
        <v/>
      </c>
      <c r="F40" s="549" t="str">
        <f>IF(Home!$F$3="ประถมศึกษา",เวลาเรียน_ป!MB39,เวลาเรียน_ม!FP39)</f>
        <v/>
      </c>
      <c r="G40" s="550" t="str">
        <f>IF(F40="","",IF(นักเรียน!N38="ออก","---ย้าย---",VLOOKUP(F40,gradetime,5)))</f>
        <v/>
      </c>
      <c r="H40" s="550" t="str">
        <f>คะแนนตัวชี้วัด!JE39</f>
        <v/>
      </c>
      <c r="I40" s="549" t="str">
        <f>คะแนนตัวชี้วัด!JF39</f>
        <v/>
      </c>
      <c r="J40" s="550" t="str">
        <f>คะแนนตัวชี้วัด!JG39</f>
        <v/>
      </c>
      <c r="K40" s="33" t="str">
        <f>IF(คะแนน1!AI40="","",คะแนน1!AI40)</f>
        <v/>
      </c>
      <c r="L40" s="33" t="str">
        <f>IF(คะแนน1!AP40="","",คะแนน1!AP40)</f>
        <v/>
      </c>
      <c r="M40" s="550" t="str">
        <f>IF(คะแนน1!AQ40="","",คะแนน1!AQ40)</f>
        <v/>
      </c>
      <c r="N40" s="550" t="str">
        <f>IF(AND(คะแนน1!AR40="",คะแนน1!AU40=""),"",IF(คะแนน1!AR40="",คะแนน1!AU40,คะแนน1!AR40))</f>
        <v/>
      </c>
      <c r="O40" s="550" t="str">
        <f>คิดวิเคราะห์!AC39</f>
        <v/>
      </c>
      <c r="P40" s="550" t="str">
        <f>คุณลักษณะ!AE38</f>
        <v/>
      </c>
      <c r="Q40" s="550" t="str">
        <f>สมรรถนะรายด้าน!AN38</f>
        <v/>
      </c>
      <c r="R40" s="560" t="str">
        <f>IF(D40="","",IF(นักเรียน!N38="ออก"," ---ย้าย---",IF(OR(U40="ผ่าน",U40="ไม่ผ่าน",U40=" ---ย้าย---"),U40,IF(OR(G40="ไม่ผ่าน",J40="ไม่ผ่าน",O40="ไม่ผ่าน",P40="ไม่ผ่าน",N40="ร",N40="มส"),"ไม่ผ่าน","ผ่าน"))))</f>
        <v/>
      </c>
      <c r="S40" s="27"/>
      <c r="T40" s="563" t="str">
        <f t="shared" si="0"/>
        <v/>
      </c>
      <c r="U40" s="551"/>
      <c r="V40" s="27"/>
      <c r="W40" s="27"/>
      <c r="X40" s="34"/>
      <c r="Y40" s="27"/>
    </row>
    <row r="41" spans="2:25" s="29" customFormat="1" ht="15.75" customHeight="1" x14ac:dyDescent="0.45">
      <c r="B41" s="33" t="str">
        <f>นักเรียน!M39</f>
        <v/>
      </c>
      <c r="C41" s="33" t="str">
        <f>IF(นักเรียน!C39="","",นักเรียน!C39)</f>
        <v/>
      </c>
      <c r="D41" s="548" t="str">
        <f>IF(นักเรียน!E39="","",นักเรียน!E39)</f>
        <v/>
      </c>
      <c r="E41" s="33" t="str">
        <f>IF(Home!$F$3="ประถมศึกษา",เวลาเรียน_ป!LX40,เวลาเรียน_ม!FL40)</f>
        <v/>
      </c>
      <c r="F41" s="549" t="str">
        <f>IF(Home!$F$3="ประถมศึกษา",เวลาเรียน_ป!MB40,เวลาเรียน_ม!FP40)</f>
        <v/>
      </c>
      <c r="G41" s="550" t="str">
        <f>IF(F41="","",IF(นักเรียน!N39="ออก","---ย้าย---",VLOOKUP(F41,gradetime,5)))</f>
        <v/>
      </c>
      <c r="H41" s="550" t="str">
        <f>คะแนนตัวชี้วัด!JE40</f>
        <v/>
      </c>
      <c r="I41" s="549" t="str">
        <f>คะแนนตัวชี้วัด!JF40</f>
        <v/>
      </c>
      <c r="J41" s="550" t="str">
        <f>คะแนนตัวชี้วัด!JG40</f>
        <v/>
      </c>
      <c r="K41" s="33" t="str">
        <f>IF(คะแนน1!AI41="","",คะแนน1!AI41)</f>
        <v/>
      </c>
      <c r="L41" s="33" t="str">
        <f>IF(คะแนน1!AP41="","",คะแนน1!AP41)</f>
        <v/>
      </c>
      <c r="M41" s="550" t="str">
        <f>IF(คะแนน1!AQ41="","",คะแนน1!AQ41)</f>
        <v/>
      </c>
      <c r="N41" s="550" t="str">
        <f>IF(AND(คะแนน1!AR41="",คะแนน1!AU41=""),"",IF(คะแนน1!AR41="",คะแนน1!AU41,คะแนน1!AR41))</f>
        <v/>
      </c>
      <c r="O41" s="550" t="str">
        <f>คิดวิเคราะห์!AC40</f>
        <v/>
      </c>
      <c r="P41" s="550" t="str">
        <f>คุณลักษณะ!AE39</f>
        <v/>
      </c>
      <c r="Q41" s="550" t="str">
        <f>สมรรถนะรายด้าน!AN39</f>
        <v/>
      </c>
      <c r="R41" s="560" t="str">
        <f>IF(D41="","",IF(นักเรียน!N39="ออก"," ---ย้าย---",IF(OR(U41="ผ่าน",U41="ไม่ผ่าน",U41=" ---ย้าย---"),U41,IF(OR(G41="ไม่ผ่าน",J41="ไม่ผ่าน",O41="ไม่ผ่าน",P41="ไม่ผ่าน",N41="ร",N41="มส"),"ไม่ผ่าน","ผ่าน"))))</f>
        <v/>
      </c>
      <c r="S41" s="27"/>
      <c r="T41" s="563" t="str">
        <f t="shared" si="0"/>
        <v/>
      </c>
      <c r="U41" s="551"/>
      <c r="V41" s="27"/>
      <c r="W41" s="27"/>
      <c r="X41" s="34"/>
      <c r="Y41" s="27"/>
    </row>
    <row r="42" spans="2:25" s="29" customFormat="1" ht="15.75" customHeight="1" x14ac:dyDescent="0.45">
      <c r="B42" s="33" t="str">
        <f>นักเรียน!M40</f>
        <v/>
      </c>
      <c r="C42" s="33" t="str">
        <f>IF(นักเรียน!C40="","",นักเรียน!C40)</f>
        <v/>
      </c>
      <c r="D42" s="548" t="str">
        <f>IF(นักเรียน!E40="","",นักเรียน!E40)</f>
        <v/>
      </c>
      <c r="E42" s="33" t="str">
        <f>IF(Home!$F$3="ประถมศึกษา",เวลาเรียน_ป!LX41,เวลาเรียน_ม!FL41)</f>
        <v/>
      </c>
      <c r="F42" s="549" t="str">
        <f>IF(Home!$F$3="ประถมศึกษา",เวลาเรียน_ป!MB41,เวลาเรียน_ม!FP41)</f>
        <v/>
      </c>
      <c r="G42" s="550" t="str">
        <f>IF(F42="","",IF(นักเรียน!N40="ออก","---ย้าย---",VLOOKUP(F42,gradetime,5)))</f>
        <v/>
      </c>
      <c r="H42" s="550" t="str">
        <f>คะแนนตัวชี้วัด!JE41</f>
        <v/>
      </c>
      <c r="I42" s="549" t="str">
        <f>คะแนนตัวชี้วัด!JF41</f>
        <v/>
      </c>
      <c r="J42" s="550" t="str">
        <f>คะแนนตัวชี้วัด!JG41</f>
        <v/>
      </c>
      <c r="K42" s="33" t="str">
        <f>IF(คะแนน1!AI42="","",คะแนน1!AI42)</f>
        <v/>
      </c>
      <c r="L42" s="33" t="str">
        <f>IF(คะแนน1!AP42="","",คะแนน1!AP42)</f>
        <v/>
      </c>
      <c r="M42" s="550" t="str">
        <f>IF(คะแนน1!AQ42="","",คะแนน1!AQ42)</f>
        <v/>
      </c>
      <c r="N42" s="550" t="str">
        <f>IF(AND(คะแนน1!AR42="",คะแนน1!AU42=""),"",IF(คะแนน1!AR42="",คะแนน1!AU42,คะแนน1!AR42))</f>
        <v/>
      </c>
      <c r="O42" s="550" t="str">
        <f>คิดวิเคราะห์!AC41</f>
        <v/>
      </c>
      <c r="P42" s="550" t="str">
        <f>คุณลักษณะ!AE40</f>
        <v/>
      </c>
      <c r="Q42" s="550" t="str">
        <f>สมรรถนะรายด้าน!AN40</f>
        <v/>
      </c>
      <c r="R42" s="560" t="str">
        <f>IF(D42="","",IF(นักเรียน!N40="ออก"," ---ย้าย---",IF(OR(U42="ผ่าน",U42="ไม่ผ่าน",U42=" ---ย้าย---"),U42,IF(OR(G42="ไม่ผ่าน",J42="ไม่ผ่าน",O42="ไม่ผ่าน",P42="ไม่ผ่าน",N42="ร",N42="มส"),"ไม่ผ่าน","ผ่าน"))))</f>
        <v/>
      </c>
      <c r="S42" s="27"/>
      <c r="T42" s="563" t="str">
        <f t="shared" si="0"/>
        <v/>
      </c>
      <c r="U42" s="551"/>
      <c r="V42" s="27"/>
      <c r="W42" s="27"/>
      <c r="X42" s="34"/>
      <c r="Y42" s="27"/>
    </row>
    <row r="43" spans="2:25" s="29" customFormat="1" ht="15.75" customHeight="1" x14ac:dyDescent="0.45">
      <c r="B43" s="33" t="str">
        <f>นักเรียน!M41</f>
        <v/>
      </c>
      <c r="C43" s="33" t="str">
        <f>IF(นักเรียน!C41="","",นักเรียน!C41)</f>
        <v/>
      </c>
      <c r="D43" s="548" t="str">
        <f>IF(นักเรียน!E41="","",นักเรียน!E41)</f>
        <v/>
      </c>
      <c r="E43" s="33" t="str">
        <f>IF(Home!$F$3="ประถมศึกษา",เวลาเรียน_ป!LX42,เวลาเรียน_ม!FL42)</f>
        <v/>
      </c>
      <c r="F43" s="549" t="str">
        <f>IF(Home!$F$3="ประถมศึกษา",เวลาเรียน_ป!MB42,เวลาเรียน_ม!FP42)</f>
        <v/>
      </c>
      <c r="G43" s="550" t="str">
        <f>IF(F43="","",IF(นักเรียน!N41="ออก","---ย้าย---",VLOOKUP(F43,gradetime,5)))</f>
        <v/>
      </c>
      <c r="H43" s="550" t="str">
        <f>คะแนนตัวชี้วัด!JE42</f>
        <v/>
      </c>
      <c r="I43" s="549" t="str">
        <f>คะแนนตัวชี้วัด!JF42</f>
        <v/>
      </c>
      <c r="J43" s="550" t="str">
        <f>คะแนนตัวชี้วัด!JG42</f>
        <v/>
      </c>
      <c r="K43" s="33" t="str">
        <f>IF(คะแนน1!AI43="","",คะแนน1!AI43)</f>
        <v/>
      </c>
      <c r="L43" s="33" t="str">
        <f>IF(คะแนน1!AP43="","",คะแนน1!AP43)</f>
        <v/>
      </c>
      <c r="M43" s="550" t="str">
        <f>IF(คะแนน1!AQ43="","",คะแนน1!AQ43)</f>
        <v/>
      </c>
      <c r="N43" s="550" t="str">
        <f>IF(AND(คะแนน1!AR43="",คะแนน1!AU43=""),"",IF(คะแนน1!AR43="",คะแนน1!AU43,คะแนน1!AR43))</f>
        <v/>
      </c>
      <c r="O43" s="550" t="str">
        <f>คิดวิเคราะห์!AC42</f>
        <v/>
      </c>
      <c r="P43" s="550" t="str">
        <f>คุณลักษณะ!AE41</f>
        <v/>
      </c>
      <c r="Q43" s="550" t="str">
        <f>สมรรถนะรายด้าน!AN41</f>
        <v/>
      </c>
      <c r="R43" s="560" t="str">
        <f>IF(D43="","",IF(นักเรียน!N41="ออก"," ---ย้าย---",IF(OR(U43="ผ่าน",U43="ไม่ผ่าน",U43=" ---ย้าย---"),U43,IF(OR(G43="ไม่ผ่าน",J43="ไม่ผ่าน",O43="ไม่ผ่าน",P43="ไม่ผ่าน",N43="ร",N43="มส"),"ไม่ผ่าน","ผ่าน"))))</f>
        <v/>
      </c>
      <c r="S43" s="27"/>
      <c r="T43" s="563" t="str">
        <f t="shared" si="0"/>
        <v/>
      </c>
      <c r="U43" s="551"/>
      <c r="V43" s="27"/>
      <c r="W43" s="27"/>
      <c r="X43" s="34"/>
      <c r="Y43" s="27"/>
    </row>
    <row r="44" spans="2:25" s="29" customFormat="1" ht="15.75" customHeight="1" x14ac:dyDescent="0.45">
      <c r="B44" s="33" t="str">
        <f>นักเรียน!M42</f>
        <v/>
      </c>
      <c r="C44" s="33" t="str">
        <f>IF(นักเรียน!C42="","",นักเรียน!C42)</f>
        <v/>
      </c>
      <c r="D44" s="548" t="str">
        <f>IF(นักเรียน!E42="","",นักเรียน!E42)</f>
        <v/>
      </c>
      <c r="E44" s="33" t="str">
        <f>IF(Home!$F$3="ประถมศึกษา",เวลาเรียน_ป!LX43,เวลาเรียน_ม!FL43)</f>
        <v/>
      </c>
      <c r="F44" s="549" t="str">
        <f>IF(Home!$F$3="ประถมศึกษา",เวลาเรียน_ป!MB43,เวลาเรียน_ม!FP43)</f>
        <v/>
      </c>
      <c r="G44" s="550" t="str">
        <f>IF(F44="","",IF(นักเรียน!N42="ออก","---ย้าย---",VLOOKUP(F44,gradetime,5)))</f>
        <v/>
      </c>
      <c r="H44" s="550" t="str">
        <f>คะแนนตัวชี้วัด!JE43</f>
        <v/>
      </c>
      <c r="I44" s="549" t="str">
        <f>คะแนนตัวชี้วัด!JF43</f>
        <v/>
      </c>
      <c r="J44" s="550" t="str">
        <f>คะแนนตัวชี้วัด!JG43</f>
        <v/>
      </c>
      <c r="K44" s="33" t="str">
        <f>IF(คะแนน1!AI44="","",คะแนน1!AI44)</f>
        <v/>
      </c>
      <c r="L44" s="33" t="str">
        <f>IF(คะแนน1!AP44="","",คะแนน1!AP44)</f>
        <v/>
      </c>
      <c r="M44" s="550" t="str">
        <f>IF(คะแนน1!AQ44="","",คะแนน1!AQ44)</f>
        <v/>
      </c>
      <c r="N44" s="550" t="str">
        <f>IF(AND(คะแนน1!AR44="",คะแนน1!AU44=""),"",IF(คะแนน1!AR44="",คะแนน1!AU44,คะแนน1!AR44))</f>
        <v/>
      </c>
      <c r="O44" s="550" t="str">
        <f>คิดวิเคราะห์!AC43</f>
        <v/>
      </c>
      <c r="P44" s="550" t="str">
        <f>คุณลักษณะ!AE42</f>
        <v/>
      </c>
      <c r="Q44" s="550" t="str">
        <f>สมรรถนะรายด้าน!AN42</f>
        <v/>
      </c>
      <c r="R44" s="560" t="str">
        <f>IF(D44="","",IF(นักเรียน!N42="ออก"," ---ย้าย---",IF(OR(U44="ผ่าน",U44="ไม่ผ่าน",U44=" ---ย้าย---"),U44,IF(OR(G44="ไม่ผ่าน",J44="ไม่ผ่าน",O44="ไม่ผ่าน",P44="ไม่ผ่าน",N44="ร",N44="มส"),"ไม่ผ่าน","ผ่าน"))))</f>
        <v/>
      </c>
      <c r="S44" s="27"/>
      <c r="T44" s="563" t="str">
        <f t="shared" si="0"/>
        <v/>
      </c>
      <c r="U44" s="551"/>
      <c r="V44" s="27"/>
      <c r="W44" s="27"/>
      <c r="X44" s="34"/>
      <c r="Y44" s="27"/>
    </row>
    <row r="45" spans="2:25" s="29" customFormat="1" ht="15.75" customHeight="1" x14ac:dyDescent="0.45">
      <c r="B45" s="33" t="str">
        <f>นักเรียน!M43</f>
        <v/>
      </c>
      <c r="C45" s="33" t="str">
        <f>IF(นักเรียน!C43="","",นักเรียน!C43)</f>
        <v/>
      </c>
      <c r="D45" s="548" t="str">
        <f>IF(นักเรียน!E43="","",นักเรียน!E43)</f>
        <v/>
      </c>
      <c r="E45" s="33" t="str">
        <f>IF(Home!$F$3="ประถมศึกษา",เวลาเรียน_ป!LX44,เวลาเรียน_ม!FL44)</f>
        <v/>
      </c>
      <c r="F45" s="549" t="str">
        <f>IF(Home!$F$3="ประถมศึกษา",เวลาเรียน_ป!MB44,เวลาเรียน_ม!FP44)</f>
        <v/>
      </c>
      <c r="G45" s="550" t="str">
        <f>IF(F45="","",IF(นักเรียน!N43="ออก","---ย้าย---",VLOOKUP(F45,gradetime,5)))</f>
        <v/>
      </c>
      <c r="H45" s="550" t="str">
        <f>คะแนนตัวชี้วัด!JE44</f>
        <v/>
      </c>
      <c r="I45" s="549" t="str">
        <f>คะแนนตัวชี้วัด!JF44</f>
        <v/>
      </c>
      <c r="J45" s="550" t="str">
        <f>คะแนนตัวชี้วัด!JG44</f>
        <v/>
      </c>
      <c r="K45" s="33" t="str">
        <f>IF(คะแนน1!AI45="","",คะแนน1!AI45)</f>
        <v/>
      </c>
      <c r="L45" s="33" t="str">
        <f>IF(คะแนน1!AP45="","",คะแนน1!AP45)</f>
        <v/>
      </c>
      <c r="M45" s="550" t="str">
        <f>IF(คะแนน1!AQ45="","",คะแนน1!AQ45)</f>
        <v/>
      </c>
      <c r="N45" s="550" t="str">
        <f>IF(AND(คะแนน1!AR45="",คะแนน1!AU45=""),"",IF(คะแนน1!AR45="",คะแนน1!AU45,คะแนน1!AR45))</f>
        <v/>
      </c>
      <c r="O45" s="550" t="str">
        <f>คิดวิเคราะห์!AC44</f>
        <v/>
      </c>
      <c r="P45" s="550" t="str">
        <f>คุณลักษณะ!AE43</f>
        <v/>
      </c>
      <c r="Q45" s="550" t="str">
        <f>สมรรถนะรายด้าน!AN43</f>
        <v/>
      </c>
      <c r="R45" s="560" t="str">
        <f>IF(D45="","",IF(นักเรียน!N43="ออก"," ---ย้าย---",IF(OR(U45="ผ่าน",U45="ไม่ผ่าน",U45=" ---ย้าย---"),U45,IF(OR(G45="ไม่ผ่าน",J45="ไม่ผ่าน",O45="ไม่ผ่าน",P45="ไม่ผ่าน",N45="ร",N45="มส"),"ไม่ผ่าน","ผ่าน"))))</f>
        <v/>
      </c>
      <c r="S45" s="27"/>
      <c r="T45" s="563" t="str">
        <f t="shared" si="0"/>
        <v/>
      </c>
      <c r="U45" s="551"/>
      <c r="V45" s="27"/>
      <c r="W45" s="27"/>
      <c r="X45" s="34"/>
      <c r="Y45" s="27"/>
    </row>
    <row r="46" spans="2:25" s="29" customFormat="1" ht="15.75" customHeight="1" x14ac:dyDescent="0.45">
      <c r="B46" s="33" t="str">
        <f>นักเรียน!M44</f>
        <v/>
      </c>
      <c r="C46" s="33" t="str">
        <f>IF(นักเรียน!C44="","",นักเรียน!C44)</f>
        <v/>
      </c>
      <c r="D46" s="548" t="str">
        <f>IF(นักเรียน!E44="","",นักเรียน!E44)</f>
        <v/>
      </c>
      <c r="E46" s="33" t="str">
        <f>IF(Home!$F$3="ประถมศึกษา",เวลาเรียน_ป!LX45,เวลาเรียน_ม!FL45)</f>
        <v/>
      </c>
      <c r="F46" s="549" t="str">
        <f>IF(Home!$F$3="ประถมศึกษา",เวลาเรียน_ป!MB45,เวลาเรียน_ม!FP45)</f>
        <v/>
      </c>
      <c r="G46" s="550" t="str">
        <f>IF(F46="","",IF(นักเรียน!N44="ออก","---ย้าย---",VLOOKUP(F46,gradetime,5)))</f>
        <v/>
      </c>
      <c r="H46" s="550" t="str">
        <f>คะแนนตัวชี้วัด!JE45</f>
        <v/>
      </c>
      <c r="I46" s="549" t="str">
        <f>คะแนนตัวชี้วัด!JF45</f>
        <v/>
      </c>
      <c r="J46" s="550" t="str">
        <f>คะแนนตัวชี้วัด!JG45</f>
        <v/>
      </c>
      <c r="K46" s="33" t="str">
        <f>IF(คะแนน1!AI46="","",คะแนน1!AI46)</f>
        <v/>
      </c>
      <c r="L46" s="33" t="str">
        <f>IF(คะแนน1!AP46="","",คะแนน1!AP46)</f>
        <v/>
      </c>
      <c r="M46" s="550" t="str">
        <f>IF(คะแนน1!AQ46="","",คะแนน1!AQ46)</f>
        <v/>
      </c>
      <c r="N46" s="550" t="str">
        <f>IF(AND(คะแนน1!AR46="",คะแนน1!AU46=""),"",IF(คะแนน1!AR46="",คะแนน1!AU46,คะแนน1!AR46))</f>
        <v/>
      </c>
      <c r="O46" s="550" t="str">
        <f>คิดวิเคราะห์!AC45</f>
        <v/>
      </c>
      <c r="P46" s="550" t="str">
        <f>คุณลักษณะ!AE44</f>
        <v/>
      </c>
      <c r="Q46" s="550" t="str">
        <f>สมรรถนะรายด้าน!AN44</f>
        <v/>
      </c>
      <c r="R46" s="560" t="str">
        <f>IF(D46="","",IF(นักเรียน!N44="ออก"," ---ย้าย---",IF(OR(U46="ผ่าน",U46="ไม่ผ่าน",U46=" ---ย้าย---"),U46,IF(OR(G46="ไม่ผ่าน",J46="ไม่ผ่าน",O46="ไม่ผ่าน",P46="ไม่ผ่าน",N46="ร",N46="มส"),"ไม่ผ่าน","ผ่าน"))))</f>
        <v/>
      </c>
      <c r="S46" s="27"/>
      <c r="T46" s="563" t="str">
        <f t="shared" si="0"/>
        <v/>
      </c>
      <c r="U46" s="551"/>
      <c r="V46" s="27"/>
      <c r="W46" s="27"/>
      <c r="X46" s="34"/>
      <c r="Y46" s="27"/>
    </row>
    <row r="47" spans="2:25" s="29" customFormat="1" ht="15.75" customHeight="1" x14ac:dyDescent="0.45">
      <c r="B47" s="33" t="str">
        <f>นักเรียน!M45</f>
        <v/>
      </c>
      <c r="C47" s="33" t="str">
        <f>IF(นักเรียน!C45="","",นักเรียน!C45)</f>
        <v/>
      </c>
      <c r="D47" s="548" t="str">
        <f>IF(นักเรียน!E45="","",นักเรียน!E45)</f>
        <v/>
      </c>
      <c r="E47" s="33" t="str">
        <f>IF(Home!$F$3="ประถมศึกษา",เวลาเรียน_ป!LX46,เวลาเรียน_ม!FL46)</f>
        <v/>
      </c>
      <c r="F47" s="549" t="str">
        <f>IF(Home!$F$3="ประถมศึกษา",เวลาเรียน_ป!MB46,เวลาเรียน_ม!FP46)</f>
        <v/>
      </c>
      <c r="G47" s="550" t="str">
        <f>IF(F47="","",IF(นักเรียน!N45="ออก","---ย้าย---",VLOOKUP(F47,gradetime,5)))</f>
        <v/>
      </c>
      <c r="H47" s="550" t="str">
        <f>คะแนนตัวชี้วัด!JE46</f>
        <v/>
      </c>
      <c r="I47" s="549" t="str">
        <f>คะแนนตัวชี้วัด!JF46</f>
        <v/>
      </c>
      <c r="J47" s="550" t="str">
        <f>คะแนนตัวชี้วัด!JG46</f>
        <v/>
      </c>
      <c r="K47" s="33" t="str">
        <f>IF(คะแนน1!AI47="","",คะแนน1!AI47)</f>
        <v/>
      </c>
      <c r="L47" s="33" t="str">
        <f>IF(คะแนน1!AP47="","",คะแนน1!AP47)</f>
        <v/>
      </c>
      <c r="M47" s="550" t="str">
        <f>IF(คะแนน1!AQ47="","",คะแนน1!AQ47)</f>
        <v/>
      </c>
      <c r="N47" s="550" t="str">
        <f>IF(AND(คะแนน1!AR47="",คะแนน1!AU47=""),"",IF(คะแนน1!AR47="",คะแนน1!AU47,คะแนน1!AR47))</f>
        <v/>
      </c>
      <c r="O47" s="550" t="str">
        <f>คิดวิเคราะห์!AC46</f>
        <v/>
      </c>
      <c r="P47" s="550" t="str">
        <f>คุณลักษณะ!AE45</f>
        <v/>
      </c>
      <c r="Q47" s="550" t="str">
        <f>สมรรถนะรายด้าน!AN45</f>
        <v/>
      </c>
      <c r="R47" s="560" t="str">
        <f>IF(D47="","",IF(นักเรียน!N45="ออก"," ---ย้าย---",IF(OR(U47="ผ่าน",U47="ไม่ผ่าน",U47=" ---ย้าย---"),U47,IF(OR(G47="ไม่ผ่าน",J47="ไม่ผ่าน",O47="ไม่ผ่าน",P47="ไม่ผ่าน",N47="ร",N47="มส"),"ไม่ผ่าน","ผ่าน"))))</f>
        <v/>
      </c>
      <c r="S47" s="27"/>
      <c r="T47" s="563" t="str">
        <f t="shared" si="0"/>
        <v/>
      </c>
      <c r="U47" s="551"/>
      <c r="V47" s="27"/>
      <c r="W47" s="27"/>
      <c r="X47" s="34"/>
      <c r="Y47" s="27"/>
    </row>
    <row r="48" spans="2:25" s="29" customFormat="1" ht="15.75" customHeight="1" x14ac:dyDescent="0.45">
      <c r="B48" s="33" t="str">
        <f>นักเรียน!M46</f>
        <v/>
      </c>
      <c r="C48" s="33" t="str">
        <f>IF(นักเรียน!C46="","",นักเรียน!C46)</f>
        <v/>
      </c>
      <c r="D48" s="548" t="str">
        <f>IF(นักเรียน!E46="","",นักเรียน!E46)</f>
        <v/>
      </c>
      <c r="E48" s="33" t="str">
        <f>IF(Home!$F$3="ประถมศึกษา",เวลาเรียน_ป!LX47,เวลาเรียน_ม!FL47)</f>
        <v/>
      </c>
      <c r="F48" s="549" t="str">
        <f>IF(Home!$F$3="ประถมศึกษา",เวลาเรียน_ป!MB47,เวลาเรียน_ม!FP47)</f>
        <v/>
      </c>
      <c r="G48" s="550" t="str">
        <f>IF(F48="","",IF(นักเรียน!N46="ออก","---ย้าย---",VLOOKUP(F48,gradetime,5)))</f>
        <v/>
      </c>
      <c r="H48" s="550" t="str">
        <f>คะแนนตัวชี้วัด!JE47</f>
        <v/>
      </c>
      <c r="I48" s="549" t="str">
        <f>คะแนนตัวชี้วัด!JF47</f>
        <v/>
      </c>
      <c r="J48" s="550" t="str">
        <f>คะแนนตัวชี้วัด!JG47</f>
        <v/>
      </c>
      <c r="K48" s="33" t="str">
        <f>IF(คะแนน1!AI48="","",คะแนน1!AI48)</f>
        <v/>
      </c>
      <c r="L48" s="33" t="str">
        <f>IF(คะแนน1!AP48="","",คะแนน1!AP48)</f>
        <v/>
      </c>
      <c r="M48" s="550" t="str">
        <f>IF(คะแนน1!AQ48="","",คะแนน1!AQ48)</f>
        <v/>
      </c>
      <c r="N48" s="550" t="str">
        <f>IF(AND(คะแนน1!AR48="",คะแนน1!AU48=""),"",IF(คะแนน1!AR48="",คะแนน1!AU48,คะแนน1!AR48))</f>
        <v/>
      </c>
      <c r="O48" s="550" t="str">
        <f>คิดวิเคราะห์!AC47</f>
        <v/>
      </c>
      <c r="P48" s="550" t="str">
        <f>คุณลักษณะ!AE46</f>
        <v/>
      </c>
      <c r="Q48" s="550" t="str">
        <f>สมรรถนะรายด้าน!AN46</f>
        <v/>
      </c>
      <c r="R48" s="560" t="str">
        <f>IF(D48="","",IF(นักเรียน!N46="ออก"," ---ย้าย---",IF(OR(U48="ผ่าน",U48="ไม่ผ่าน",U48=" ---ย้าย---"),U48,IF(OR(G48="ไม่ผ่าน",J48="ไม่ผ่าน",O48="ไม่ผ่าน",P48="ไม่ผ่าน",N48="ร",N48="มส"),"ไม่ผ่าน","ผ่าน"))))</f>
        <v/>
      </c>
      <c r="S48" s="27"/>
      <c r="T48" s="563" t="str">
        <f t="shared" si="0"/>
        <v/>
      </c>
      <c r="U48" s="551"/>
      <c r="V48" s="27"/>
      <c r="W48" s="27"/>
      <c r="X48" s="34"/>
      <c r="Y48" s="27"/>
    </row>
    <row r="49" spans="2:25" s="29" customFormat="1" ht="15.75" customHeight="1" x14ac:dyDescent="0.45">
      <c r="B49" s="33" t="str">
        <f>นักเรียน!M47</f>
        <v/>
      </c>
      <c r="C49" s="33" t="str">
        <f>IF(นักเรียน!C47="","",นักเรียน!C47)</f>
        <v/>
      </c>
      <c r="D49" s="548" t="str">
        <f>IF(นักเรียน!E47="","",นักเรียน!E47)</f>
        <v/>
      </c>
      <c r="E49" s="33" t="str">
        <f>IF(Home!$F$3="ประถมศึกษา",เวลาเรียน_ป!LX48,เวลาเรียน_ม!FL48)</f>
        <v/>
      </c>
      <c r="F49" s="549" t="str">
        <f>IF(Home!$F$3="ประถมศึกษา",เวลาเรียน_ป!MB48,เวลาเรียน_ม!FP48)</f>
        <v/>
      </c>
      <c r="G49" s="550" t="str">
        <f>IF(F49="","",IF(นักเรียน!N47="ออก","---ย้าย---",VLOOKUP(F49,gradetime,5)))</f>
        <v/>
      </c>
      <c r="H49" s="550" t="str">
        <f>คะแนนตัวชี้วัด!JE48</f>
        <v/>
      </c>
      <c r="I49" s="549" t="str">
        <f>คะแนนตัวชี้วัด!JF48</f>
        <v/>
      </c>
      <c r="J49" s="550" t="str">
        <f>คะแนนตัวชี้วัด!JG48</f>
        <v/>
      </c>
      <c r="K49" s="33" t="str">
        <f>IF(คะแนน1!AI49="","",คะแนน1!AI49)</f>
        <v/>
      </c>
      <c r="L49" s="33" t="str">
        <f>IF(คะแนน1!AP49="","",คะแนน1!AP49)</f>
        <v/>
      </c>
      <c r="M49" s="550" t="str">
        <f>IF(คะแนน1!AQ49="","",คะแนน1!AQ49)</f>
        <v/>
      </c>
      <c r="N49" s="550" t="str">
        <f>IF(AND(คะแนน1!AR49="",คะแนน1!AU49=""),"",IF(คะแนน1!AR49="",คะแนน1!AU49,คะแนน1!AR49))</f>
        <v/>
      </c>
      <c r="O49" s="550" t="str">
        <f>คิดวิเคราะห์!AC48</f>
        <v/>
      </c>
      <c r="P49" s="550" t="str">
        <f>คุณลักษณะ!AE47</f>
        <v/>
      </c>
      <c r="Q49" s="550" t="str">
        <f>สมรรถนะรายด้าน!AN47</f>
        <v/>
      </c>
      <c r="R49" s="560" t="str">
        <f>IF(D49="","",IF(นักเรียน!N47="ออก"," ---ย้าย---",IF(OR(U49="ผ่าน",U49="ไม่ผ่าน",U49=" ---ย้าย---"),U49,IF(OR(G49="ไม่ผ่าน",J49="ไม่ผ่าน",O49="ไม่ผ่าน",P49="ไม่ผ่าน",N49="ร",N49="มส"),"ไม่ผ่าน","ผ่าน"))))</f>
        <v/>
      </c>
      <c r="S49" s="27"/>
      <c r="T49" s="563" t="str">
        <f t="shared" si="0"/>
        <v/>
      </c>
      <c r="U49" s="551"/>
      <c r="V49" s="27"/>
      <c r="W49" s="27"/>
      <c r="X49" s="34"/>
      <c r="Y49" s="27"/>
    </row>
    <row r="50" spans="2:25" s="29" customFormat="1" ht="15.75" customHeight="1" x14ac:dyDescent="0.45">
      <c r="B50" s="33" t="str">
        <f>นักเรียน!M48</f>
        <v/>
      </c>
      <c r="C50" s="33" t="str">
        <f>IF(นักเรียน!C48="","",นักเรียน!C48)</f>
        <v/>
      </c>
      <c r="D50" s="548" t="str">
        <f>IF(นักเรียน!E48="","",นักเรียน!E48)</f>
        <v/>
      </c>
      <c r="E50" s="33" t="str">
        <f>IF(Home!$F$3="ประถมศึกษา",เวลาเรียน_ป!LX49,เวลาเรียน_ม!FL49)</f>
        <v/>
      </c>
      <c r="F50" s="549" t="str">
        <f>IF(Home!$F$3="ประถมศึกษา",เวลาเรียน_ป!MB49,เวลาเรียน_ม!FP49)</f>
        <v/>
      </c>
      <c r="G50" s="550" t="str">
        <f>IF(F50="","",IF(นักเรียน!N48="ออก","---ย้าย---",VLOOKUP(F50,gradetime,5)))</f>
        <v/>
      </c>
      <c r="H50" s="550" t="str">
        <f>คะแนนตัวชี้วัด!JE49</f>
        <v/>
      </c>
      <c r="I50" s="549" t="str">
        <f>คะแนนตัวชี้วัด!JF49</f>
        <v/>
      </c>
      <c r="J50" s="550" t="str">
        <f>คะแนนตัวชี้วัด!JG49</f>
        <v/>
      </c>
      <c r="K50" s="33" t="str">
        <f>IF(คะแนน1!AI50="","",คะแนน1!AI50)</f>
        <v/>
      </c>
      <c r="L50" s="33" t="str">
        <f>IF(คะแนน1!AP50="","",คะแนน1!AP50)</f>
        <v/>
      </c>
      <c r="M50" s="550" t="str">
        <f>IF(คะแนน1!AQ50="","",คะแนน1!AQ50)</f>
        <v/>
      </c>
      <c r="N50" s="550" t="str">
        <f>IF(AND(คะแนน1!AR50="",คะแนน1!AU50=""),"",IF(คะแนน1!AR50="",คะแนน1!AU50,คะแนน1!AR50))</f>
        <v/>
      </c>
      <c r="O50" s="550" t="str">
        <f>คิดวิเคราะห์!AC49</f>
        <v/>
      </c>
      <c r="P50" s="550" t="str">
        <f>คุณลักษณะ!AE48</f>
        <v/>
      </c>
      <c r="Q50" s="550" t="str">
        <f>สมรรถนะรายด้าน!AN48</f>
        <v/>
      </c>
      <c r="R50" s="560" t="str">
        <f>IF(D50="","",IF(นักเรียน!N48="ออก"," ---ย้าย---",IF(OR(U50="ผ่าน",U50="ไม่ผ่าน",U50=" ---ย้าย---"),U50,IF(OR(G50="ไม่ผ่าน",J50="ไม่ผ่าน",O50="ไม่ผ่าน",P50="ไม่ผ่าน",N50="ร",N50="มส"),"ไม่ผ่าน","ผ่าน"))))</f>
        <v/>
      </c>
      <c r="S50" s="27"/>
      <c r="T50" s="563" t="str">
        <f t="shared" si="0"/>
        <v/>
      </c>
      <c r="U50" s="551"/>
      <c r="V50" s="27"/>
      <c r="W50" s="27"/>
      <c r="X50" s="34"/>
      <c r="Y50" s="27"/>
    </row>
    <row r="51" spans="2:25" s="29" customFormat="1" ht="15.75" customHeight="1" x14ac:dyDescent="0.45">
      <c r="B51" s="33" t="str">
        <f>นักเรียน!M49</f>
        <v/>
      </c>
      <c r="C51" s="33" t="str">
        <f>IF(นักเรียน!C49="","",นักเรียน!C49)</f>
        <v/>
      </c>
      <c r="D51" s="548" t="str">
        <f>IF(นักเรียน!E49="","",นักเรียน!E49)</f>
        <v/>
      </c>
      <c r="E51" s="33" t="str">
        <f>IF(Home!$F$3="ประถมศึกษา",เวลาเรียน_ป!LX50,เวลาเรียน_ม!FL50)</f>
        <v/>
      </c>
      <c r="F51" s="549" t="str">
        <f>IF(Home!$F$3="ประถมศึกษา",เวลาเรียน_ป!MB50,เวลาเรียน_ม!FP50)</f>
        <v/>
      </c>
      <c r="G51" s="550" t="str">
        <f>IF(F51="","",IF(นักเรียน!N49="ออก","---ย้าย---",VLOOKUP(F51,gradetime,5)))</f>
        <v/>
      </c>
      <c r="H51" s="550" t="str">
        <f>คะแนนตัวชี้วัด!JE50</f>
        <v/>
      </c>
      <c r="I51" s="549" t="str">
        <f>คะแนนตัวชี้วัด!JF50</f>
        <v/>
      </c>
      <c r="J51" s="550" t="str">
        <f>คะแนนตัวชี้วัด!JG50</f>
        <v/>
      </c>
      <c r="K51" s="33" t="str">
        <f>IF(คะแนน1!AI51="","",คะแนน1!AI51)</f>
        <v/>
      </c>
      <c r="L51" s="33" t="str">
        <f>IF(คะแนน1!AP51="","",คะแนน1!AP51)</f>
        <v/>
      </c>
      <c r="M51" s="550" t="str">
        <f>IF(คะแนน1!AQ51="","",คะแนน1!AQ51)</f>
        <v/>
      </c>
      <c r="N51" s="550" t="str">
        <f>IF(AND(คะแนน1!AR51="",คะแนน1!AU51=""),"",IF(คะแนน1!AR51="",คะแนน1!AU51,คะแนน1!AR51))</f>
        <v/>
      </c>
      <c r="O51" s="550" t="str">
        <f>คิดวิเคราะห์!AC50</f>
        <v/>
      </c>
      <c r="P51" s="550" t="str">
        <f>คุณลักษณะ!AE49</f>
        <v/>
      </c>
      <c r="Q51" s="550" t="str">
        <f>สมรรถนะรายด้าน!AN49</f>
        <v/>
      </c>
      <c r="R51" s="560" t="str">
        <f>IF(D51="","",IF(นักเรียน!N49="ออก"," ---ย้าย---",IF(OR(U51="ผ่าน",U51="ไม่ผ่าน",U51=" ---ย้าย---"),U51,IF(OR(G51="ไม่ผ่าน",J51="ไม่ผ่าน",O51="ไม่ผ่าน",P51="ไม่ผ่าน",N51="ร",N51="มส"),"ไม่ผ่าน","ผ่าน"))))</f>
        <v/>
      </c>
      <c r="S51" s="27"/>
      <c r="T51" s="563" t="str">
        <f t="shared" si="0"/>
        <v/>
      </c>
      <c r="U51" s="551"/>
      <c r="V51" s="27"/>
      <c r="W51" s="27"/>
      <c r="X51" s="34"/>
      <c r="Y51" s="27"/>
    </row>
    <row r="52" spans="2:25" s="29" customFormat="1" ht="15.75" customHeight="1" x14ac:dyDescent="0.45">
      <c r="B52" s="33" t="str">
        <f>นักเรียน!M50</f>
        <v/>
      </c>
      <c r="C52" s="33" t="str">
        <f>IF(นักเรียน!C50="","",นักเรียน!C50)</f>
        <v/>
      </c>
      <c r="D52" s="548" t="str">
        <f>IF(นักเรียน!E50="","",นักเรียน!E50)</f>
        <v/>
      </c>
      <c r="E52" s="33" t="str">
        <f>IF(Home!$F$3="ประถมศึกษา",เวลาเรียน_ป!LX51,เวลาเรียน_ม!FL51)</f>
        <v/>
      </c>
      <c r="F52" s="549" t="str">
        <f>IF(Home!$F$3="ประถมศึกษา",เวลาเรียน_ป!MB51,เวลาเรียน_ม!FP51)</f>
        <v/>
      </c>
      <c r="G52" s="550" t="str">
        <f>IF(F52="","",IF(นักเรียน!N50="ออก","---ย้าย---",VLOOKUP(F52,gradetime,5)))</f>
        <v/>
      </c>
      <c r="H52" s="550" t="str">
        <f>คะแนนตัวชี้วัด!JE51</f>
        <v/>
      </c>
      <c r="I52" s="549" t="str">
        <f>คะแนนตัวชี้วัด!JF51</f>
        <v/>
      </c>
      <c r="J52" s="550" t="str">
        <f>คะแนนตัวชี้วัด!JG51</f>
        <v/>
      </c>
      <c r="K52" s="33" t="str">
        <f>IF(คะแนน1!AI52="","",คะแนน1!AI52)</f>
        <v/>
      </c>
      <c r="L52" s="33" t="str">
        <f>IF(คะแนน1!AP52="","",คะแนน1!AP52)</f>
        <v/>
      </c>
      <c r="M52" s="550" t="str">
        <f>IF(คะแนน1!AQ52="","",คะแนน1!AQ52)</f>
        <v/>
      </c>
      <c r="N52" s="550" t="str">
        <f>IF(AND(คะแนน1!AR52="",คะแนน1!AU52=""),"",IF(คะแนน1!AR52="",คะแนน1!AU52,คะแนน1!AR52))</f>
        <v/>
      </c>
      <c r="O52" s="550" t="str">
        <f>คิดวิเคราะห์!AC51</f>
        <v/>
      </c>
      <c r="P52" s="550" t="str">
        <f>คุณลักษณะ!AE50</f>
        <v/>
      </c>
      <c r="Q52" s="550" t="str">
        <f>สมรรถนะรายด้าน!AN50</f>
        <v/>
      </c>
      <c r="R52" s="560" t="str">
        <f>IF(D52="","",IF(นักเรียน!N50="ออก"," ---ย้าย---",IF(OR(U52="ผ่าน",U52="ไม่ผ่าน",U52=" ---ย้าย---"),U52,IF(OR(G52="ไม่ผ่าน",J52="ไม่ผ่าน",O52="ไม่ผ่าน",P52="ไม่ผ่าน",N52="ร",N52="มส"),"ไม่ผ่าน","ผ่าน"))))</f>
        <v/>
      </c>
      <c r="S52" s="27"/>
      <c r="T52" s="563" t="str">
        <f t="shared" si="0"/>
        <v/>
      </c>
      <c r="U52" s="551"/>
      <c r="V52" s="27"/>
      <c r="W52" s="27"/>
      <c r="X52" s="34"/>
      <c r="Y52" s="27"/>
    </row>
    <row r="53" spans="2:25" s="29" customFormat="1" ht="15.75" customHeight="1" x14ac:dyDescent="0.45">
      <c r="B53" s="33" t="str">
        <f>นักเรียน!M51</f>
        <v/>
      </c>
      <c r="C53" s="33" t="str">
        <f>IF(นักเรียน!C51="","",นักเรียน!C51)</f>
        <v/>
      </c>
      <c r="D53" s="548" t="str">
        <f>IF(นักเรียน!E51="","",นักเรียน!E51)</f>
        <v/>
      </c>
      <c r="E53" s="33" t="str">
        <f>IF(Home!$F$3="ประถมศึกษา",เวลาเรียน_ป!LX52,เวลาเรียน_ม!FL52)</f>
        <v/>
      </c>
      <c r="F53" s="549" t="str">
        <f>IF(Home!$F$3="ประถมศึกษา",เวลาเรียน_ป!MB52,เวลาเรียน_ม!FP52)</f>
        <v/>
      </c>
      <c r="G53" s="550" t="str">
        <f>IF(F53="","",IF(นักเรียน!N51="ออก","---ย้าย---",VLOOKUP(F53,gradetime,5)))</f>
        <v/>
      </c>
      <c r="H53" s="550" t="str">
        <f>คะแนนตัวชี้วัด!JE52</f>
        <v/>
      </c>
      <c r="I53" s="549" t="str">
        <f>คะแนนตัวชี้วัด!JF52</f>
        <v/>
      </c>
      <c r="J53" s="550" t="str">
        <f>คะแนนตัวชี้วัด!JG52</f>
        <v/>
      </c>
      <c r="K53" s="33" t="str">
        <f>IF(คะแนน1!AI53="","",คะแนน1!AI53)</f>
        <v/>
      </c>
      <c r="L53" s="33" t="str">
        <f>IF(คะแนน1!AP53="","",คะแนน1!AP53)</f>
        <v/>
      </c>
      <c r="M53" s="550" t="str">
        <f>IF(คะแนน1!AQ53="","",คะแนน1!AQ53)</f>
        <v/>
      </c>
      <c r="N53" s="550" t="str">
        <f>IF(AND(คะแนน1!AR53="",คะแนน1!AU53=""),"",IF(คะแนน1!AR53="",คะแนน1!AU53,คะแนน1!AR53))</f>
        <v/>
      </c>
      <c r="O53" s="550" t="str">
        <f>คิดวิเคราะห์!AC52</f>
        <v/>
      </c>
      <c r="P53" s="550" t="str">
        <f>คุณลักษณะ!AE51</f>
        <v/>
      </c>
      <c r="Q53" s="550" t="str">
        <f>สมรรถนะรายด้าน!AN51</f>
        <v/>
      </c>
      <c r="R53" s="560" t="str">
        <f>IF(D53="","",IF(นักเรียน!N51="ออก"," ---ย้าย---",IF(OR(U53="ผ่าน",U53="ไม่ผ่าน",U53=" ---ย้าย---"),U53,IF(OR(G53="ไม่ผ่าน",J53="ไม่ผ่าน",O53="ไม่ผ่าน",P53="ไม่ผ่าน",N53="ร",N53="มส"),"ไม่ผ่าน","ผ่าน"))))</f>
        <v/>
      </c>
      <c r="S53" s="27"/>
      <c r="T53" s="563" t="str">
        <f t="shared" si="0"/>
        <v/>
      </c>
      <c r="U53" s="551"/>
      <c r="V53" s="27"/>
      <c r="W53" s="27"/>
      <c r="X53" s="34"/>
      <c r="Y53" s="27"/>
    </row>
    <row r="54" spans="2:25" s="29" customFormat="1" ht="15.75" customHeight="1" x14ac:dyDescent="0.45">
      <c r="B54" s="33" t="str">
        <f>นักเรียน!M52</f>
        <v/>
      </c>
      <c r="C54" s="33" t="str">
        <f>IF(นักเรียน!C52="","",นักเรียน!C52)</f>
        <v/>
      </c>
      <c r="D54" s="548" t="str">
        <f>IF(นักเรียน!E52="","",นักเรียน!E52)</f>
        <v/>
      </c>
      <c r="E54" s="33" t="str">
        <f>IF(Home!$F$3="ประถมศึกษา",เวลาเรียน_ป!LX53,เวลาเรียน_ม!FL53)</f>
        <v/>
      </c>
      <c r="F54" s="549" t="str">
        <f>IF(Home!$F$3="ประถมศึกษา",เวลาเรียน_ป!MB53,เวลาเรียน_ม!FP53)</f>
        <v/>
      </c>
      <c r="G54" s="550" t="str">
        <f>IF(F54="","",IF(นักเรียน!N52="ออก","---ย้าย---",VLOOKUP(F54,gradetime,5)))</f>
        <v/>
      </c>
      <c r="H54" s="550" t="str">
        <f>คะแนนตัวชี้วัด!JE53</f>
        <v/>
      </c>
      <c r="I54" s="549" t="str">
        <f>คะแนนตัวชี้วัด!JF53</f>
        <v/>
      </c>
      <c r="J54" s="550" t="str">
        <f>คะแนนตัวชี้วัด!JG53</f>
        <v/>
      </c>
      <c r="K54" s="33" t="str">
        <f>IF(คะแนน1!AI54="","",คะแนน1!AI54)</f>
        <v/>
      </c>
      <c r="L54" s="33" t="str">
        <f>IF(คะแนน1!AP54="","",คะแนน1!AP54)</f>
        <v/>
      </c>
      <c r="M54" s="550" t="str">
        <f>IF(คะแนน1!AQ54="","",คะแนน1!AQ54)</f>
        <v/>
      </c>
      <c r="N54" s="550" t="str">
        <f>IF(AND(คะแนน1!AR54="",คะแนน1!AU54=""),"",IF(คะแนน1!AR54="",คะแนน1!AU54,คะแนน1!AR54))</f>
        <v/>
      </c>
      <c r="O54" s="550" t="str">
        <f>คิดวิเคราะห์!AC53</f>
        <v/>
      </c>
      <c r="P54" s="550" t="str">
        <f>คุณลักษณะ!AE52</f>
        <v/>
      </c>
      <c r="Q54" s="550" t="str">
        <f>สมรรถนะรายด้าน!AN52</f>
        <v/>
      </c>
      <c r="R54" s="560" t="str">
        <f>IF(D54="","",IF(นักเรียน!N52="ออก"," ---ย้าย---",IF(OR(U54="ผ่าน",U54="ไม่ผ่าน",U54=" ---ย้าย---"),U54,IF(OR(G54="ไม่ผ่าน",J54="ไม่ผ่าน",O54="ไม่ผ่าน",P54="ไม่ผ่าน",N54="ร",N54="มส"),"ไม่ผ่าน","ผ่าน"))))</f>
        <v/>
      </c>
      <c r="S54" s="27"/>
      <c r="T54" s="563" t="str">
        <f t="shared" si="0"/>
        <v/>
      </c>
      <c r="U54" s="551"/>
      <c r="V54" s="27"/>
      <c r="W54" s="27"/>
      <c r="X54" s="34"/>
      <c r="Y54" s="27"/>
    </row>
    <row r="55" spans="2:25" s="29" customFormat="1" ht="15.75" customHeight="1" x14ac:dyDescent="0.45">
      <c r="B55" s="33" t="str">
        <f>นักเรียน!M53</f>
        <v/>
      </c>
      <c r="C55" s="33" t="str">
        <f>IF(นักเรียน!C53="","",นักเรียน!C53)</f>
        <v/>
      </c>
      <c r="D55" s="548" t="str">
        <f>IF(นักเรียน!E53="","",นักเรียน!E53)</f>
        <v/>
      </c>
      <c r="E55" s="33" t="str">
        <f>IF(Home!$F$3="ประถมศึกษา",เวลาเรียน_ป!LX54,เวลาเรียน_ม!FL54)</f>
        <v/>
      </c>
      <c r="F55" s="549" t="str">
        <f>IF(Home!$F$3="ประถมศึกษา",เวลาเรียน_ป!MB54,เวลาเรียน_ม!FP54)</f>
        <v/>
      </c>
      <c r="G55" s="550" t="str">
        <f>IF(F55="","",IF(นักเรียน!N53="ออก","---ย้าย---",VLOOKUP(F55,gradetime,5)))</f>
        <v/>
      </c>
      <c r="H55" s="550" t="str">
        <f>คะแนนตัวชี้วัด!JE54</f>
        <v/>
      </c>
      <c r="I55" s="549" t="str">
        <f>คะแนนตัวชี้วัด!JF54</f>
        <v/>
      </c>
      <c r="J55" s="550" t="str">
        <f>คะแนนตัวชี้วัด!JG54</f>
        <v/>
      </c>
      <c r="K55" s="33" t="str">
        <f>IF(คะแนน1!AI55="","",คะแนน1!AI55)</f>
        <v/>
      </c>
      <c r="L55" s="33" t="str">
        <f>IF(คะแนน1!AP55="","",คะแนน1!AP55)</f>
        <v/>
      </c>
      <c r="M55" s="550" t="str">
        <f>IF(คะแนน1!AQ55="","",คะแนน1!AQ55)</f>
        <v/>
      </c>
      <c r="N55" s="550" t="str">
        <f>IF(AND(คะแนน1!AR55="",คะแนน1!AU55=""),"",IF(คะแนน1!AR55="",คะแนน1!AU55,คะแนน1!AR55))</f>
        <v/>
      </c>
      <c r="O55" s="550" t="str">
        <f>คิดวิเคราะห์!AC54</f>
        <v/>
      </c>
      <c r="P55" s="550" t="str">
        <f>คุณลักษณะ!AE53</f>
        <v/>
      </c>
      <c r="Q55" s="550" t="str">
        <f>สมรรถนะรายด้าน!AN53</f>
        <v/>
      </c>
      <c r="R55" s="560" t="str">
        <f>IF(D55="","",IF(นักเรียน!N53="ออก"," ---ย้าย---",IF(OR(U55="ผ่าน",U55="ไม่ผ่าน",U55=" ---ย้าย---"),U55,IF(OR(G55="ไม่ผ่าน",J55="ไม่ผ่าน",O55="ไม่ผ่าน",P55="ไม่ผ่าน",N55="ร",N55="มส"),"ไม่ผ่าน","ผ่าน"))))</f>
        <v/>
      </c>
      <c r="S55" s="27"/>
      <c r="T55" s="563" t="str">
        <f t="shared" si="0"/>
        <v/>
      </c>
      <c r="U55" s="551"/>
      <c r="V55" s="27"/>
      <c r="W55" s="27"/>
      <c r="X55" s="34"/>
      <c r="Y55" s="27"/>
    </row>
    <row r="56" spans="2:25" s="29" customFormat="1" ht="15.75" customHeight="1" x14ac:dyDescent="0.45">
      <c r="B56" s="33" t="str">
        <f>นักเรียน!M54</f>
        <v/>
      </c>
      <c r="C56" s="33" t="str">
        <f>IF(นักเรียน!C54="","",นักเรียน!C54)</f>
        <v/>
      </c>
      <c r="D56" s="548" t="str">
        <f>IF(นักเรียน!E54="","",นักเรียน!E54)</f>
        <v/>
      </c>
      <c r="E56" s="33" t="str">
        <f>IF(Home!$F$3="ประถมศึกษา",เวลาเรียน_ป!LX55,เวลาเรียน_ม!FL55)</f>
        <v/>
      </c>
      <c r="F56" s="549" t="str">
        <f>IF(Home!$F$3="ประถมศึกษา",เวลาเรียน_ป!MB55,เวลาเรียน_ม!FP55)</f>
        <v/>
      </c>
      <c r="G56" s="550" t="str">
        <f>IF(F56="","",IF(นักเรียน!N54="ออก","---ย้าย---",VLOOKUP(F56,gradetime,5)))</f>
        <v/>
      </c>
      <c r="H56" s="550" t="str">
        <f>คะแนนตัวชี้วัด!JE55</f>
        <v/>
      </c>
      <c r="I56" s="549" t="str">
        <f>คะแนนตัวชี้วัด!JF55</f>
        <v/>
      </c>
      <c r="J56" s="550" t="str">
        <f>คะแนนตัวชี้วัด!JG55</f>
        <v/>
      </c>
      <c r="K56" s="33" t="str">
        <f>IF(คะแนน1!AI56="","",คะแนน1!AI56)</f>
        <v/>
      </c>
      <c r="L56" s="33" t="str">
        <f>IF(คะแนน1!AP56="","",คะแนน1!AP56)</f>
        <v/>
      </c>
      <c r="M56" s="550" t="str">
        <f>IF(คะแนน1!AQ56="","",คะแนน1!AQ56)</f>
        <v/>
      </c>
      <c r="N56" s="550" t="str">
        <f>IF(AND(คะแนน1!AR56="",คะแนน1!AU56=""),"",IF(คะแนน1!AR56="",คะแนน1!AU56,คะแนน1!AR56))</f>
        <v/>
      </c>
      <c r="O56" s="550" t="str">
        <f>คิดวิเคราะห์!AC55</f>
        <v/>
      </c>
      <c r="P56" s="550" t="str">
        <f>คุณลักษณะ!AE54</f>
        <v/>
      </c>
      <c r="Q56" s="550" t="str">
        <f>สมรรถนะรายด้าน!AN54</f>
        <v/>
      </c>
      <c r="R56" s="560" t="str">
        <f>IF(D56="","",IF(นักเรียน!N54="ออก"," ---ย้าย---",IF(OR(U56="ผ่าน",U56="ไม่ผ่าน",U56=" ---ย้าย---"),U56,IF(OR(G56="ไม่ผ่าน",J56="ไม่ผ่าน",O56="ไม่ผ่าน",P56="ไม่ผ่าน",N56="ร",N56="มส"),"ไม่ผ่าน","ผ่าน"))))</f>
        <v/>
      </c>
      <c r="S56" s="27"/>
      <c r="T56" s="563" t="str">
        <f t="shared" si="0"/>
        <v/>
      </c>
      <c r="U56" s="551"/>
      <c r="V56" s="27"/>
      <c r="W56" s="27"/>
      <c r="X56" s="34"/>
      <c r="Y56" s="27"/>
    </row>
    <row r="57" spans="2:25" s="29" customFormat="1" ht="15.75" customHeight="1" x14ac:dyDescent="0.45">
      <c r="B57" s="33" t="str">
        <f>นักเรียน!M55</f>
        <v/>
      </c>
      <c r="C57" s="33" t="str">
        <f>IF(นักเรียน!C55="","",นักเรียน!C55)</f>
        <v/>
      </c>
      <c r="D57" s="548" t="str">
        <f>IF(นักเรียน!E55="","",นักเรียน!E55)</f>
        <v/>
      </c>
      <c r="E57" s="33" t="str">
        <f>IF(Home!$F$3="ประถมศึกษา",เวลาเรียน_ป!LX56,เวลาเรียน_ม!FL56)</f>
        <v/>
      </c>
      <c r="F57" s="549" t="str">
        <f>IF(Home!$F$3="ประถมศึกษา",เวลาเรียน_ป!MB56,เวลาเรียน_ม!FP56)</f>
        <v/>
      </c>
      <c r="G57" s="550" t="str">
        <f>IF(F57="","",IF(นักเรียน!N55="ออก","---ย้าย---",VLOOKUP(F57,gradetime,5)))</f>
        <v/>
      </c>
      <c r="H57" s="550" t="str">
        <f>คะแนนตัวชี้วัด!JE56</f>
        <v/>
      </c>
      <c r="I57" s="549" t="str">
        <f>คะแนนตัวชี้วัด!JF56</f>
        <v/>
      </c>
      <c r="J57" s="550" t="str">
        <f>คะแนนตัวชี้วัด!JG56</f>
        <v/>
      </c>
      <c r="K57" s="33" t="str">
        <f>IF(คะแนน1!AI57="","",คะแนน1!AI57)</f>
        <v/>
      </c>
      <c r="L57" s="33" t="str">
        <f>IF(คะแนน1!AP57="","",คะแนน1!AP57)</f>
        <v/>
      </c>
      <c r="M57" s="550" t="str">
        <f>IF(คะแนน1!AQ57="","",คะแนน1!AQ57)</f>
        <v/>
      </c>
      <c r="N57" s="550" t="str">
        <f>IF(AND(คะแนน1!AR57="",คะแนน1!AU57=""),"",IF(คะแนน1!AR57="",คะแนน1!AU57,คะแนน1!AR57))</f>
        <v/>
      </c>
      <c r="O57" s="550" t="str">
        <f>คิดวิเคราะห์!AC56</f>
        <v/>
      </c>
      <c r="P57" s="550" t="str">
        <f>คุณลักษณะ!AE55</f>
        <v/>
      </c>
      <c r="Q57" s="550" t="str">
        <f>สมรรถนะรายด้าน!AN55</f>
        <v/>
      </c>
      <c r="R57" s="560" t="str">
        <f>IF(D57="","",IF(นักเรียน!N55="ออก"," ---ย้าย---",IF(OR(U57="ผ่าน",U57="ไม่ผ่าน",U57=" ---ย้าย---"),U57,IF(OR(G57="ไม่ผ่าน",J57="ไม่ผ่าน",O57="ไม่ผ่าน",P57="ไม่ผ่าน",N57="ร",N57="มส"),"ไม่ผ่าน","ผ่าน"))))</f>
        <v/>
      </c>
      <c r="S57" s="27"/>
      <c r="T57" s="563" t="str">
        <f t="shared" si="0"/>
        <v/>
      </c>
      <c r="U57" s="551"/>
      <c r="V57" s="27"/>
      <c r="W57" s="27"/>
      <c r="X57" s="34"/>
      <c r="Y57" s="27"/>
    </row>
    <row r="58" spans="2:25" ht="16.5" customHeight="1" x14ac:dyDescent="0.45">
      <c r="X58" s="34"/>
    </row>
    <row r="59" spans="2:25" ht="21.75" customHeight="1" x14ac:dyDescent="0.45">
      <c r="X59" s="34"/>
    </row>
    <row r="60" spans="2:25" ht="21.75" customHeight="1" x14ac:dyDescent="0.45">
      <c r="D60" s="480"/>
      <c r="E60" s="480"/>
      <c r="F60" s="480"/>
      <c r="G60" s="480"/>
      <c r="K60" s="479"/>
      <c r="L60" s="479"/>
      <c r="M60" s="479"/>
    </row>
    <row r="61" spans="2:25" ht="21.75" customHeight="1" x14ac:dyDescent="0.45">
      <c r="D61" s="480"/>
      <c r="E61" s="480"/>
      <c r="F61" s="480"/>
      <c r="G61" s="480"/>
      <c r="K61" s="479"/>
      <c r="L61" s="479"/>
      <c r="M61" s="479"/>
    </row>
  </sheetData>
  <sheetProtection sheet="1" objects="1" scenarios="1" formatCells="0" formatColumns="0" formatRows="0"/>
  <mergeCells count="21">
    <mergeCell ref="U4:U5"/>
    <mergeCell ref="U6:U7"/>
    <mergeCell ref="D3:J3"/>
    <mergeCell ref="D4:J4"/>
    <mergeCell ref="E2:G2"/>
    <mergeCell ref="K3:R3"/>
    <mergeCell ref="K4:R4"/>
    <mergeCell ref="O6:O7"/>
    <mergeCell ref="P6:P7"/>
    <mergeCell ref="O5:Q5"/>
    <mergeCell ref="R5:R7"/>
    <mergeCell ref="Q6:Q7"/>
    <mergeCell ref="B5:B7"/>
    <mergeCell ref="C5:C7"/>
    <mergeCell ref="D5:D7"/>
    <mergeCell ref="K5:N5"/>
    <mergeCell ref="E5:G5"/>
    <mergeCell ref="E6:G6"/>
    <mergeCell ref="H5:J5"/>
    <mergeCell ref="H6:J6"/>
    <mergeCell ref="N6:N7"/>
  </mergeCells>
  <conditionalFormatting sqref="F8:F57">
    <cfRule type="cellIs" dxfId="23" priority="28" operator="lessThan">
      <formula>80</formula>
    </cfRule>
  </conditionalFormatting>
  <conditionalFormatting sqref="G8:G57">
    <cfRule type="containsText" dxfId="22" priority="15" operator="containsText" text="ย้าย">
      <formula>NOT(ISERROR(SEARCH("ย้าย",G8)))</formula>
    </cfRule>
    <cfRule type="containsText" dxfId="21" priority="16" operator="containsText" text="ไม่ผ่าน">
      <formula>NOT(ISERROR(SEARCH("ไม่ผ่าน",G8)))</formula>
    </cfRule>
  </conditionalFormatting>
  <conditionalFormatting sqref="J8:J57 G8:G57">
    <cfRule type="containsText" dxfId="20" priority="27" operator="containsText" text="ไม่ผ่าน">
      <formula>NOT(ISERROR(SEARCH("ไม่ผ่าน",G8)))</formula>
    </cfRule>
  </conditionalFormatting>
  <conditionalFormatting sqref="J8:J57">
    <cfRule type="containsText" dxfId="19" priority="17" operator="containsText" text="ย้าย">
      <formula>NOT(ISERROR(SEARCH("ย้าย",J8)))</formula>
    </cfRule>
    <cfRule type="containsText" dxfId="18" priority="18" operator="containsText" text="ไม่ผ่าน">
      <formula>NOT(ISERROR(SEARCH("ไม่ผ่าน",J8)))</formula>
    </cfRule>
  </conditionalFormatting>
  <conditionalFormatting sqref="N8:Q57">
    <cfRule type="containsText" dxfId="17" priority="3" operator="containsText" text="ไม่ผ่าน">
      <formula>NOT(ISERROR(SEARCH("ไม่ผ่าน",N8)))</formula>
    </cfRule>
    <cfRule type="containsText" dxfId="16" priority="4" operator="containsText" text="มส">
      <formula>NOT(ISERROR(SEARCH("มส",N8)))</formula>
    </cfRule>
    <cfRule type="containsText" dxfId="15" priority="5" operator="containsText" text="ร">
      <formula>NOT(ISERROR(SEARCH("ร",N8)))</formula>
    </cfRule>
  </conditionalFormatting>
  <conditionalFormatting sqref="N8:R57">
    <cfRule type="containsText" dxfId="14" priority="1" operator="containsText" text="ย้าย">
      <formula>NOT(ISERROR(SEARCH("ย้าย",N8)))</formula>
    </cfRule>
    <cfRule type="containsText" dxfId="13" priority="2" operator="containsText" text="ไม่ผ่าน">
      <formula>NOT(ISERROR(SEARCH("ไม่ผ่าน",N8)))</formula>
    </cfRule>
  </conditionalFormatting>
  <conditionalFormatting sqref="Q8:Q57">
    <cfRule type="containsText" dxfId="12" priority="23" operator="containsText" text="ปรับปรุง">
      <formula>NOT(ISERROR(SEARCH("ปรับปรุง",Q8)))</formula>
    </cfRule>
  </conditionalFormatting>
  <dataValidations count="1">
    <dataValidation type="list" allowBlank="1" showInputMessage="1" showErrorMessage="1" sqref="U8:U57" xr:uid="{00000000-0002-0000-1300-000000000000}">
      <formula1>gradelast</formula1>
    </dataValidation>
  </dataValidations>
  <pageMargins left="0.51181102362204722" right="0.11811023622047245" top="0.15748031496062992" bottom="0.15748031496062992" header="0.31496062992125984" footer="0.31496062992125984"/>
  <pageSetup paperSize="9" scale="95" orientation="portrait" blackAndWhite="1" verticalDpi="300" r:id="rId1"/>
  <colBreaks count="1" manualBreakCount="1">
    <brk id="10" min="2" max="5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B1:O92"/>
  <sheetViews>
    <sheetView showGridLines="0" showRowColHeaders="0" topLeftCell="A7" zoomScale="120" zoomScaleNormal="120" workbookViewId="0">
      <selection activeCell="I60" sqref="I60:M60"/>
    </sheetView>
  </sheetViews>
  <sheetFormatPr defaultColWidth="9.140625" defaultRowHeight="22.5" x14ac:dyDescent="0.45"/>
  <cols>
    <col min="1" max="1" width="5.28515625" style="5" customWidth="1"/>
    <col min="2" max="2" width="3.140625" style="5" customWidth="1"/>
    <col min="3" max="14" width="8" style="5" customWidth="1"/>
    <col min="15" max="15" width="3.42578125" style="5" customWidth="1"/>
    <col min="16" max="16384" width="9.140625" style="5"/>
  </cols>
  <sheetData>
    <row r="1" spans="2:15" ht="42" customHeight="1" x14ac:dyDescent="0.45"/>
    <row r="2" spans="2:15" ht="27.75" customHeight="1" x14ac:dyDescent="0.45">
      <c r="B2" s="613"/>
      <c r="C2" s="974" t="s">
        <v>480</v>
      </c>
      <c r="D2" s="974"/>
      <c r="E2" s="974"/>
      <c r="F2" s="974"/>
      <c r="G2" s="974"/>
      <c r="H2" s="974"/>
      <c r="I2" s="974"/>
      <c r="J2" s="974"/>
      <c r="K2" s="974"/>
      <c r="L2" s="974"/>
      <c r="M2" s="974"/>
      <c r="N2" s="974"/>
      <c r="O2" s="99"/>
    </row>
    <row r="3" spans="2:15" ht="14.25" customHeight="1" x14ac:dyDescent="0.45">
      <c r="B3" s="63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</row>
    <row r="4" spans="2:15" x14ac:dyDescent="0.45">
      <c r="B4" s="99"/>
      <c r="C4" s="103" t="s">
        <v>481</v>
      </c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</row>
    <row r="5" spans="2:15" ht="20.25" customHeight="1" x14ac:dyDescent="0.45">
      <c r="B5" s="99"/>
      <c r="C5" s="38" t="s">
        <v>482</v>
      </c>
      <c r="O5" s="99"/>
    </row>
    <row r="6" spans="2:15" ht="20.25" customHeight="1" x14ac:dyDescent="0.45">
      <c r="B6" s="99"/>
      <c r="C6" s="38" t="s">
        <v>483</v>
      </c>
      <c r="O6" s="99"/>
    </row>
    <row r="7" spans="2:15" ht="20.25" customHeight="1" x14ac:dyDescent="0.45">
      <c r="B7" s="99"/>
      <c r="C7" s="38" t="s">
        <v>484</v>
      </c>
      <c r="O7" s="99"/>
    </row>
    <row r="8" spans="2:15" ht="20.25" customHeight="1" x14ac:dyDescent="0.45">
      <c r="B8" s="99"/>
      <c r="C8" s="38" t="s">
        <v>485</v>
      </c>
      <c r="O8" s="99"/>
    </row>
    <row r="9" spans="2:15" ht="20.25" customHeight="1" x14ac:dyDescent="0.45">
      <c r="B9" s="99"/>
      <c r="C9" s="38"/>
      <c r="D9" s="5" t="s">
        <v>486</v>
      </c>
      <c r="O9" s="99"/>
    </row>
    <row r="10" spans="2:15" ht="20.25" customHeight="1" x14ac:dyDescent="0.45">
      <c r="B10" s="99"/>
      <c r="C10" s="38"/>
      <c r="D10" s="5" t="s">
        <v>487</v>
      </c>
      <c r="O10" s="99"/>
    </row>
    <row r="11" spans="2:15" ht="20.25" customHeight="1" x14ac:dyDescent="0.45">
      <c r="B11" s="99"/>
      <c r="C11" s="38"/>
      <c r="D11" s="5" t="s">
        <v>488</v>
      </c>
      <c r="O11" s="99"/>
    </row>
    <row r="12" spans="2:15" ht="20.25" customHeight="1" x14ac:dyDescent="0.45">
      <c r="B12" s="99"/>
      <c r="C12" s="38"/>
      <c r="D12" s="5" t="s">
        <v>489</v>
      </c>
      <c r="O12" s="99"/>
    </row>
    <row r="13" spans="2:15" ht="20.25" customHeight="1" x14ac:dyDescent="0.45">
      <c r="B13" s="99"/>
      <c r="C13" s="38" t="s">
        <v>490</v>
      </c>
      <c r="O13" s="99"/>
    </row>
    <row r="14" spans="2:15" ht="20.25" customHeight="1" x14ac:dyDescent="0.45">
      <c r="B14" s="99"/>
      <c r="C14" s="38"/>
      <c r="D14" s="5" t="s">
        <v>491</v>
      </c>
      <c r="O14" s="99"/>
    </row>
    <row r="15" spans="2:15" ht="20.25" customHeight="1" x14ac:dyDescent="0.45">
      <c r="B15" s="99"/>
      <c r="C15" s="38"/>
      <c r="E15" s="5" t="s">
        <v>492</v>
      </c>
      <c r="O15" s="99"/>
    </row>
    <row r="16" spans="2:15" ht="20.25" customHeight="1" x14ac:dyDescent="0.45">
      <c r="B16" s="99"/>
      <c r="C16" s="38"/>
      <c r="D16" s="5" t="s">
        <v>493</v>
      </c>
      <c r="O16" s="99"/>
    </row>
    <row r="17" spans="2:15" ht="20.25" customHeight="1" x14ac:dyDescent="0.45">
      <c r="B17" s="99"/>
      <c r="C17" s="38"/>
      <c r="E17" s="5" t="s">
        <v>494</v>
      </c>
      <c r="O17" s="99"/>
    </row>
    <row r="18" spans="2:15" ht="20.25" customHeight="1" x14ac:dyDescent="0.45">
      <c r="B18" s="99"/>
      <c r="C18" s="38"/>
      <c r="E18" s="5" t="s">
        <v>495</v>
      </c>
      <c r="O18" s="99"/>
    </row>
    <row r="19" spans="2:15" ht="20.25" customHeight="1" x14ac:dyDescent="0.45">
      <c r="B19" s="99"/>
      <c r="C19" s="38"/>
      <c r="D19" s="5" t="s">
        <v>496</v>
      </c>
      <c r="O19" s="99"/>
    </row>
    <row r="20" spans="2:15" ht="20.25" customHeight="1" x14ac:dyDescent="0.45">
      <c r="B20" s="99"/>
      <c r="C20" s="38"/>
      <c r="O20" s="99"/>
    </row>
    <row r="21" spans="2:15" ht="20.25" customHeight="1" x14ac:dyDescent="0.45">
      <c r="B21" s="99"/>
      <c r="C21" s="38"/>
      <c r="D21" s="5" t="s">
        <v>497</v>
      </c>
      <c r="O21" s="99"/>
    </row>
    <row r="22" spans="2:15" ht="20.25" customHeight="1" x14ac:dyDescent="0.45">
      <c r="B22" s="99"/>
      <c r="C22" s="38"/>
      <c r="E22" s="5" t="s">
        <v>498</v>
      </c>
      <c r="O22" s="99"/>
    </row>
    <row r="23" spans="2:15" ht="20.25" customHeight="1" x14ac:dyDescent="0.45">
      <c r="B23" s="99"/>
      <c r="C23" s="38"/>
      <c r="E23" s="5" t="s">
        <v>499</v>
      </c>
      <c r="O23" s="99"/>
    </row>
    <row r="24" spans="2:15" ht="20.25" customHeight="1" x14ac:dyDescent="0.45">
      <c r="B24" s="99"/>
      <c r="C24" s="38"/>
      <c r="O24" s="99"/>
    </row>
    <row r="25" spans="2:15" ht="20.25" customHeight="1" x14ac:dyDescent="0.45">
      <c r="B25" s="99"/>
      <c r="C25" s="45" t="s">
        <v>500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99"/>
    </row>
    <row r="26" spans="2:15" ht="20.25" customHeight="1" x14ac:dyDescent="0.45">
      <c r="B26" s="99"/>
      <c r="C26" s="38" t="s">
        <v>501</v>
      </c>
      <c r="O26" s="99"/>
    </row>
    <row r="27" spans="2:15" ht="20.25" customHeight="1" x14ac:dyDescent="0.45">
      <c r="B27" s="99"/>
      <c r="C27" s="38"/>
      <c r="D27" s="5" t="s">
        <v>502</v>
      </c>
      <c r="O27" s="99"/>
    </row>
    <row r="28" spans="2:15" ht="20.25" customHeight="1" x14ac:dyDescent="0.45">
      <c r="B28" s="99"/>
      <c r="C28" s="38"/>
      <c r="D28" s="5" t="s">
        <v>503</v>
      </c>
      <c r="O28" s="99"/>
    </row>
    <row r="29" spans="2:15" ht="20.25" customHeight="1" x14ac:dyDescent="0.45">
      <c r="B29" s="99"/>
      <c r="C29" s="38"/>
      <c r="D29" s="5" t="s">
        <v>504</v>
      </c>
      <c r="O29" s="99"/>
    </row>
    <row r="30" spans="2:15" ht="20.25" customHeight="1" x14ac:dyDescent="0.45">
      <c r="B30" s="99"/>
      <c r="C30" s="38" t="s">
        <v>505</v>
      </c>
      <c r="O30" s="99"/>
    </row>
    <row r="31" spans="2:15" ht="20.25" customHeight="1" x14ac:dyDescent="0.45">
      <c r="B31" s="99"/>
      <c r="C31" s="38"/>
      <c r="D31" s="5" t="s">
        <v>506</v>
      </c>
      <c r="O31" s="99"/>
    </row>
    <row r="32" spans="2:15" ht="20.25" customHeight="1" x14ac:dyDescent="0.45">
      <c r="B32" s="99"/>
      <c r="C32" s="38"/>
      <c r="D32" s="5" t="s">
        <v>507</v>
      </c>
      <c r="O32" s="99"/>
    </row>
    <row r="33" spans="2:15" ht="20.25" customHeight="1" x14ac:dyDescent="0.45">
      <c r="B33" s="99"/>
      <c r="C33" s="38"/>
      <c r="E33" s="5" t="s">
        <v>508</v>
      </c>
      <c r="O33" s="99"/>
    </row>
    <row r="34" spans="2:15" ht="20.25" customHeight="1" x14ac:dyDescent="0.45">
      <c r="B34" s="99"/>
      <c r="C34" s="38"/>
      <c r="D34" s="5" t="s">
        <v>509</v>
      </c>
      <c r="O34" s="99"/>
    </row>
    <row r="35" spans="2:15" ht="20.25" customHeight="1" x14ac:dyDescent="0.45">
      <c r="B35" s="99"/>
      <c r="C35" s="38"/>
      <c r="E35" s="5" t="s">
        <v>508</v>
      </c>
      <c r="O35" s="99"/>
    </row>
    <row r="36" spans="2:15" ht="20.25" customHeight="1" x14ac:dyDescent="0.45">
      <c r="B36" s="99"/>
      <c r="C36" s="38"/>
      <c r="D36" s="5" t="s">
        <v>510</v>
      </c>
      <c r="O36" s="99"/>
    </row>
    <row r="37" spans="2:15" ht="20.25" customHeight="1" x14ac:dyDescent="0.45">
      <c r="B37" s="99"/>
      <c r="C37" s="38"/>
      <c r="O37" s="99"/>
    </row>
    <row r="38" spans="2:15" ht="20.25" customHeight="1" x14ac:dyDescent="0.45">
      <c r="B38" s="99"/>
      <c r="C38" s="38"/>
      <c r="O38" s="99"/>
    </row>
    <row r="39" spans="2:15" ht="20.25" customHeight="1" x14ac:dyDescent="0.45">
      <c r="B39" s="99"/>
      <c r="C39" s="38"/>
      <c r="O39" s="99"/>
    </row>
    <row r="40" spans="2:15" ht="20.25" customHeight="1" x14ac:dyDescent="0.45">
      <c r="B40" s="99"/>
      <c r="C40" s="38"/>
      <c r="O40" s="99"/>
    </row>
    <row r="41" spans="2:15" ht="20.25" customHeight="1" x14ac:dyDescent="0.45">
      <c r="B41" s="99"/>
      <c r="C41" s="38"/>
      <c r="O41" s="99"/>
    </row>
    <row r="42" spans="2:15" ht="20.25" customHeight="1" x14ac:dyDescent="0.45">
      <c r="B42" s="99"/>
      <c r="C42" s="45" t="s">
        <v>211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99"/>
    </row>
    <row r="43" spans="2:15" ht="20.25" customHeight="1" x14ac:dyDescent="0.45">
      <c r="B43" s="99"/>
      <c r="C43" s="38" t="s">
        <v>511</v>
      </c>
      <c r="O43" s="99"/>
    </row>
    <row r="44" spans="2:15" ht="20.25" customHeight="1" x14ac:dyDescent="0.45">
      <c r="B44" s="99"/>
      <c r="C44" s="38"/>
      <c r="D44" s="5" t="s">
        <v>512</v>
      </c>
      <c r="O44" s="99"/>
    </row>
    <row r="45" spans="2:15" ht="30.75" customHeight="1" x14ac:dyDescent="0.45">
      <c r="B45" s="99"/>
      <c r="C45" s="38"/>
      <c r="E45" s="968" t="s">
        <v>211</v>
      </c>
      <c r="F45" s="968"/>
      <c r="G45" s="976"/>
      <c r="H45" s="968" t="s">
        <v>202</v>
      </c>
      <c r="I45" s="968"/>
      <c r="J45" s="968"/>
      <c r="K45" s="972" t="s">
        <v>201</v>
      </c>
      <c r="L45" s="968"/>
      <c r="M45" s="968"/>
      <c r="O45" s="99"/>
    </row>
    <row r="46" spans="2:15" ht="23.25" customHeight="1" x14ac:dyDescent="0.45">
      <c r="B46" s="99"/>
      <c r="C46" s="38"/>
      <c r="E46" s="973" t="str">
        <f>IF(เกณฑ์!G11="","",เกณฑ์!G11)</f>
        <v>0</v>
      </c>
      <c r="F46" s="973"/>
      <c r="G46" s="973"/>
      <c r="H46" s="969" t="str">
        <f>IF(เกณฑ์!F11="","",เกณฑ์!F11)</f>
        <v>ต่ำกว่าเกณฑ์</v>
      </c>
      <c r="I46" s="969"/>
      <c r="J46" s="969"/>
      <c r="K46" s="973" t="str">
        <f>IF(เกณฑ์!C11="","",เกณฑ์!C11&amp;" - "&amp;เกณฑ์!E11)</f>
        <v>0 - 49</v>
      </c>
      <c r="L46" s="973"/>
      <c r="M46" s="973"/>
      <c r="O46" s="99"/>
    </row>
    <row r="47" spans="2:15" ht="23.25" customHeight="1" x14ac:dyDescent="0.45">
      <c r="B47" s="99"/>
      <c r="C47" s="38"/>
      <c r="E47" s="964" t="str">
        <f>IF(เกณฑ์!G12="","",เกณฑ์!G12)</f>
        <v>1</v>
      </c>
      <c r="F47" s="964"/>
      <c r="G47" s="964"/>
      <c r="H47" s="970" t="str">
        <f>IF(เกณฑ์!F12="","",เกณฑ์!F12)</f>
        <v>ผ่านเกณฑ์ขั้นต่ำ</v>
      </c>
      <c r="I47" s="970"/>
      <c r="J47" s="970"/>
      <c r="K47" s="964" t="str">
        <f>IF(เกณฑ์!C12="","",เกณฑ์!C12&amp;" - "&amp;เกณฑ์!E12)</f>
        <v>50 - 54</v>
      </c>
      <c r="L47" s="964"/>
      <c r="M47" s="964"/>
      <c r="O47" s="99"/>
    </row>
    <row r="48" spans="2:15" ht="23.25" customHeight="1" x14ac:dyDescent="0.45">
      <c r="B48" s="99"/>
      <c r="C48" s="38"/>
      <c r="E48" s="964" t="str">
        <f>IF(เกณฑ์!G13="","",เกณฑ์!G13)</f>
        <v>1.5</v>
      </c>
      <c r="F48" s="964"/>
      <c r="G48" s="964"/>
      <c r="H48" s="970" t="str">
        <f>IF(เกณฑ์!F13="","",เกณฑ์!F13)</f>
        <v>พอใช้</v>
      </c>
      <c r="I48" s="970"/>
      <c r="J48" s="970"/>
      <c r="K48" s="964" t="str">
        <f>IF(เกณฑ์!C13="","",เกณฑ์!C13&amp;" - "&amp;เกณฑ์!E13)</f>
        <v>55 - 59</v>
      </c>
      <c r="L48" s="964"/>
      <c r="M48" s="964"/>
      <c r="O48" s="99"/>
    </row>
    <row r="49" spans="2:15" ht="23.25" customHeight="1" x14ac:dyDescent="0.45">
      <c r="B49" s="99"/>
      <c r="C49" s="38"/>
      <c r="E49" s="964" t="str">
        <f>IF(เกณฑ์!G14="","",เกณฑ์!G14)</f>
        <v>2</v>
      </c>
      <c r="F49" s="964"/>
      <c r="G49" s="964"/>
      <c r="H49" s="970" t="str">
        <f>IF(เกณฑ์!F14="","",เกณฑ์!F14)</f>
        <v>ปานกลาง</v>
      </c>
      <c r="I49" s="970"/>
      <c r="J49" s="970"/>
      <c r="K49" s="964" t="str">
        <f>IF(เกณฑ์!C14="","",เกณฑ์!C14&amp;" - "&amp;เกณฑ์!E14)</f>
        <v>60 - 64</v>
      </c>
      <c r="L49" s="964"/>
      <c r="M49" s="964"/>
      <c r="O49" s="99"/>
    </row>
    <row r="50" spans="2:15" ht="23.25" customHeight="1" x14ac:dyDescent="0.45">
      <c r="B50" s="99"/>
      <c r="C50" s="38"/>
      <c r="E50" s="964" t="str">
        <f>IF(เกณฑ์!G15="","",เกณฑ์!G15)</f>
        <v>2.5</v>
      </c>
      <c r="F50" s="964"/>
      <c r="G50" s="964"/>
      <c r="H50" s="970" t="str">
        <f>IF(เกณฑ์!F15="","",เกณฑ์!F15)</f>
        <v>ค่อนข้างดี</v>
      </c>
      <c r="I50" s="970"/>
      <c r="J50" s="970"/>
      <c r="K50" s="964" t="str">
        <f>IF(เกณฑ์!C15="","",เกณฑ์!C15&amp;" - "&amp;เกณฑ์!E15)</f>
        <v>65 - 69</v>
      </c>
      <c r="L50" s="964"/>
      <c r="M50" s="964"/>
      <c r="O50" s="99"/>
    </row>
    <row r="51" spans="2:15" ht="23.25" customHeight="1" x14ac:dyDescent="0.45">
      <c r="B51" s="99"/>
      <c r="C51" s="38"/>
      <c r="E51" s="964" t="str">
        <f>IF(เกณฑ์!G16="","",เกณฑ์!G16)</f>
        <v>3</v>
      </c>
      <c r="F51" s="964"/>
      <c r="G51" s="964"/>
      <c r="H51" s="970" t="str">
        <f>IF(เกณฑ์!F16="","",เกณฑ์!F16)</f>
        <v>ดี</v>
      </c>
      <c r="I51" s="970"/>
      <c r="J51" s="970"/>
      <c r="K51" s="964" t="str">
        <f>IF(เกณฑ์!C16="","",เกณฑ์!C16&amp;" - "&amp;เกณฑ์!E16)</f>
        <v>70 - 74</v>
      </c>
      <c r="L51" s="964"/>
      <c r="M51" s="964"/>
      <c r="O51" s="99"/>
    </row>
    <row r="52" spans="2:15" ht="23.25" customHeight="1" x14ac:dyDescent="0.45">
      <c r="B52" s="99"/>
      <c r="C52" s="38"/>
      <c r="E52" s="964" t="str">
        <f>IF(เกณฑ์!G17="","",เกณฑ์!G17)</f>
        <v>3.5</v>
      </c>
      <c r="F52" s="964"/>
      <c r="G52" s="964"/>
      <c r="H52" s="970" t="str">
        <f>IF(เกณฑ์!F17="","",เกณฑ์!F17)</f>
        <v>ดีมาก</v>
      </c>
      <c r="I52" s="970"/>
      <c r="J52" s="970"/>
      <c r="K52" s="964" t="str">
        <f>IF(เกณฑ์!C17="","",เกณฑ์!C17&amp;" - "&amp;เกณฑ์!E17)</f>
        <v>75 - 79</v>
      </c>
      <c r="L52" s="964"/>
      <c r="M52" s="964"/>
      <c r="O52" s="99"/>
    </row>
    <row r="53" spans="2:15" ht="23.25" customHeight="1" x14ac:dyDescent="0.45">
      <c r="B53" s="99"/>
      <c r="C53" s="38"/>
      <c r="E53" s="965" t="str">
        <f>IF(เกณฑ์!G18="","",เกณฑ์!G18)</f>
        <v>4</v>
      </c>
      <c r="F53" s="965"/>
      <c r="G53" s="965"/>
      <c r="H53" s="971" t="str">
        <f>IF(เกณฑ์!F18="","",เกณฑ์!F18)</f>
        <v>ดีเยี่ยม</v>
      </c>
      <c r="I53" s="971"/>
      <c r="J53" s="971"/>
      <c r="K53" s="965" t="str">
        <f>IF(เกณฑ์!C18="","",เกณฑ์!C18&amp;" - "&amp;เกณฑ์!E18)</f>
        <v>80 - 100</v>
      </c>
      <c r="L53" s="965"/>
      <c r="M53" s="965"/>
      <c r="O53" s="99"/>
    </row>
    <row r="54" spans="2:15" ht="23.25" customHeight="1" x14ac:dyDescent="0.45">
      <c r="B54" s="99"/>
      <c r="C54" s="38"/>
      <c r="D54" s="5" t="s">
        <v>513</v>
      </c>
      <c r="O54" s="99"/>
    </row>
    <row r="55" spans="2:15" ht="20.25" customHeight="1" x14ac:dyDescent="0.45">
      <c r="B55" s="99"/>
      <c r="C55" s="38" t="s">
        <v>514</v>
      </c>
      <c r="O55" s="99"/>
    </row>
    <row r="56" spans="2:15" ht="20.25" customHeight="1" x14ac:dyDescent="0.45">
      <c r="B56" s="99"/>
      <c r="C56" s="38"/>
      <c r="E56" s="5" t="s">
        <v>515</v>
      </c>
      <c r="O56" s="99"/>
    </row>
    <row r="57" spans="2:15" ht="31.5" customHeight="1" x14ac:dyDescent="0.45">
      <c r="B57" s="99"/>
      <c r="C57" s="38"/>
      <c r="E57" s="966" t="s">
        <v>29</v>
      </c>
      <c r="F57" s="966"/>
      <c r="G57" s="966"/>
      <c r="H57" s="966"/>
      <c r="I57" s="955" t="str">
        <f>IF(Home!F3="ประถมศึกษา","คะแนนระหว่างเรียน : กลางปี : ปลายปี","คะแนนระหว่างเรียน : กลางภาค : ปลายภาค")</f>
        <v>คะแนนระหว่างเรียน : กลางภาค : ปลายภาค</v>
      </c>
      <c r="J57" s="956"/>
      <c r="K57" s="956"/>
      <c r="L57" s="956"/>
      <c r="M57" s="957"/>
      <c r="O57" s="99"/>
    </row>
    <row r="58" spans="2:15" ht="20.25" customHeight="1" x14ac:dyDescent="0.45">
      <c r="B58" s="99"/>
      <c r="C58" s="38"/>
      <c r="E58" s="967" t="s">
        <v>313</v>
      </c>
      <c r="F58" s="967"/>
      <c r="G58" s="967"/>
      <c r="H58" s="967"/>
      <c r="I58" s="958" t="s">
        <v>516</v>
      </c>
      <c r="J58" s="959"/>
      <c r="K58" s="959"/>
      <c r="L58" s="959"/>
      <c r="M58" s="960"/>
      <c r="O58" s="99"/>
    </row>
    <row r="59" spans="2:15" ht="20.25" customHeight="1" x14ac:dyDescent="0.45">
      <c r="B59" s="99"/>
      <c r="C59" s="38"/>
      <c r="E59" s="953" t="s">
        <v>319</v>
      </c>
      <c r="F59" s="953"/>
      <c r="G59" s="953"/>
      <c r="H59" s="953"/>
      <c r="I59" s="958" t="s">
        <v>516</v>
      </c>
      <c r="J59" s="959"/>
      <c r="K59" s="959"/>
      <c r="L59" s="959"/>
      <c r="M59" s="960"/>
      <c r="O59" s="99"/>
    </row>
    <row r="60" spans="2:15" ht="20.25" customHeight="1" x14ac:dyDescent="0.45">
      <c r="B60" s="99"/>
      <c r="C60" s="38"/>
      <c r="E60" s="953" t="s">
        <v>334</v>
      </c>
      <c r="F60" s="953"/>
      <c r="G60" s="953"/>
      <c r="H60" s="953"/>
      <c r="I60" s="958" t="s">
        <v>516</v>
      </c>
      <c r="J60" s="959"/>
      <c r="K60" s="959"/>
      <c r="L60" s="959"/>
      <c r="M60" s="960"/>
      <c r="O60" s="99"/>
    </row>
    <row r="61" spans="2:15" ht="20.25" customHeight="1" x14ac:dyDescent="0.45">
      <c r="B61" s="99"/>
      <c r="C61" s="38"/>
      <c r="E61" s="953" t="s">
        <v>343</v>
      </c>
      <c r="F61" s="953"/>
      <c r="G61" s="953"/>
      <c r="H61" s="953"/>
      <c r="I61" s="958" t="s">
        <v>516</v>
      </c>
      <c r="J61" s="959"/>
      <c r="K61" s="959"/>
      <c r="L61" s="959"/>
      <c r="M61" s="960"/>
      <c r="O61" s="99"/>
    </row>
    <row r="62" spans="2:15" ht="20.25" customHeight="1" x14ac:dyDescent="0.45">
      <c r="B62" s="99"/>
      <c r="C62" s="38"/>
      <c r="E62" s="953" t="s">
        <v>349</v>
      </c>
      <c r="F62" s="953"/>
      <c r="G62" s="953"/>
      <c r="H62" s="953"/>
      <c r="I62" s="958" t="s">
        <v>517</v>
      </c>
      <c r="J62" s="959"/>
      <c r="K62" s="959"/>
      <c r="L62" s="959"/>
      <c r="M62" s="960"/>
      <c r="O62" s="99"/>
    </row>
    <row r="63" spans="2:15" ht="20.25" customHeight="1" x14ac:dyDescent="0.45">
      <c r="B63" s="99"/>
      <c r="C63" s="38"/>
      <c r="E63" s="953" t="s">
        <v>355</v>
      </c>
      <c r="F63" s="953"/>
      <c r="G63" s="953"/>
      <c r="H63" s="953"/>
      <c r="I63" s="958" t="s">
        <v>517</v>
      </c>
      <c r="J63" s="959"/>
      <c r="K63" s="959"/>
      <c r="L63" s="959"/>
      <c r="M63" s="960"/>
      <c r="O63" s="99"/>
    </row>
    <row r="64" spans="2:15" ht="20.25" customHeight="1" x14ac:dyDescent="0.45">
      <c r="B64" s="99"/>
      <c r="C64" s="38"/>
      <c r="E64" s="953" t="s">
        <v>360</v>
      </c>
      <c r="F64" s="953"/>
      <c r="G64" s="953"/>
      <c r="H64" s="953"/>
      <c r="I64" s="958" t="s">
        <v>517</v>
      </c>
      <c r="J64" s="959"/>
      <c r="K64" s="959"/>
      <c r="L64" s="959"/>
      <c r="M64" s="960"/>
      <c r="O64" s="99"/>
    </row>
    <row r="65" spans="2:15" ht="20.25" customHeight="1" x14ac:dyDescent="0.45">
      <c r="B65" s="99"/>
      <c r="C65" s="38"/>
      <c r="E65" s="954" t="s">
        <v>366</v>
      </c>
      <c r="F65" s="954"/>
      <c r="G65" s="954"/>
      <c r="H65" s="954"/>
      <c r="I65" s="961" t="s">
        <v>517</v>
      </c>
      <c r="J65" s="962"/>
      <c r="K65" s="962"/>
      <c r="L65" s="962"/>
      <c r="M65" s="963"/>
      <c r="O65" s="99"/>
    </row>
    <row r="66" spans="2:15" ht="20.25" customHeight="1" x14ac:dyDescent="0.45">
      <c r="B66" s="99"/>
      <c r="C66" s="38"/>
      <c r="O66" s="99"/>
    </row>
    <row r="67" spans="2:15" ht="20.25" customHeight="1" x14ac:dyDescent="0.45">
      <c r="B67" s="99"/>
      <c r="C67" s="45" t="s">
        <v>518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99"/>
    </row>
    <row r="68" spans="2:15" ht="20.25" customHeight="1" x14ac:dyDescent="0.45">
      <c r="B68" s="99"/>
      <c r="C68" s="38" t="s">
        <v>519</v>
      </c>
      <c r="O68" s="99"/>
    </row>
    <row r="69" spans="2:15" ht="20.25" customHeight="1" x14ac:dyDescent="0.45">
      <c r="B69" s="99"/>
      <c r="C69" s="38"/>
      <c r="D69" s="5" t="s">
        <v>520</v>
      </c>
      <c r="O69" s="99"/>
    </row>
    <row r="70" spans="2:15" ht="20.25" customHeight="1" x14ac:dyDescent="0.45">
      <c r="B70" s="99"/>
      <c r="C70" s="38"/>
      <c r="E70" s="5" t="s">
        <v>521</v>
      </c>
      <c r="O70" s="99"/>
    </row>
    <row r="71" spans="2:15" ht="21" customHeight="1" x14ac:dyDescent="0.45">
      <c r="B71" s="99"/>
      <c r="C71" s="38"/>
      <c r="E71" s="5" t="s">
        <v>522</v>
      </c>
      <c r="O71" s="99"/>
    </row>
    <row r="72" spans="2:15" ht="7.5" customHeight="1" x14ac:dyDescent="0.45">
      <c r="B72" s="99"/>
      <c r="C72" s="38"/>
      <c r="O72" s="99"/>
    </row>
    <row r="73" spans="2:15" ht="31.5" customHeight="1" x14ac:dyDescent="0.45">
      <c r="B73" s="99"/>
      <c r="C73" s="38"/>
      <c r="E73" s="952" t="s">
        <v>203</v>
      </c>
      <c r="F73" s="952"/>
      <c r="G73" s="952"/>
      <c r="H73" s="952" t="s">
        <v>202</v>
      </c>
      <c r="I73" s="952"/>
      <c r="J73" s="952"/>
      <c r="K73" s="952" t="s">
        <v>201</v>
      </c>
      <c r="L73" s="952"/>
      <c r="M73" s="952"/>
      <c r="O73" s="99"/>
    </row>
    <row r="74" spans="2:15" ht="20.25" customHeight="1" x14ac:dyDescent="0.45">
      <c r="B74" s="99"/>
      <c r="C74" s="38"/>
      <c r="E74" s="946">
        <f>เกณฑ์!N7</f>
        <v>0</v>
      </c>
      <c r="F74" s="947"/>
      <c r="G74" s="947"/>
      <c r="H74" s="950" t="str">
        <f>เกณฑ์!M7</f>
        <v>ไม่ผ่าน</v>
      </c>
      <c r="I74" s="950"/>
      <c r="J74" s="950"/>
      <c r="K74" s="947" t="str">
        <f>เกณฑ์!J7&amp;" - "&amp;เกณฑ์!L7</f>
        <v>0 - 49</v>
      </c>
      <c r="L74" s="947"/>
      <c r="M74" s="947"/>
      <c r="O74" s="99"/>
    </row>
    <row r="75" spans="2:15" ht="20.25" customHeight="1" x14ac:dyDescent="0.45">
      <c r="B75" s="99"/>
      <c r="C75" s="38"/>
      <c r="E75" s="946">
        <f>เกณฑ์!N8</f>
        <v>1</v>
      </c>
      <c r="F75" s="947"/>
      <c r="G75" s="947"/>
      <c r="H75" s="950" t="str">
        <f>เกณฑ์!M8</f>
        <v>ผ่าน</v>
      </c>
      <c r="I75" s="950"/>
      <c r="J75" s="950"/>
      <c r="K75" s="947" t="str">
        <f>เกณฑ์!J8&amp;" - "&amp;เกณฑ์!L8</f>
        <v>50 - 64</v>
      </c>
      <c r="L75" s="947"/>
      <c r="M75" s="947"/>
      <c r="O75" s="99"/>
    </row>
    <row r="76" spans="2:15" ht="20.25" customHeight="1" x14ac:dyDescent="0.45">
      <c r="B76" s="99"/>
      <c r="C76" s="38"/>
      <c r="E76" s="946">
        <f>เกณฑ์!N9</f>
        <v>2</v>
      </c>
      <c r="F76" s="947"/>
      <c r="G76" s="947"/>
      <c r="H76" s="950" t="str">
        <f>เกณฑ์!M9</f>
        <v>ดี</v>
      </c>
      <c r="I76" s="950"/>
      <c r="J76" s="950"/>
      <c r="K76" s="947" t="str">
        <f>เกณฑ์!J9&amp;" - "&amp;เกณฑ์!L9</f>
        <v>65 - 79</v>
      </c>
      <c r="L76" s="947"/>
      <c r="M76" s="947"/>
      <c r="O76" s="99"/>
    </row>
    <row r="77" spans="2:15" ht="20.25" customHeight="1" x14ac:dyDescent="0.45">
      <c r="B77" s="99"/>
      <c r="C77" s="38"/>
      <c r="E77" s="948">
        <f>เกณฑ์!N10</f>
        <v>3</v>
      </c>
      <c r="F77" s="949"/>
      <c r="G77" s="949"/>
      <c r="H77" s="951" t="str">
        <f>เกณฑ์!M10</f>
        <v>ดีเยี่ยม</v>
      </c>
      <c r="I77" s="951"/>
      <c r="J77" s="951"/>
      <c r="K77" s="949" t="str">
        <f>เกณฑ์!J10&amp;" - "&amp;เกณฑ์!L10</f>
        <v>80 - 100</v>
      </c>
      <c r="L77" s="949"/>
      <c r="M77" s="949"/>
      <c r="O77" s="99"/>
    </row>
    <row r="78" spans="2:15" ht="20.25" customHeight="1" x14ac:dyDescent="0.45">
      <c r="B78" s="99"/>
      <c r="C78" s="38"/>
      <c r="D78" s="5" t="s">
        <v>523</v>
      </c>
      <c r="O78" s="99"/>
    </row>
    <row r="79" spans="2:15" ht="20.25" customHeight="1" x14ac:dyDescent="0.45">
      <c r="B79" s="99"/>
      <c r="C79" s="38"/>
      <c r="O79" s="99"/>
    </row>
    <row r="80" spans="2:15" ht="18.75" customHeight="1" x14ac:dyDescent="0.45"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</row>
    <row r="81" s="5" customFormat="1" ht="18.75" customHeight="1" x14ac:dyDescent="0.45"/>
    <row r="82" s="5" customFormat="1" ht="18.75" customHeight="1" x14ac:dyDescent="0.45"/>
    <row r="83" s="5" customFormat="1" ht="18.75" customHeight="1" x14ac:dyDescent="0.45"/>
    <row r="84" s="5" customFormat="1" ht="18.75" customHeight="1" x14ac:dyDescent="0.45"/>
    <row r="85" s="5" customFormat="1" ht="18.75" customHeight="1" x14ac:dyDescent="0.45"/>
    <row r="86" s="5" customFormat="1" ht="18.75" customHeight="1" x14ac:dyDescent="0.45"/>
    <row r="87" s="5" customFormat="1" ht="20.25" customHeight="1" x14ac:dyDescent="0.45"/>
    <row r="88" s="5" customFormat="1" ht="20.25" customHeight="1" x14ac:dyDescent="0.45"/>
    <row r="89" ht="20.25" customHeight="1" x14ac:dyDescent="0.45"/>
    <row r="90" ht="20.25" customHeight="1" x14ac:dyDescent="0.45"/>
    <row r="91" ht="20.25" customHeight="1" x14ac:dyDescent="0.45"/>
    <row r="92" ht="20.25" customHeight="1" x14ac:dyDescent="0.45"/>
  </sheetData>
  <sheetProtection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  <picture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-0.249977111117893"/>
  </sheetPr>
  <dimension ref="B1:E106"/>
  <sheetViews>
    <sheetView showGridLines="0" showRowColHeaders="0" topLeftCell="A7" zoomScale="120" zoomScaleNormal="120" workbookViewId="0">
      <selection activeCell="D13" sqref="D13"/>
    </sheetView>
  </sheetViews>
  <sheetFormatPr defaultColWidth="9.140625" defaultRowHeight="20.25" x14ac:dyDescent="0.4"/>
  <cols>
    <col min="1" max="1" width="5.7109375" style="46" customWidth="1"/>
    <col min="2" max="2" width="3.140625" style="46" customWidth="1"/>
    <col min="3" max="3" width="39.85546875" style="46" customWidth="1"/>
    <col min="4" max="4" width="62.140625" style="46" customWidth="1"/>
    <col min="5" max="5" width="2.28515625" style="46" customWidth="1"/>
    <col min="6" max="16384" width="9.140625" style="46"/>
  </cols>
  <sheetData>
    <row r="1" spans="2:5" ht="42.75" customHeight="1" x14ac:dyDescent="0.4"/>
    <row r="2" spans="2:5" ht="9" customHeight="1" x14ac:dyDescent="0.4"/>
    <row r="3" spans="2:5" ht="22.5" x14ac:dyDescent="0.45">
      <c r="B3" s="104"/>
      <c r="C3" s="977" t="s">
        <v>524</v>
      </c>
      <c r="D3" s="977"/>
      <c r="E3" s="104"/>
    </row>
    <row r="4" spans="2:5" ht="8.25" customHeight="1" x14ac:dyDescent="0.4">
      <c r="B4" s="104"/>
      <c r="C4" s="105"/>
      <c r="D4" s="104"/>
      <c r="E4" s="104"/>
    </row>
    <row r="5" spans="2:5" ht="18.75" customHeight="1" x14ac:dyDescent="0.45">
      <c r="B5" s="104"/>
      <c r="C5" s="48" t="s">
        <v>525</v>
      </c>
      <c r="E5" s="104"/>
    </row>
    <row r="6" spans="2:5" ht="18.75" customHeight="1" x14ac:dyDescent="0.4">
      <c r="B6" s="104"/>
      <c r="C6" s="49" t="s">
        <v>418</v>
      </c>
      <c r="D6" s="50" t="s">
        <v>526</v>
      </c>
      <c r="E6" s="104"/>
    </row>
    <row r="7" spans="2:5" ht="18.75" customHeight="1" x14ac:dyDescent="0.4">
      <c r="B7" s="104"/>
      <c r="C7" s="51" t="s">
        <v>527</v>
      </c>
      <c r="D7" s="52" t="s">
        <v>528</v>
      </c>
      <c r="E7" s="104"/>
    </row>
    <row r="8" spans="2:5" ht="18.75" customHeight="1" x14ac:dyDescent="0.4">
      <c r="B8" s="104"/>
      <c r="C8" s="53"/>
      <c r="D8" s="54" t="s">
        <v>529</v>
      </c>
      <c r="E8" s="104"/>
    </row>
    <row r="9" spans="2:5" ht="18.75" customHeight="1" x14ac:dyDescent="0.4">
      <c r="B9" s="104"/>
      <c r="C9" s="53"/>
      <c r="D9" s="54" t="s">
        <v>530</v>
      </c>
      <c r="E9" s="104"/>
    </row>
    <row r="10" spans="2:5" ht="18.75" customHeight="1" x14ac:dyDescent="0.4">
      <c r="B10" s="104"/>
      <c r="C10" s="55" t="s">
        <v>531</v>
      </c>
      <c r="D10" s="56" t="s">
        <v>532</v>
      </c>
      <c r="E10" s="104"/>
    </row>
    <row r="11" spans="2:5" ht="18.75" customHeight="1" x14ac:dyDescent="0.4">
      <c r="B11" s="104"/>
      <c r="C11" s="53"/>
      <c r="D11" s="57" t="s">
        <v>533</v>
      </c>
      <c r="E11" s="104"/>
    </row>
    <row r="12" spans="2:5" ht="18.75" customHeight="1" x14ac:dyDescent="0.4">
      <c r="B12" s="104"/>
      <c r="C12" s="53"/>
      <c r="D12" s="58" t="s">
        <v>534</v>
      </c>
      <c r="E12" s="104"/>
    </row>
    <row r="13" spans="2:5" ht="18.75" customHeight="1" x14ac:dyDescent="0.4">
      <c r="B13" s="104"/>
      <c r="C13" s="59" t="s">
        <v>535</v>
      </c>
      <c r="D13" s="60" t="s">
        <v>536</v>
      </c>
      <c r="E13" s="104"/>
    </row>
    <row r="14" spans="2:5" ht="18.75" customHeight="1" x14ac:dyDescent="0.4">
      <c r="B14" s="104"/>
      <c r="C14" s="53"/>
      <c r="D14" s="57" t="s">
        <v>537</v>
      </c>
      <c r="E14" s="104"/>
    </row>
    <row r="15" spans="2:5" ht="18.75" customHeight="1" x14ac:dyDescent="0.4">
      <c r="B15" s="104"/>
      <c r="C15" s="61"/>
      <c r="D15" s="62" t="s">
        <v>538</v>
      </c>
      <c r="E15" s="104"/>
    </row>
    <row r="16" spans="2:5" ht="18.75" customHeight="1" x14ac:dyDescent="0.4">
      <c r="B16" s="104"/>
      <c r="C16" s="53" t="s">
        <v>539</v>
      </c>
      <c r="D16" s="57" t="s">
        <v>540</v>
      </c>
      <c r="E16" s="104"/>
    </row>
    <row r="17" spans="2:5" ht="18.75" customHeight="1" x14ac:dyDescent="0.4">
      <c r="B17" s="104"/>
      <c r="C17" s="53"/>
      <c r="D17" s="57" t="s">
        <v>541</v>
      </c>
      <c r="E17" s="104"/>
    </row>
    <row r="18" spans="2:5" ht="18.75" customHeight="1" x14ac:dyDescent="0.4">
      <c r="B18" s="104"/>
      <c r="C18" s="61"/>
      <c r="D18" s="62" t="s">
        <v>542</v>
      </c>
      <c r="E18" s="104"/>
    </row>
    <row r="19" spans="2:5" ht="17.25" customHeight="1" x14ac:dyDescent="0.4">
      <c r="B19" s="104"/>
      <c r="C19" s="47"/>
      <c r="D19" s="47"/>
      <c r="E19" s="104"/>
    </row>
    <row r="20" spans="2:5" ht="18.75" customHeight="1" x14ac:dyDescent="0.4">
      <c r="B20" s="104"/>
      <c r="C20" s="63" t="s">
        <v>543</v>
      </c>
      <c r="E20" s="104"/>
    </row>
    <row r="21" spans="2:5" ht="18.75" customHeight="1" x14ac:dyDescent="0.4">
      <c r="B21" s="104"/>
      <c r="C21" s="64" t="s">
        <v>418</v>
      </c>
      <c r="D21" s="64" t="s">
        <v>526</v>
      </c>
      <c r="E21" s="104"/>
    </row>
    <row r="22" spans="2:5" ht="18.75" customHeight="1" x14ac:dyDescent="0.4">
      <c r="B22" s="104"/>
      <c r="C22" s="65" t="s">
        <v>544</v>
      </c>
      <c r="D22" s="65" t="s">
        <v>545</v>
      </c>
      <c r="E22" s="104"/>
    </row>
    <row r="23" spans="2:5" ht="18.75" customHeight="1" x14ac:dyDescent="0.4">
      <c r="B23" s="104"/>
      <c r="C23" s="66" t="s">
        <v>546</v>
      </c>
      <c r="D23" s="67" t="s">
        <v>547</v>
      </c>
      <c r="E23" s="104"/>
    </row>
    <row r="24" spans="2:5" ht="18.75" customHeight="1" x14ac:dyDescent="0.4">
      <c r="B24" s="104"/>
      <c r="C24" s="68"/>
      <c r="D24" s="69" t="s">
        <v>548</v>
      </c>
      <c r="E24" s="104"/>
    </row>
    <row r="25" spans="2:5" ht="18.75" customHeight="1" x14ac:dyDescent="0.4">
      <c r="B25" s="104"/>
      <c r="C25" s="65" t="s">
        <v>549</v>
      </c>
      <c r="D25" s="65" t="s">
        <v>550</v>
      </c>
      <c r="E25" s="104"/>
    </row>
    <row r="26" spans="2:5" ht="18.75" customHeight="1" x14ac:dyDescent="0.4">
      <c r="B26" s="104"/>
      <c r="C26" s="67" t="s">
        <v>551</v>
      </c>
      <c r="D26" s="67" t="s">
        <v>552</v>
      </c>
      <c r="E26" s="104"/>
    </row>
    <row r="27" spans="2:5" ht="18.75" customHeight="1" x14ac:dyDescent="0.4">
      <c r="B27" s="104"/>
      <c r="C27" s="70"/>
      <c r="D27" s="71" t="s">
        <v>553</v>
      </c>
      <c r="E27" s="104"/>
    </row>
    <row r="28" spans="2:5" ht="20.25" customHeight="1" x14ac:dyDescent="0.4">
      <c r="B28" s="104"/>
      <c r="C28" s="47"/>
      <c r="D28" s="47"/>
      <c r="E28" s="104"/>
    </row>
    <row r="29" spans="2:5" ht="20.25" customHeight="1" x14ac:dyDescent="0.45">
      <c r="B29" s="104"/>
      <c r="C29" s="72" t="s">
        <v>554</v>
      </c>
      <c r="E29" s="104"/>
    </row>
    <row r="30" spans="2:5" ht="20.25" customHeight="1" x14ac:dyDescent="0.4">
      <c r="B30" s="104"/>
      <c r="C30" s="73" t="s">
        <v>418</v>
      </c>
      <c r="D30" s="73" t="s">
        <v>526</v>
      </c>
      <c r="E30" s="104"/>
    </row>
    <row r="31" spans="2:5" ht="20.25" customHeight="1" x14ac:dyDescent="0.4">
      <c r="B31" s="104"/>
      <c r="C31" s="74" t="s">
        <v>555</v>
      </c>
      <c r="D31" s="74" t="s">
        <v>556</v>
      </c>
      <c r="E31" s="104"/>
    </row>
    <row r="32" spans="2:5" ht="20.25" customHeight="1" x14ac:dyDescent="0.4">
      <c r="B32" s="104"/>
      <c r="C32" s="75" t="s">
        <v>557</v>
      </c>
      <c r="D32" s="76" t="s">
        <v>558</v>
      </c>
      <c r="E32" s="104"/>
    </row>
    <row r="33" spans="2:5" ht="20.25" customHeight="1" x14ac:dyDescent="0.4">
      <c r="B33" s="104"/>
      <c r="C33" s="77"/>
      <c r="D33" s="76" t="s">
        <v>559</v>
      </c>
      <c r="E33" s="104"/>
    </row>
    <row r="34" spans="2:5" ht="20.25" customHeight="1" x14ac:dyDescent="0.4">
      <c r="B34" s="104"/>
      <c r="C34" s="78"/>
      <c r="D34" s="79" t="s">
        <v>560</v>
      </c>
      <c r="E34" s="104"/>
    </row>
    <row r="35" spans="2:5" ht="20.25" customHeight="1" x14ac:dyDescent="0.4">
      <c r="B35" s="104"/>
      <c r="C35" s="47"/>
      <c r="D35" s="47"/>
      <c r="E35" s="104"/>
    </row>
    <row r="36" spans="2:5" ht="20.25" customHeight="1" x14ac:dyDescent="0.45">
      <c r="B36" s="104"/>
      <c r="C36" s="72" t="s">
        <v>561</v>
      </c>
      <c r="E36" s="104"/>
    </row>
    <row r="37" spans="2:5" ht="20.25" customHeight="1" x14ac:dyDescent="0.4">
      <c r="B37" s="104"/>
      <c r="C37" s="64" t="s">
        <v>418</v>
      </c>
      <c r="D37" s="64" t="s">
        <v>526</v>
      </c>
      <c r="E37" s="104"/>
    </row>
    <row r="38" spans="2:5" ht="20.25" customHeight="1" x14ac:dyDescent="0.4">
      <c r="B38" s="104"/>
      <c r="C38" s="65" t="s">
        <v>562</v>
      </c>
      <c r="D38" s="65" t="s">
        <v>563</v>
      </c>
      <c r="E38" s="104"/>
    </row>
    <row r="39" spans="2:5" ht="20.25" customHeight="1" x14ac:dyDescent="0.4">
      <c r="B39" s="104"/>
      <c r="C39" s="66" t="s">
        <v>564</v>
      </c>
      <c r="D39" s="67" t="s">
        <v>565</v>
      </c>
      <c r="E39" s="104"/>
    </row>
    <row r="40" spans="2:5" ht="20.25" customHeight="1" x14ac:dyDescent="0.4">
      <c r="B40" s="104"/>
      <c r="C40" s="66"/>
      <c r="D40" s="67" t="s">
        <v>566</v>
      </c>
      <c r="E40" s="104"/>
    </row>
    <row r="41" spans="2:5" ht="20.25" customHeight="1" x14ac:dyDescent="0.4">
      <c r="B41" s="104"/>
      <c r="C41" s="80" t="s">
        <v>567</v>
      </c>
      <c r="D41" s="81" t="s">
        <v>568</v>
      </c>
      <c r="E41" s="104"/>
    </row>
    <row r="42" spans="2:5" ht="20.25" customHeight="1" x14ac:dyDescent="0.4">
      <c r="B42" s="104"/>
      <c r="C42" s="67" t="s">
        <v>569</v>
      </c>
      <c r="D42" s="82" t="s">
        <v>570</v>
      </c>
      <c r="E42" s="104"/>
    </row>
    <row r="43" spans="2:5" ht="20.25" customHeight="1" x14ac:dyDescent="0.4">
      <c r="B43" s="104"/>
      <c r="C43" s="67" t="s">
        <v>571</v>
      </c>
      <c r="D43" s="82" t="s">
        <v>572</v>
      </c>
      <c r="E43" s="104"/>
    </row>
    <row r="44" spans="2:5" ht="20.25" customHeight="1" x14ac:dyDescent="0.4">
      <c r="B44" s="104"/>
      <c r="C44" s="70"/>
      <c r="D44" s="83" t="s">
        <v>573</v>
      </c>
      <c r="E44" s="104"/>
    </row>
    <row r="45" spans="2:5" ht="27" customHeight="1" x14ac:dyDescent="0.4">
      <c r="B45" s="104"/>
      <c r="C45" s="47" t="s">
        <v>116</v>
      </c>
      <c r="D45" s="47"/>
      <c r="E45" s="104"/>
    </row>
    <row r="46" spans="2:5" ht="42.75" customHeight="1" x14ac:dyDescent="0.4">
      <c r="B46" s="104"/>
      <c r="C46" s="978" t="s">
        <v>574</v>
      </c>
      <c r="D46" s="978"/>
      <c r="E46" s="104"/>
    </row>
    <row r="47" spans="2:5" ht="24" customHeight="1" x14ac:dyDescent="0.4">
      <c r="B47" s="104"/>
      <c r="C47" s="636"/>
      <c r="D47" s="636"/>
      <c r="E47" s="104"/>
    </row>
    <row r="48" spans="2:5" ht="20.25" customHeight="1" x14ac:dyDescent="0.45">
      <c r="B48" s="104"/>
      <c r="C48" s="72" t="s">
        <v>575</v>
      </c>
      <c r="E48" s="104"/>
    </row>
    <row r="49" spans="2:5" ht="20.25" customHeight="1" x14ac:dyDescent="0.4">
      <c r="B49" s="104"/>
      <c r="C49" s="49" t="s">
        <v>418</v>
      </c>
      <c r="D49" s="50" t="s">
        <v>526</v>
      </c>
      <c r="E49" s="104"/>
    </row>
    <row r="50" spans="2:5" ht="20.25" customHeight="1" x14ac:dyDescent="0.4">
      <c r="B50" s="104"/>
      <c r="C50" s="59" t="s">
        <v>576</v>
      </c>
      <c r="D50" s="84" t="s">
        <v>577</v>
      </c>
      <c r="E50" s="104"/>
    </row>
    <row r="51" spans="2:5" ht="20.25" customHeight="1" x14ac:dyDescent="0.4">
      <c r="B51" s="104"/>
      <c r="C51" s="85" t="s">
        <v>578</v>
      </c>
      <c r="D51" s="58" t="s">
        <v>579</v>
      </c>
      <c r="E51" s="104"/>
    </row>
    <row r="52" spans="2:5" ht="20.25" customHeight="1" x14ac:dyDescent="0.4">
      <c r="B52" s="104"/>
      <c r="C52" s="53"/>
      <c r="D52" s="58" t="s">
        <v>580</v>
      </c>
      <c r="E52" s="104"/>
    </row>
    <row r="53" spans="2:5" ht="20.25" customHeight="1" x14ac:dyDescent="0.4">
      <c r="B53" s="104"/>
      <c r="C53" s="53"/>
      <c r="D53" s="58" t="s">
        <v>581</v>
      </c>
      <c r="E53" s="104"/>
    </row>
    <row r="54" spans="2:5" ht="20.25" customHeight="1" x14ac:dyDescent="0.4">
      <c r="B54" s="104"/>
      <c r="C54" s="53"/>
      <c r="D54" s="58" t="s">
        <v>582</v>
      </c>
      <c r="E54" s="104"/>
    </row>
    <row r="55" spans="2:5" ht="20.25" customHeight="1" x14ac:dyDescent="0.4">
      <c r="B55" s="104"/>
      <c r="C55" s="61"/>
      <c r="D55" s="62" t="s">
        <v>583</v>
      </c>
      <c r="E55" s="104"/>
    </row>
    <row r="56" spans="2:5" ht="20.25" customHeight="1" x14ac:dyDescent="0.4">
      <c r="B56" s="104"/>
      <c r="C56" s="65" t="s">
        <v>584</v>
      </c>
      <c r="D56" s="65" t="s">
        <v>585</v>
      </c>
      <c r="E56" s="104"/>
    </row>
    <row r="57" spans="2:5" ht="20.25" customHeight="1" x14ac:dyDescent="0.4">
      <c r="B57" s="104"/>
      <c r="C57" s="67" t="s">
        <v>586</v>
      </c>
      <c r="D57" s="67" t="s">
        <v>587</v>
      </c>
      <c r="E57" s="104"/>
    </row>
    <row r="58" spans="2:5" ht="20.25" customHeight="1" x14ac:dyDescent="0.4">
      <c r="B58" s="104"/>
      <c r="C58" s="66"/>
      <c r="D58" s="67" t="s">
        <v>588</v>
      </c>
      <c r="E58" s="104"/>
    </row>
    <row r="59" spans="2:5" ht="20.25" customHeight="1" x14ac:dyDescent="0.4">
      <c r="B59" s="104"/>
      <c r="C59" s="70"/>
      <c r="D59" s="71" t="s">
        <v>589</v>
      </c>
      <c r="E59" s="104"/>
    </row>
    <row r="60" spans="2:5" ht="12.75" customHeight="1" x14ac:dyDescent="0.4">
      <c r="B60" s="104"/>
      <c r="C60" s="47"/>
      <c r="D60" s="47"/>
      <c r="E60" s="104"/>
    </row>
    <row r="61" spans="2:5" ht="20.25" customHeight="1" x14ac:dyDescent="0.45">
      <c r="B61" s="104"/>
      <c r="C61" s="72" t="s">
        <v>590</v>
      </c>
      <c r="E61" s="104"/>
    </row>
    <row r="62" spans="2:5" ht="20.25" customHeight="1" x14ac:dyDescent="0.4">
      <c r="B62" s="104"/>
      <c r="C62" s="49" t="s">
        <v>418</v>
      </c>
      <c r="D62" s="50" t="s">
        <v>526</v>
      </c>
      <c r="E62" s="104"/>
    </row>
    <row r="63" spans="2:5" ht="20.25" customHeight="1" x14ac:dyDescent="0.4">
      <c r="B63" s="104"/>
      <c r="C63" s="59" t="s">
        <v>591</v>
      </c>
      <c r="D63" s="84" t="s">
        <v>592</v>
      </c>
      <c r="E63" s="104"/>
    </row>
    <row r="64" spans="2:5" ht="20.25" customHeight="1" x14ac:dyDescent="0.4">
      <c r="B64" s="104"/>
      <c r="C64" s="53"/>
      <c r="D64" s="58" t="s">
        <v>593</v>
      </c>
      <c r="E64" s="104"/>
    </row>
    <row r="65" spans="2:5" ht="20.25" customHeight="1" x14ac:dyDescent="0.4">
      <c r="B65" s="104"/>
      <c r="C65" s="53"/>
      <c r="D65" s="58" t="s">
        <v>594</v>
      </c>
      <c r="E65" s="104"/>
    </row>
    <row r="66" spans="2:5" ht="20.25" customHeight="1" x14ac:dyDescent="0.4">
      <c r="B66" s="104"/>
      <c r="C66" s="80" t="s">
        <v>595</v>
      </c>
      <c r="D66" s="80" t="s">
        <v>596</v>
      </c>
      <c r="E66" s="104"/>
    </row>
    <row r="67" spans="2:5" ht="20.25" customHeight="1" x14ac:dyDescent="0.4">
      <c r="B67" s="104"/>
      <c r="C67" s="67" t="s">
        <v>597</v>
      </c>
      <c r="D67" s="67" t="s">
        <v>598</v>
      </c>
      <c r="E67" s="104"/>
    </row>
    <row r="68" spans="2:5" ht="20.25" customHeight="1" x14ac:dyDescent="0.4">
      <c r="B68" s="104"/>
      <c r="C68" s="70"/>
      <c r="D68" s="71" t="s">
        <v>599</v>
      </c>
      <c r="E68" s="104"/>
    </row>
    <row r="69" spans="2:5" ht="9" customHeight="1" x14ac:dyDescent="0.4">
      <c r="B69" s="104"/>
      <c r="C69" s="47"/>
      <c r="D69" s="47"/>
      <c r="E69" s="104"/>
    </row>
    <row r="70" spans="2:5" ht="20.25" customHeight="1" x14ac:dyDescent="0.45">
      <c r="B70" s="104"/>
      <c r="C70" s="72" t="s">
        <v>600</v>
      </c>
      <c r="E70" s="104"/>
    </row>
    <row r="71" spans="2:5" ht="20.25" customHeight="1" x14ac:dyDescent="0.4">
      <c r="B71" s="104"/>
      <c r="C71" s="49" t="s">
        <v>418</v>
      </c>
      <c r="D71" s="50" t="s">
        <v>526</v>
      </c>
      <c r="E71" s="104"/>
    </row>
    <row r="72" spans="2:5" ht="20.25" customHeight="1" x14ac:dyDescent="0.4">
      <c r="B72" s="104"/>
      <c r="C72" s="59" t="s">
        <v>601</v>
      </c>
      <c r="D72" s="84" t="s">
        <v>602</v>
      </c>
      <c r="E72" s="104"/>
    </row>
    <row r="73" spans="2:5" ht="20.25" customHeight="1" x14ac:dyDescent="0.4">
      <c r="B73" s="104"/>
      <c r="C73" s="85" t="s">
        <v>603</v>
      </c>
      <c r="D73" s="58" t="s">
        <v>604</v>
      </c>
      <c r="E73" s="104"/>
    </row>
    <row r="74" spans="2:5" ht="20.25" customHeight="1" x14ac:dyDescent="0.4">
      <c r="B74" s="104"/>
      <c r="C74" s="53"/>
      <c r="D74" s="58" t="s">
        <v>605</v>
      </c>
      <c r="E74" s="104"/>
    </row>
    <row r="75" spans="2:5" ht="20.25" customHeight="1" x14ac:dyDescent="0.4">
      <c r="B75" s="104"/>
      <c r="C75" s="53"/>
      <c r="D75" s="58" t="s">
        <v>606</v>
      </c>
      <c r="E75" s="104"/>
    </row>
    <row r="76" spans="2:5" ht="20.25" customHeight="1" x14ac:dyDescent="0.4">
      <c r="B76" s="104"/>
      <c r="C76" s="61"/>
      <c r="D76" s="86" t="s">
        <v>607</v>
      </c>
      <c r="E76" s="104"/>
    </row>
    <row r="77" spans="2:5" ht="20.25" customHeight="1" x14ac:dyDescent="0.4">
      <c r="B77" s="104"/>
      <c r="C77" s="65" t="s">
        <v>608</v>
      </c>
      <c r="D77" s="65" t="s">
        <v>609</v>
      </c>
      <c r="E77" s="104"/>
    </row>
    <row r="78" spans="2:5" ht="20.25" customHeight="1" x14ac:dyDescent="0.4">
      <c r="B78" s="104"/>
      <c r="C78" s="71" t="s">
        <v>610</v>
      </c>
      <c r="D78" s="71" t="s">
        <v>611</v>
      </c>
      <c r="E78" s="104"/>
    </row>
    <row r="79" spans="2:5" ht="20.25" customHeight="1" x14ac:dyDescent="0.4">
      <c r="B79" s="104"/>
      <c r="C79" s="87" t="s">
        <v>612</v>
      </c>
      <c r="D79" s="88" t="s">
        <v>613</v>
      </c>
      <c r="E79" s="104"/>
    </row>
    <row r="80" spans="2:5" ht="20.25" customHeight="1" x14ac:dyDescent="0.4">
      <c r="B80" s="104"/>
      <c r="C80" s="89"/>
      <c r="D80" s="90" t="s">
        <v>614</v>
      </c>
      <c r="E80" s="104"/>
    </row>
    <row r="81" spans="2:5" ht="20.25" customHeight="1" x14ac:dyDescent="0.4">
      <c r="B81" s="104"/>
      <c r="C81" s="91"/>
      <c r="D81" s="92" t="s">
        <v>615</v>
      </c>
      <c r="E81" s="104"/>
    </row>
    <row r="82" spans="2:5" ht="7.5" customHeight="1" x14ac:dyDescent="0.4">
      <c r="B82" s="104"/>
      <c r="C82" s="47"/>
      <c r="D82" s="47"/>
      <c r="E82" s="104"/>
    </row>
    <row r="83" spans="2:5" ht="20.25" customHeight="1" x14ac:dyDescent="0.45">
      <c r="B83" s="104"/>
      <c r="C83" s="72" t="s">
        <v>616</v>
      </c>
      <c r="E83" s="104"/>
    </row>
    <row r="84" spans="2:5" ht="20.25" customHeight="1" x14ac:dyDescent="0.4">
      <c r="B84" s="104"/>
      <c r="C84" s="64" t="s">
        <v>418</v>
      </c>
      <c r="D84" s="64" t="s">
        <v>526</v>
      </c>
      <c r="E84" s="104"/>
    </row>
    <row r="85" spans="2:5" ht="18.75" customHeight="1" x14ac:dyDescent="0.4">
      <c r="B85" s="104"/>
      <c r="C85" s="65" t="s">
        <v>617</v>
      </c>
      <c r="D85" s="65" t="s">
        <v>618</v>
      </c>
      <c r="E85" s="104"/>
    </row>
    <row r="86" spans="2:5" ht="18.75" customHeight="1" x14ac:dyDescent="0.4">
      <c r="B86" s="104"/>
      <c r="C86" s="67" t="s">
        <v>619</v>
      </c>
      <c r="D86" s="67" t="s">
        <v>620</v>
      </c>
      <c r="E86" s="104"/>
    </row>
    <row r="87" spans="2:5" ht="18.75" customHeight="1" x14ac:dyDescent="0.4">
      <c r="B87" s="104"/>
      <c r="C87" s="66"/>
      <c r="D87" s="67" t="s">
        <v>621</v>
      </c>
      <c r="E87" s="104"/>
    </row>
    <row r="88" spans="2:5" ht="18.75" customHeight="1" x14ac:dyDescent="0.4">
      <c r="B88" s="104"/>
      <c r="C88" s="66"/>
      <c r="D88" s="67" t="s">
        <v>622</v>
      </c>
      <c r="E88" s="104"/>
    </row>
    <row r="89" spans="2:5" ht="18.75" customHeight="1" x14ac:dyDescent="0.4">
      <c r="B89" s="104"/>
      <c r="C89" s="68"/>
      <c r="D89" s="69" t="s">
        <v>623</v>
      </c>
      <c r="E89" s="104"/>
    </row>
    <row r="90" spans="2:5" ht="18.75" customHeight="1" x14ac:dyDescent="0.4">
      <c r="B90" s="104"/>
      <c r="C90" s="65" t="s">
        <v>624</v>
      </c>
      <c r="D90" s="65" t="s">
        <v>625</v>
      </c>
      <c r="E90" s="104"/>
    </row>
    <row r="91" spans="2:5" ht="18.75" customHeight="1" x14ac:dyDescent="0.4">
      <c r="B91" s="104"/>
      <c r="C91" s="67" t="s">
        <v>626</v>
      </c>
      <c r="D91" s="67" t="s">
        <v>627</v>
      </c>
      <c r="E91" s="104"/>
    </row>
    <row r="92" spans="2:5" ht="18.75" customHeight="1" x14ac:dyDescent="0.4">
      <c r="B92" s="104"/>
      <c r="C92" s="67"/>
      <c r="D92" s="67" t="s">
        <v>628</v>
      </c>
      <c r="E92" s="104"/>
    </row>
    <row r="93" spans="2:5" ht="18.75" customHeight="1" x14ac:dyDescent="0.4">
      <c r="B93" s="104"/>
      <c r="C93" s="93"/>
      <c r="D93" s="71" t="s">
        <v>629</v>
      </c>
      <c r="E93" s="104"/>
    </row>
    <row r="94" spans="2:5" ht="14.25" customHeight="1" x14ac:dyDescent="0.4">
      <c r="B94" s="104"/>
      <c r="E94" s="104"/>
    </row>
    <row r="95" spans="2:5" ht="48.75" customHeight="1" x14ac:dyDescent="0.4">
      <c r="B95" s="104"/>
      <c r="E95" s="104"/>
    </row>
    <row r="96" spans="2:5" ht="20.25" customHeight="1" x14ac:dyDescent="0.4">
      <c r="B96" s="104"/>
      <c r="C96" s="104"/>
      <c r="D96" s="104"/>
      <c r="E96" s="104"/>
    </row>
    <row r="97" s="46" customFormat="1" ht="20.25" customHeight="1" x14ac:dyDescent="0.4"/>
    <row r="98" s="46" customFormat="1" ht="20.25" customHeight="1" x14ac:dyDescent="0.4"/>
    <row r="99" s="46" customFormat="1" ht="20.25" customHeight="1" x14ac:dyDescent="0.4"/>
    <row r="100" s="46" customFormat="1" ht="20.25" customHeight="1" x14ac:dyDescent="0.4"/>
    <row r="101" ht="20.25" customHeight="1" x14ac:dyDescent="0.4"/>
    <row r="102" ht="20.25" customHeight="1" x14ac:dyDescent="0.4"/>
    <row r="103" ht="20.25" customHeight="1" x14ac:dyDescent="0.4"/>
    <row r="104" ht="20.25" customHeight="1" x14ac:dyDescent="0.4"/>
    <row r="105" ht="20.25" customHeight="1" x14ac:dyDescent="0.4"/>
    <row r="106" ht="20.25" customHeight="1" x14ac:dyDescent="0.4"/>
  </sheetData>
  <sheetProtection sheet="1" objects="1" scenario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  <picture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-0.249977111117893"/>
  </sheetPr>
  <dimension ref="B1:D56"/>
  <sheetViews>
    <sheetView showGridLines="0" showRowColHeaders="0" topLeftCell="A31" zoomScale="120" zoomScaleNormal="120" workbookViewId="0"/>
  </sheetViews>
  <sheetFormatPr defaultColWidth="9.140625" defaultRowHeight="22.5" x14ac:dyDescent="0.45"/>
  <cols>
    <col min="1" max="1" width="5.7109375" style="5" customWidth="1"/>
    <col min="2" max="2" width="2.85546875" style="5" customWidth="1"/>
    <col min="3" max="3" width="98" style="5" customWidth="1"/>
    <col min="4" max="4" width="2.140625" style="5" customWidth="1"/>
    <col min="5" max="16384" width="9.140625" style="5"/>
  </cols>
  <sheetData>
    <row r="1" spans="2:4" ht="42" customHeight="1" x14ac:dyDescent="0.45"/>
    <row r="2" spans="2:4" ht="9" customHeight="1" x14ac:dyDescent="0.45"/>
    <row r="3" spans="2:4" x14ac:dyDescent="0.45">
      <c r="B3" s="99"/>
      <c r="C3" s="612" t="s">
        <v>630</v>
      </c>
      <c r="D3" s="99"/>
    </row>
    <row r="4" spans="2:4" ht="16.5" customHeight="1" x14ac:dyDescent="0.45">
      <c r="B4" s="99"/>
      <c r="C4" s="103"/>
      <c r="D4" s="99"/>
    </row>
    <row r="5" spans="2:4" ht="20.25" customHeight="1" x14ac:dyDescent="0.45">
      <c r="B5" s="99"/>
      <c r="C5" s="42" t="s">
        <v>631</v>
      </c>
      <c r="D5" s="99"/>
    </row>
    <row r="6" spans="2:4" ht="12" customHeight="1" x14ac:dyDescent="0.45">
      <c r="B6" s="99"/>
      <c r="C6" s="35"/>
      <c r="D6" s="99"/>
    </row>
    <row r="7" spans="2:4" ht="17.25" customHeight="1" x14ac:dyDescent="0.45">
      <c r="B7" s="99"/>
      <c r="C7" s="3" t="s">
        <v>632</v>
      </c>
      <c r="D7" s="99"/>
    </row>
    <row r="8" spans="2:4" ht="17.25" customHeight="1" x14ac:dyDescent="0.45">
      <c r="B8" s="99"/>
      <c r="C8" s="94" t="s">
        <v>633</v>
      </c>
      <c r="D8" s="99"/>
    </row>
    <row r="9" spans="2:4" ht="17.25" customHeight="1" x14ac:dyDescent="0.45">
      <c r="B9" s="99"/>
      <c r="C9" s="42" t="s">
        <v>634</v>
      </c>
      <c r="D9" s="99"/>
    </row>
    <row r="10" spans="2:4" ht="17.25" customHeight="1" x14ac:dyDescent="0.45">
      <c r="B10" s="99"/>
      <c r="C10" s="42" t="s">
        <v>635</v>
      </c>
      <c r="D10" s="99"/>
    </row>
    <row r="11" spans="2:4" ht="17.25" customHeight="1" x14ac:dyDescent="0.45">
      <c r="B11" s="99"/>
      <c r="C11" s="42" t="s">
        <v>636</v>
      </c>
      <c r="D11" s="99"/>
    </row>
    <row r="12" spans="2:4" ht="17.25" customHeight="1" x14ac:dyDescent="0.45">
      <c r="B12" s="99"/>
      <c r="C12" s="94" t="s">
        <v>450</v>
      </c>
      <c r="D12" s="99"/>
    </row>
    <row r="13" spans="2:4" ht="17.25" customHeight="1" x14ac:dyDescent="0.45">
      <c r="B13" s="99"/>
      <c r="C13" s="42" t="s">
        <v>637</v>
      </c>
      <c r="D13" s="99"/>
    </row>
    <row r="14" spans="2:4" ht="17.25" customHeight="1" x14ac:dyDescent="0.45">
      <c r="B14" s="99"/>
      <c r="C14" s="42" t="s">
        <v>638</v>
      </c>
      <c r="D14" s="99"/>
    </row>
    <row r="15" spans="2:4" ht="17.25" customHeight="1" x14ac:dyDescent="0.45">
      <c r="B15" s="99"/>
      <c r="C15" s="42" t="s">
        <v>639</v>
      </c>
      <c r="D15" s="99"/>
    </row>
    <row r="16" spans="2:4" ht="17.25" customHeight="1" x14ac:dyDescent="0.45">
      <c r="B16" s="99"/>
      <c r="C16" s="42" t="s">
        <v>640</v>
      </c>
      <c r="D16" s="99"/>
    </row>
    <row r="17" spans="2:4" ht="17.25" customHeight="1" x14ac:dyDescent="0.45">
      <c r="B17" s="99"/>
      <c r="C17" s="42" t="s">
        <v>641</v>
      </c>
      <c r="D17" s="99"/>
    </row>
    <row r="18" spans="2:4" ht="17.25" customHeight="1" x14ac:dyDescent="0.45">
      <c r="B18" s="99"/>
      <c r="C18" s="35"/>
      <c r="D18" s="99"/>
    </row>
    <row r="19" spans="2:4" ht="17.25" customHeight="1" x14ac:dyDescent="0.45">
      <c r="B19" s="99"/>
      <c r="C19" s="3" t="s">
        <v>642</v>
      </c>
      <c r="D19" s="99"/>
    </row>
    <row r="20" spans="2:4" ht="17.25" customHeight="1" x14ac:dyDescent="0.45">
      <c r="B20" s="99"/>
      <c r="C20" s="94" t="s">
        <v>633</v>
      </c>
      <c r="D20" s="99"/>
    </row>
    <row r="21" spans="2:4" ht="17.25" customHeight="1" x14ac:dyDescent="0.45">
      <c r="B21" s="99"/>
      <c r="C21" s="42" t="s">
        <v>643</v>
      </c>
      <c r="D21" s="99"/>
    </row>
    <row r="22" spans="2:4" ht="17.25" customHeight="1" x14ac:dyDescent="0.45">
      <c r="B22" s="99"/>
      <c r="C22" s="42" t="s">
        <v>644</v>
      </c>
      <c r="D22" s="99"/>
    </row>
    <row r="23" spans="2:4" ht="17.25" customHeight="1" x14ac:dyDescent="0.45">
      <c r="B23" s="99"/>
      <c r="C23" s="42" t="s">
        <v>645</v>
      </c>
      <c r="D23" s="99"/>
    </row>
    <row r="24" spans="2:4" ht="17.25" customHeight="1" x14ac:dyDescent="0.45">
      <c r="B24" s="99"/>
      <c r="C24" s="94" t="s">
        <v>450</v>
      </c>
      <c r="D24" s="99"/>
    </row>
    <row r="25" spans="2:4" ht="17.25" customHeight="1" x14ac:dyDescent="0.45">
      <c r="B25" s="99"/>
      <c r="C25" s="42" t="s">
        <v>646</v>
      </c>
      <c r="D25" s="99"/>
    </row>
    <row r="26" spans="2:4" ht="17.25" customHeight="1" x14ac:dyDescent="0.45">
      <c r="B26" s="99"/>
      <c r="C26" s="42" t="s">
        <v>647</v>
      </c>
      <c r="D26" s="99"/>
    </row>
    <row r="27" spans="2:4" ht="17.25" customHeight="1" x14ac:dyDescent="0.45">
      <c r="B27" s="99"/>
      <c r="C27" s="42" t="s">
        <v>648</v>
      </c>
      <c r="D27" s="99"/>
    </row>
    <row r="28" spans="2:4" ht="17.25" customHeight="1" x14ac:dyDescent="0.45">
      <c r="B28" s="99"/>
      <c r="C28" s="42" t="s">
        <v>649</v>
      </c>
      <c r="D28" s="99"/>
    </row>
    <row r="29" spans="2:4" ht="17.25" customHeight="1" x14ac:dyDescent="0.45">
      <c r="B29" s="99"/>
      <c r="C29" s="42" t="s">
        <v>650</v>
      </c>
      <c r="D29" s="99"/>
    </row>
    <row r="30" spans="2:4" ht="17.25" customHeight="1" x14ac:dyDescent="0.45">
      <c r="B30" s="99"/>
      <c r="C30" s="35"/>
      <c r="D30" s="99"/>
    </row>
    <row r="31" spans="2:4" ht="17.25" customHeight="1" x14ac:dyDescent="0.45">
      <c r="B31" s="99"/>
      <c r="C31" s="3" t="s">
        <v>651</v>
      </c>
      <c r="D31" s="99"/>
    </row>
    <row r="32" spans="2:4" ht="17.25" customHeight="1" x14ac:dyDescent="0.45">
      <c r="B32" s="99"/>
      <c r="C32" s="94" t="s">
        <v>633</v>
      </c>
      <c r="D32" s="99"/>
    </row>
    <row r="33" spans="2:4" ht="17.25" customHeight="1" x14ac:dyDescent="0.45">
      <c r="B33" s="99"/>
      <c r="C33" s="42" t="s">
        <v>652</v>
      </c>
      <c r="D33" s="99"/>
    </row>
    <row r="34" spans="2:4" ht="17.25" customHeight="1" x14ac:dyDescent="0.45">
      <c r="B34" s="99"/>
      <c r="C34" s="42" t="s">
        <v>653</v>
      </c>
      <c r="D34" s="99"/>
    </row>
    <row r="35" spans="2:4" ht="17.25" customHeight="1" x14ac:dyDescent="0.45">
      <c r="B35" s="99"/>
      <c r="C35" s="42" t="s">
        <v>654</v>
      </c>
      <c r="D35" s="99"/>
    </row>
    <row r="36" spans="2:4" ht="21" customHeight="1" x14ac:dyDescent="0.45">
      <c r="B36" s="99"/>
      <c r="C36" s="94" t="s">
        <v>450</v>
      </c>
      <c r="D36" s="99"/>
    </row>
    <row r="37" spans="2:4" ht="17.25" customHeight="1" x14ac:dyDescent="0.45">
      <c r="B37" s="99"/>
      <c r="C37" s="42" t="s">
        <v>655</v>
      </c>
      <c r="D37" s="99"/>
    </row>
    <row r="38" spans="2:4" ht="17.25" customHeight="1" x14ac:dyDescent="0.45">
      <c r="B38" s="99"/>
      <c r="C38" s="42" t="s">
        <v>656</v>
      </c>
      <c r="D38" s="99"/>
    </row>
    <row r="39" spans="2:4" ht="17.25" customHeight="1" x14ac:dyDescent="0.45">
      <c r="B39" s="99"/>
      <c r="C39" s="42" t="s">
        <v>657</v>
      </c>
      <c r="D39" s="99"/>
    </row>
    <row r="40" spans="2:4" ht="17.25" customHeight="1" x14ac:dyDescent="0.45">
      <c r="B40" s="99"/>
      <c r="C40" s="42" t="s">
        <v>658</v>
      </c>
      <c r="D40" s="99"/>
    </row>
    <row r="41" spans="2:4" ht="17.25" customHeight="1" x14ac:dyDescent="0.45">
      <c r="B41" s="99"/>
      <c r="C41" s="42" t="s">
        <v>659</v>
      </c>
      <c r="D41" s="99"/>
    </row>
    <row r="42" spans="2:4" ht="17.25" customHeight="1" x14ac:dyDescent="0.45">
      <c r="B42" s="99"/>
      <c r="C42" s="42" t="s">
        <v>660</v>
      </c>
      <c r="D42" s="99"/>
    </row>
    <row r="43" spans="2:4" ht="17.25" customHeight="1" x14ac:dyDescent="0.45">
      <c r="B43" s="99"/>
      <c r="C43" s="42" t="s">
        <v>661</v>
      </c>
      <c r="D43" s="99"/>
    </row>
    <row r="44" spans="2:4" ht="12.75" customHeight="1" x14ac:dyDescent="0.45">
      <c r="B44" s="99"/>
      <c r="D44" s="99"/>
    </row>
    <row r="45" spans="2:4" ht="20.25" customHeight="1" x14ac:dyDescent="0.45">
      <c r="B45" s="99"/>
      <c r="D45" s="99"/>
    </row>
    <row r="46" spans="2:4" ht="20.25" customHeight="1" x14ac:dyDescent="0.45">
      <c r="B46" s="99"/>
      <c r="D46" s="99"/>
    </row>
    <row r="47" spans="2:4" ht="20.25" customHeight="1" x14ac:dyDescent="0.45">
      <c r="B47" s="99"/>
      <c r="C47" s="99"/>
      <c r="D47" s="99"/>
    </row>
    <row r="48" spans="2:4" ht="20.25" customHeight="1" x14ac:dyDescent="0.45">
      <c r="B48" s="664" t="s">
        <v>116</v>
      </c>
      <c r="C48" s="664"/>
    </row>
    <row r="49" spans="2:3" ht="20.25" customHeight="1" x14ac:dyDescent="0.45">
      <c r="B49" s="664" t="s">
        <v>662</v>
      </c>
      <c r="C49" s="664"/>
    </row>
    <row r="50" spans="2:3" ht="20.25" customHeight="1" x14ac:dyDescent="0.45">
      <c r="B50" s="664"/>
      <c r="C50" s="664"/>
    </row>
    <row r="51" spans="2:3" ht="20.25" customHeight="1" x14ac:dyDescent="0.45"/>
    <row r="52" spans="2:3" ht="20.25" customHeight="1" x14ac:dyDescent="0.45"/>
    <row r="53" spans="2:3" ht="20.25" customHeight="1" x14ac:dyDescent="0.45"/>
    <row r="54" spans="2:3" ht="20.25" customHeight="1" x14ac:dyDescent="0.45"/>
    <row r="55" spans="2:3" ht="20.25" customHeight="1" x14ac:dyDescent="0.45"/>
    <row r="56" spans="2:3" ht="20.25" customHeight="1" x14ac:dyDescent="0.45"/>
  </sheetData>
  <sheetProtection sheet="1" objects="1" scenario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  <picture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B1:Q33"/>
  <sheetViews>
    <sheetView showGridLines="0" showRowColHeaders="0" zoomScale="120" zoomScaleNormal="120" workbookViewId="0">
      <selection activeCell="N20" sqref="N20:Q20"/>
    </sheetView>
  </sheetViews>
  <sheetFormatPr defaultColWidth="9.140625" defaultRowHeight="20.25" x14ac:dyDescent="0.3"/>
  <cols>
    <col min="1" max="1" width="7.140625" style="640" customWidth="1"/>
    <col min="2" max="2" width="5.7109375" style="640" customWidth="1"/>
    <col min="3" max="3" width="3.42578125" style="640" customWidth="1"/>
    <col min="4" max="4" width="6.7109375" style="640" customWidth="1"/>
    <col min="5" max="5" width="9.140625" style="640" customWidth="1"/>
    <col min="6" max="6" width="10.7109375" style="640" customWidth="1"/>
    <col min="7" max="7" width="10.42578125" style="640" customWidth="1"/>
    <col min="8" max="8" width="11.5703125" style="640" customWidth="1"/>
    <col min="9" max="9" width="10.7109375" style="640" customWidth="1"/>
    <col min="10" max="10" width="12.28515625" style="640" customWidth="1"/>
    <col min="11" max="11" width="11" style="640" customWidth="1"/>
    <col min="12" max="12" width="9.7109375" style="640" customWidth="1"/>
    <col min="13" max="13" width="3" style="640" customWidth="1"/>
    <col min="14" max="16384" width="9.140625" style="640"/>
  </cols>
  <sheetData>
    <row r="1" spans="2:12" ht="42" customHeight="1" x14ac:dyDescent="0.3"/>
    <row r="2" spans="2:12" ht="45" customHeight="1" x14ac:dyDescent="0.3"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</row>
    <row r="3" spans="2:12" ht="23.25" x14ac:dyDescent="0.35">
      <c r="B3" s="642" t="s">
        <v>663</v>
      </c>
      <c r="C3" s="641"/>
      <c r="D3" s="641"/>
      <c r="E3" s="641" t="str">
        <f>"โรงเรียน"&amp;Home!C3&amp;"  "&amp;Home!C4</f>
        <v>โรงเรียนวัดโฆสิตาราม  สำนักงานเขตพื้นที่การศึกษาประถมศึกษาชัยนาท</v>
      </c>
      <c r="F3" s="641"/>
      <c r="G3" s="641"/>
      <c r="H3" s="641"/>
      <c r="I3" s="641"/>
      <c r="J3" s="641"/>
      <c r="K3" s="641"/>
      <c r="L3" s="641"/>
    </row>
    <row r="4" spans="2:12" ht="23.25" x14ac:dyDescent="0.35">
      <c r="B4" s="642" t="s">
        <v>190</v>
      </c>
      <c r="C4" s="979" t="str">
        <f>"  /"&amp;Home!F9</f>
        <v xml:space="preserve">  /</v>
      </c>
      <c r="D4" s="979"/>
      <c r="E4" s="979"/>
      <c r="F4" s="642" t="s">
        <v>286</v>
      </c>
      <c r="G4" s="641" t="str">
        <f>Home!F7&amp;"  "&amp;Home!F8&amp;"   "&amp;Home!F9</f>
        <v xml:space="preserve">     </v>
      </c>
      <c r="H4" s="641"/>
      <c r="I4" s="641"/>
      <c r="J4" s="641"/>
      <c r="K4" s="641"/>
      <c r="L4" s="641"/>
    </row>
    <row r="5" spans="2:12" ht="23.25" x14ac:dyDescent="0.35">
      <c r="B5" s="642" t="s">
        <v>664</v>
      </c>
      <c r="C5" s="641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</v>
      </c>
      <c r="D5" s="641"/>
      <c r="E5" s="641"/>
      <c r="F5" s="641"/>
      <c r="G5" s="641"/>
      <c r="H5" s="641"/>
      <c r="I5" s="641"/>
      <c r="J5" s="641"/>
      <c r="K5" s="641"/>
      <c r="L5" s="641"/>
    </row>
    <row r="6" spans="2:12" ht="30" customHeight="1" x14ac:dyDescent="0.3">
      <c r="B6" s="641" t="str">
        <f>"เรียน  ผู้อำนวยการโรงเรียน"&amp;Home!C3</f>
        <v>เรียน  ผู้อำนวยการโรงเรียนวัดโฆสิตาราม</v>
      </c>
      <c r="C6" s="641"/>
      <c r="D6" s="641"/>
      <c r="E6" s="641"/>
      <c r="F6" s="641"/>
      <c r="G6" s="641"/>
      <c r="H6" s="641"/>
      <c r="I6" s="641"/>
      <c r="J6" s="641"/>
      <c r="K6" s="641"/>
      <c r="L6" s="641"/>
    </row>
    <row r="7" spans="2:12" ht="30.75" customHeight="1" x14ac:dyDescent="0.3">
      <c r="B7" s="641"/>
      <c r="C7" s="641"/>
      <c r="D7" s="641" t="str">
        <f>IF(N18="","ตามที่ โรงเรียน"&amp;Home!C3&amp;"  มีคำสั่งมอบหมายงานในหน้าที่ให้ข้าพเจ้า   "&amp;Home!C15,"ตามที่ โรงเรียน"&amp;Home!C3&amp;"  มีคำสั่งมอบหมายงานในหน้าที่ให้ข้าพเจ้า   "&amp;N18)</f>
        <v xml:space="preserve">ตามที่ โรงเรียนวัดโฆสิตาราม  มีคำสั่งมอบหมายงานในหน้าที่ให้ข้าพเจ้า   </v>
      </c>
      <c r="E7" s="641"/>
      <c r="F7" s="641"/>
      <c r="G7" s="641"/>
      <c r="H7" s="641"/>
      <c r="I7" s="641"/>
      <c r="J7" s="641"/>
      <c r="K7" s="641"/>
      <c r="L7" s="641"/>
    </row>
    <row r="8" spans="2:12" x14ac:dyDescent="0.3">
      <c r="B8" s="641" t="str">
        <f>IF(N18="","ตำแหน่ง  "&amp;Home!F15&amp;" โรงเรียน"&amp;Home!C3&amp;"  เป็นผู้สอนประจำรายวิชา  "&amp;Home!C11,"ตำแหน่ง  "&amp;N20&amp;" โรงเรียน"&amp;Home!C3&amp;"  เป็นผู้สอนประจำรายวิชา  "&amp;Home!C11)</f>
        <v xml:space="preserve">ตำแหน่ง   โรงเรียนวัดโฆสิตาราม  เป็นผู้สอนประจำรายวิชา  </v>
      </c>
      <c r="C8" s="641"/>
      <c r="D8" s="641"/>
      <c r="E8" s="641"/>
      <c r="F8" s="641"/>
      <c r="G8" s="641"/>
      <c r="H8" s="641"/>
      <c r="I8" s="641"/>
      <c r="J8" s="641"/>
      <c r="K8" s="641"/>
      <c r="L8" s="641"/>
    </row>
    <row r="9" spans="2:12" x14ac:dyDescent="0.3">
      <c r="B9" s="641" t="str">
        <f>IF(Home!F3="ประถมศึกษา","ชั้น"&amp;Home!C9&amp;"  ปีการศึกษา "&amp;Home!F5&amp;"  นั้น","ชั้น"&amp;Home!C9&amp;"  ภาคเรียนที่  "&amp;Home!F4&amp;"  ปีการศึกษา "&amp;Home!F5&amp;"  นั้น")</f>
        <v>ชั้น  ภาคเรียนที่    ปีการศึกษา   นั้น</v>
      </c>
      <c r="C9" s="641"/>
      <c r="D9" s="641"/>
      <c r="E9" s="641"/>
      <c r="F9" s="641"/>
      <c r="G9" s="641"/>
      <c r="H9" s="641"/>
      <c r="I9" s="641"/>
      <c r="J9" s="641"/>
      <c r="K9" s="641"/>
      <c r="L9" s="641"/>
    </row>
    <row r="10" spans="2:12" x14ac:dyDescent="0.3">
      <c r="B10" s="641"/>
      <c r="C10" s="641"/>
      <c r="D10" s="641" t="s">
        <v>665</v>
      </c>
      <c r="E10" s="641"/>
      <c r="F10" s="641"/>
      <c r="G10" s="641"/>
      <c r="H10" s="641"/>
      <c r="I10" s="641"/>
      <c r="J10" s="641"/>
      <c r="K10" s="641"/>
      <c r="L10" s="641"/>
    </row>
    <row r="11" spans="2:12" x14ac:dyDescent="0.3">
      <c r="B11" s="641" t="s">
        <v>666</v>
      </c>
      <c r="C11" s="641"/>
      <c r="D11" s="641"/>
      <c r="E11" s="641"/>
      <c r="F11" s="641"/>
      <c r="G11" s="641"/>
      <c r="H11" s="641"/>
      <c r="I11" s="641"/>
      <c r="J11" s="641"/>
      <c r="K11" s="641"/>
      <c r="L11" s="641"/>
    </row>
    <row r="12" spans="2:12" x14ac:dyDescent="0.3">
      <c r="B12" s="641" t="s">
        <v>667</v>
      </c>
      <c r="C12" s="641"/>
      <c r="D12" s="641"/>
      <c r="E12" s="641"/>
      <c r="F12" s="641"/>
      <c r="G12" s="641"/>
      <c r="H12" s="641"/>
      <c r="I12" s="641"/>
      <c r="J12" s="641"/>
      <c r="K12" s="641"/>
      <c r="L12" s="641"/>
    </row>
    <row r="13" spans="2:12" x14ac:dyDescent="0.3">
      <c r="B13" s="641" t="s">
        <v>668</v>
      </c>
      <c r="C13" s="641"/>
      <c r="D13" s="641"/>
      <c r="E13" s="641"/>
      <c r="F13" s="641"/>
      <c r="G13" s="641"/>
      <c r="H13" s="641"/>
      <c r="I13" s="641"/>
      <c r="J13" s="641"/>
      <c r="K13" s="641"/>
      <c r="L13" s="641"/>
    </row>
    <row r="14" spans="2:12" x14ac:dyDescent="0.3">
      <c r="B14" s="641" t="s">
        <v>669</v>
      </c>
      <c r="C14" s="641"/>
      <c r="D14" s="641"/>
      <c r="E14" s="641"/>
      <c r="F14" s="641"/>
      <c r="G14" s="641"/>
      <c r="H14" s="641"/>
      <c r="I14" s="641"/>
      <c r="J14" s="641"/>
      <c r="K14" s="641"/>
      <c r="L14" s="641"/>
    </row>
    <row r="15" spans="2:12" ht="30.75" customHeight="1" x14ac:dyDescent="0.3">
      <c r="B15" s="641"/>
      <c r="C15" s="641"/>
      <c r="D15" s="641" t="s">
        <v>670</v>
      </c>
      <c r="E15" s="641"/>
      <c r="F15" s="641"/>
      <c r="G15" s="641"/>
      <c r="H15" s="641"/>
      <c r="I15" s="641"/>
      <c r="J15" s="641"/>
      <c r="K15" s="641"/>
      <c r="L15" s="641"/>
    </row>
    <row r="16" spans="2:12" x14ac:dyDescent="0.3">
      <c r="B16" s="641"/>
      <c r="C16" s="641"/>
      <c r="D16" s="641"/>
      <c r="E16" s="641"/>
      <c r="F16" s="641"/>
      <c r="G16" s="641"/>
      <c r="H16" s="641"/>
      <c r="I16" s="641"/>
      <c r="J16" s="641"/>
      <c r="K16" s="641"/>
      <c r="L16" s="641"/>
    </row>
    <row r="17" spans="2:17" x14ac:dyDescent="0.3">
      <c r="B17" s="641"/>
      <c r="C17" s="641"/>
      <c r="D17" s="641"/>
      <c r="E17" s="641"/>
      <c r="F17" s="641"/>
      <c r="G17" s="641"/>
      <c r="H17" s="641"/>
      <c r="I17" s="641"/>
      <c r="J17" s="641"/>
      <c r="K17" s="641"/>
      <c r="L17" s="641"/>
      <c r="N17" s="643" t="s">
        <v>671</v>
      </c>
    </row>
    <row r="18" spans="2:17" x14ac:dyDescent="0.3">
      <c r="B18" s="641"/>
      <c r="C18" s="641"/>
      <c r="D18" s="979" t="str">
        <f>IF(Home!C15="","",IF(N18="","("&amp;Home!C15&amp;")","("&amp;N18&amp;")"))</f>
        <v/>
      </c>
      <c r="E18" s="979"/>
      <c r="F18" s="979"/>
      <c r="G18" s="979"/>
      <c r="H18" s="979"/>
      <c r="I18" s="979"/>
      <c r="J18" s="979"/>
      <c r="K18" s="979"/>
      <c r="L18" s="641"/>
      <c r="N18" s="980"/>
      <c r="O18" s="980"/>
      <c r="P18" s="980"/>
      <c r="Q18" s="980"/>
    </row>
    <row r="19" spans="2:17" x14ac:dyDescent="0.3">
      <c r="B19" s="641"/>
      <c r="C19" s="641"/>
      <c r="D19" s="979" t="str">
        <f>IF(Home!F15="","",IF(N18="","ตำแหน่ง  "&amp;Home!F15&amp;" โรงเรียน"&amp;Home!C3,"ตำแหน่ง  "&amp;N20&amp;" โรงเรียน"&amp;Home!C3))</f>
        <v/>
      </c>
      <c r="E19" s="979"/>
      <c r="F19" s="979"/>
      <c r="G19" s="979"/>
      <c r="H19" s="979"/>
      <c r="I19" s="979"/>
      <c r="J19" s="979"/>
      <c r="K19" s="979"/>
      <c r="L19" s="641"/>
      <c r="N19" s="643" t="s">
        <v>672</v>
      </c>
    </row>
    <row r="20" spans="2:17" x14ac:dyDescent="0.3">
      <c r="B20" s="641"/>
      <c r="C20" s="641"/>
      <c r="D20" s="641"/>
      <c r="E20" s="641"/>
      <c r="F20" s="641"/>
      <c r="G20" s="641"/>
      <c r="H20" s="641"/>
      <c r="I20" s="641"/>
      <c r="J20" s="641"/>
      <c r="K20" s="641"/>
      <c r="L20" s="641"/>
      <c r="N20" s="980"/>
      <c r="O20" s="980"/>
      <c r="P20" s="980"/>
      <c r="Q20" s="980"/>
    </row>
    <row r="21" spans="2:17" x14ac:dyDescent="0.3">
      <c r="B21" s="641"/>
      <c r="C21" s="641"/>
      <c r="D21" s="641"/>
      <c r="E21" s="641"/>
      <c r="F21" s="641"/>
      <c r="G21" s="641"/>
      <c r="H21" s="641"/>
      <c r="I21" s="641"/>
      <c r="J21" s="641"/>
      <c r="K21" s="641"/>
      <c r="L21" s="641"/>
    </row>
    <row r="22" spans="2:17" x14ac:dyDescent="0.3">
      <c r="B22" s="641"/>
      <c r="C22" s="641"/>
      <c r="D22" s="641"/>
      <c r="E22" s="641"/>
      <c r="F22" s="641"/>
      <c r="G22" s="641"/>
      <c r="H22" s="641"/>
      <c r="I22" s="641"/>
      <c r="J22" s="641"/>
      <c r="K22" s="641"/>
      <c r="L22" s="641"/>
      <c r="N22" s="643" t="s">
        <v>673</v>
      </c>
    </row>
    <row r="23" spans="2:17" x14ac:dyDescent="0.3">
      <c r="B23" s="641"/>
      <c r="C23" s="641"/>
      <c r="D23" s="641"/>
      <c r="E23" s="641"/>
      <c r="F23" s="641"/>
      <c r="G23" s="641"/>
      <c r="H23" s="641"/>
      <c r="I23" s="641"/>
      <c r="J23" s="641"/>
      <c r="K23" s="641"/>
      <c r="L23" s="641"/>
    </row>
    <row r="24" spans="2:17" x14ac:dyDescent="0.3">
      <c r="B24" s="641"/>
      <c r="C24" s="641"/>
      <c r="D24" s="641"/>
      <c r="E24" s="641"/>
      <c r="F24" s="641"/>
      <c r="G24" s="641"/>
      <c r="H24" s="641"/>
      <c r="I24" s="641"/>
      <c r="J24" s="641"/>
      <c r="K24" s="641"/>
      <c r="L24" s="641"/>
    </row>
    <row r="25" spans="2:17" x14ac:dyDescent="0.3">
      <c r="B25" s="641"/>
      <c r="C25" s="641"/>
      <c r="D25" s="641"/>
      <c r="E25" s="641"/>
      <c r="F25" s="641"/>
      <c r="G25" s="641"/>
      <c r="H25" s="641"/>
      <c r="I25" s="641"/>
      <c r="J25" s="641"/>
      <c r="K25" s="641"/>
      <c r="L25" s="641"/>
    </row>
    <row r="26" spans="2:17" x14ac:dyDescent="0.3">
      <c r="B26" s="641"/>
      <c r="C26" s="641"/>
      <c r="D26" s="641"/>
      <c r="E26" s="641"/>
      <c r="F26" s="641"/>
      <c r="G26" s="641"/>
      <c r="H26" s="641"/>
      <c r="I26" s="641"/>
      <c r="J26" s="641"/>
      <c r="K26" s="641"/>
      <c r="L26" s="641"/>
    </row>
    <row r="27" spans="2:17" x14ac:dyDescent="0.3">
      <c r="B27" s="641"/>
      <c r="C27" s="641"/>
      <c r="D27" s="641"/>
      <c r="E27" s="641"/>
      <c r="F27" s="641"/>
      <c r="G27" s="641"/>
      <c r="H27" s="641"/>
      <c r="I27" s="641"/>
      <c r="J27" s="641"/>
      <c r="K27" s="641"/>
      <c r="L27" s="641"/>
    </row>
    <row r="28" spans="2:17" x14ac:dyDescent="0.3">
      <c r="B28" s="641"/>
      <c r="C28" s="641"/>
      <c r="D28" s="641"/>
      <c r="E28" s="641"/>
      <c r="F28" s="641"/>
      <c r="G28" s="641"/>
      <c r="H28" s="641"/>
      <c r="I28" s="641"/>
      <c r="J28" s="641"/>
      <c r="K28" s="641"/>
      <c r="L28" s="641"/>
    </row>
    <row r="29" spans="2:17" x14ac:dyDescent="0.3">
      <c r="B29" s="641"/>
      <c r="C29" s="641"/>
      <c r="D29" s="641"/>
      <c r="E29" s="641"/>
      <c r="F29" s="641"/>
      <c r="G29" s="641"/>
      <c r="H29" s="641"/>
      <c r="I29" s="641"/>
      <c r="J29" s="641"/>
      <c r="K29" s="641"/>
      <c r="L29" s="641"/>
    </row>
    <row r="30" spans="2:17" x14ac:dyDescent="0.3">
      <c r="B30" s="641"/>
      <c r="C30" s="641"/>
      <c r="D30" s="641"/>
      <c r="E30" s="641"/>
      <c r="F30" s="641"/>
      <c r="G30" s="641"/>
      <c r="H30" s="641"/>
      <c r="I30" s="641"/>
      <c r="J30" s="641"/>
      <c r="K30" s="641"/>
      <c r="L30" s="641"/>
    </row>
    <row r="31" spans="2:17" x14ac:dyDescent="0.3">
      <c r="B31" s="641"/>
      <c r="C31" s="641"/>
      <c r="D31" s="641"/>
      <c r="E31" s="641"/>
      <c r="F31" s="641"/>
      <c r="G31" s="641"/>
      <c r="H31" s="641"/>
      <c r="I31" s="641"/>
      <c r="J31" s="641"/>
      <c r="K31" s="641"/>
      <c r="L31" s="641"/>
    </row>
    <row r="32" spans="2:17" x14ac:dyDescent="0.3">
      <c r="B32" s="641"/>
      <c r="C32" s="641"/>
      <c r="D32" s="641"/>
      <c r="E32" s="641"/>
      <c r="F32" s="641"/>
      <c r="G32" s="641"/>
      <c r="H32" s="641"/>
      <c r="I32" s="641"/>
      <c r="J32" s="641"/>
      <c r="K32" s="641"/>
      <c r="L32" s="641"/>
    </row>
    <row r="33" spans="2:12" x14ac:dyDescent="0.3">
      <c r="B33" s="641"/>
      <c r="C33" s="641"/>
      <c r="D33" s="641"/>
      <c r="E33" s="641"/>
      <c r="F33" s="641"/>
      <c r="G33" s="641"/>
      <c r="H33" s="641"/>
      <c r="I33" s="641"/>
      <c r="J33" s="641"/>
      <c r="K33" s="641"/>
      <c r="L33" s="641"/>
    </row>
  </sheetData>
  <sheetProtection sheet="1" objects="1" scenarios="1" formatCells="0" formatColumns="0" formatRows="0"/>
  <mergeCells count="5">
    <mergeCell ref="C4:E4"/>
    <mergeCell ref="D18:K18"/>
    <mergeCell ref="D19:K19"/>
    <mergeCell ref="N18:Q18"/>
    <mergeCell ref="N20:Q20"/>
  </mergeCells>
  <pageMargins left="0.70866141732283472" right="0.11811023622047245" top="0.35433070866141736" bottom="0.15748031496062992" header="0.31496062992125984" footer="0.31496062992125984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B1:AP61"/>
  <sheetViews>
    <sheetView showGridLines="0" showRowColHeaders="0" workbookViewId="0">
      <selection activeCell="J13" sqref="J13"/>
    </sheetView>
  </sheetViews>
  <sheetFormatPr defaultColWidth="9.140625" defaultRowHeight="21.75" customHeight="1" x14ac:dyDescent="0.45"/>
  <cols>
    <col min="1" max="1" width="6.85546875" style="27" customWidth="1"/>
    <col min="2" max="2" width="5.5703125" style="27" customWidth="1"/>
    <col min="3" max="3" width="8.85546875" style="27" customWidth="1"/>
    <col min="4" max="4" width="26.140625" style="27" customWidth="1"/>
    <col min="5" max="5" width="8.85546875" style="27" customWidth="1"/>
    <col min="6" max="6" width="8.140625" style="27" customWidth="1"/>
    <col min="7" max="7" width="8.42578125" style="27" customWidth="1"/>
    <col min="8" max="8" width="8.85546875" style="27" customWidth="1"/>
    <col min="9" max="9" width="10.5703125" style="27" customWidth="1"/>
    <col min="10" max="10" width="11" style="27" customWidth="1"/>
    <col min="11" max="11" width="11.5703125" style="27" customWidth="1"/>
    <col min="12" max="22" width="7.7109375" style="27" customWidth="1"/>
    <col min="23" max="23" width="9" style="27" customWidth="1"/>
    <col min="24" max="29" width="7.5703125" style="27" customWidth="1"/>
    <col min="30" max="30" width="8.42578125" style="27" customWidth="1"/>
    <col min="31" max="32" width="6.7109375" style="27" customWidth="1"/>
    <col min="33" max="33" width="7.5703125" style="27" customWidth="1"/>
    <col min="34" max="34" width="9" style="27" customWidth="1"/>
    <col min="35" max="35" width="10.42578125" style="27" customWidth="1"/>
    <col min="36" max="36" width="3.28515625" style="27" customWidth="1"/>
    <col min="37" max="40" width="8.7109375" style="27" customWidth="1"/>
    <col min="41" max="41" width="10" style="27" customWidth="1"/>
    <col min="42" max="42" width="10.7109375" style="27" customWidth="1"/>
    <col min="43" max="16384" width="9.140625" style="27"/>
  </cols>
  <sheetData>
    <row r="1" spans="2:42" ht="24" customHeight="1" x14ac:dyDescent="0.45">
      <c r="E1" s="981" t="s">
        <v>289</v>
      </c>
      <c r="F1" s="981" t="s">
        <v>289</v>
      </c>
      <c r="G1" s="981" t="s">
        <v>289</v>
      </c>
      <c r="H1" s="981" t="s">
        <v>289</v>
      </c>
      <c r="I1" s="981" t="s">
        <v>289</v>
      </c>
      <c r="J1" s="609" t="s">
        <v>674</v>
      </c>
      <c r="K1" s="465"/>
      <c r="L1" s="465"/>
      <c r="M1" s="465"/>
      <c r="N1" s="465"/>
      <c r="O1" s="465"/>
      <c r="P1" s="465"/>
      <c r="Q1" s="465"/>
      <c r="R1" s="465"/>
      <c r="V1" s="981" t="s">
        <v>289</v>
      </c>
      <c r="W1" s="981" t="s">
        <v>289</v>
      </c>
      <c r="AC1" s="981" t="s">
        <v>289</v>
      </c>
      <c r="AD1" s="981" t="s">
        <v>289</v>
      </c>
      <c r="AG1" s="981" t="s">
        <v>289</v>
      </c>
      <c r="AH1" s="981" t="s">
        <v>289</v>
      </c>
      <c r="AI1" s="981" t="s">
        <v>289</v>
      </c>
    </row>
    <row r="2" spans="2:42" ht="27.75" customHeight="1" x14ac:dyDescent="0.45">
      <c r="D2" s="608" t="s">
        <v>675</v>
      </c>
      <c r="E2" s="982"/>
      <c r="F2" s="982"/>
      <c r="G2" s="982"/>
      <c r="H2" s="982"/>
      <c r="I2" s="982"/>
      <c r="J2" s="991" t="s">
        <v>676</v>
      </c>
      <c r="K2" s="991"/>
      <c r="L2" s="991"/>
      <c r="M2" s="991"/>
      <c r="N2" s="991"/>
      <c r="O2" s="465"/>
      <c r="P2" s="465"/>
      <c r="Q2" s="465"/>
      <c r="R2" s="465"/>
      <c r="S2" s="169"/>
      <c r="T2" s="169"/>
      <c r="U2" s="34"/>
      <c r="V2" s="982"/>
      <c r="W2" s="982"/>
      <c r="AC2" s="982"/>
      <c r="AD2" s="982"/>
      <c r="AG2" s="982"/>
      <c r="AH2" s="982"/>
      <c r="AI2" s="982"/>
      <c r="AO2" s="34"/>
    </row>
    <row r="3" spans="2:42" ht="28.5" customHeight="1" x14ac:dyDescent="0.45">
      <c r="B3" s="30"/>
      <c r="C3" s="30"/>
      <c r="D3" s="934" t="str">
        <f>J2&amp;"รายวิชา "&amp;Home!C11&amp;"  "&amp;Home!C12&amp;" ชั้น"&amp;Home!C9&amp;"  ปีการศึกษา "&amp;Home!F5</f>
        <v xml:space="preserve">ประกาศผลการประเมินรายวิชา    ชั้น  ปีการศึกษา </v>
      </c>
      <c r="E3" s="934"/>
      <c r="F3" s="934"/>
      <c r="G3" s="934"/>
      <c r="H3" s="934"/>
      <c r="I3" s="934"/>
      <c r="J3" s="934"/>
      <c r="K3" s="934"/>
      <c r="L3" s="994" t="str">
        <f>D3</f>
        <v xml:space="preserve">ประกาศผลการประเมินรายวิชา    ชั้น  ปีการศึกษา </v>
      </c>
      <c r="M3" s="994"/>
      <c r="N3" s="994"/>
      <c r="O3" s="994"/>
      <c r="P3" s="994"/>
      <c r="Q3" s="994"/>
      <c r="R3" s="994"/>
      <c r="S3" s="994"/>
      <c r="T3" s="994"/>
      <c r="U3" s="994"/>
      <c r="V3" s="994"/>
      <c r="W3" s="994"/>
      <c r="X3" s="994" t="str">
        <f>D3</f>
        <v xml:space="preserve">ประกาศผลการประเมินรายวิชา    ชั้น  ปีการศึกษา </v>
      </c>
      <c r="Y3" s="994"/>
      <c r="Z3" s="994"/>
      <c r="AA3" s="994"/>
      <c r="AB3" s="994"/>
      <c r="AC3" s="994"/>
      <c r="AD3" s="994"/>
      <c r="AE3" s="994"/>
      <c r="AF3" s="994"/>
      <c r="AG3" s="994"/>
      <c r="AH3" s="994"/>
      <c r="AI3" s="994"/>
      <c r="AK3" s="27" t="s">
        <v>289</v>
      </c>
      <c r="AO3" s="34"/>
    </row>
    <row r="4" spans="2:42" ht="20.25" customHeight="1" x14ac:dyDescent="0.45">
      <c r="B4" s="30"/>
      <c r="C4" s="31"/>
      <c r="D4" s="935" t="str">
        <f>"โรงเรียน"&amp;Home!C3&amp;" "&amp;Home!C4</f>
        <v>โรงเรียนวัดโฆสิตาราม สำนักงานเขตพื้นที่การศึกษาประถมศึกษาชัยนาท</v>
      </c>
      <c r="E4" s="935"/>
      <c r="F4" s="935"/>
      <c r="G4" s="935"/>
      <c r="H4" s="935"/>
      <c r="I4" s="935"/>
      <c r="J4" s="935"/>
      <c r="K4" s="935"/>
      <c r="L4" s="996" t="str">
        <f>IF(D4="","",D4)</f>
        <v>โรงเรียนวัดโฆสิตาราม สำนักงานเขตพื้นที่การศึกษาประถมศึกษาชัยนาท</v>
      </c>
      <c r="M4" s="996"/>
      <c r="N4" s="996"/>
      <c r="O4" s="996"/>
      <c r="P4" s="996"/>
      <c r="Q4" s="996"/>
      <c r="R4" s="996"/>
      <c r="S4" s="996"/>
      <c r="T4" s="996"/>
      <c r="U4" s="996"/>
      <c r="V4" s="996"/>
      <c r="W4" s="996"/>
      <c r="X4" s="995" t="str">
        <f>IF(D4="","",D4)</f>
        <v>โรงเรียนวัดโฆสิตาราม สำนักงานเขตพื้นที่การศึกษาประถมศึกษาชัยนาท</v>
      </c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K4" s="27" t="s">
        <v>677</v>
      </c>
      <c r="AO4" s="34"/>
    </row>
    <row r="5" spans="2:42" s="29" customFormat="1" ht="20.25" customHeight="1" x14ac:dyDescent="0.45">
      <c r="B5" s="912" t="s">
        <v>247</v>
      </c>
      <c r="C5" s="914" t="s">
        <v>248</v>
      </c>
      <c r="D5" s="912" t="s">
        <v>250</v>
      </c>
      <c r="E5" s="1000" t="s">
        <v>678</v>
      </c>
      <c r="F5" s="1001"/>
      <c r="G5" s="1001"/>
      <c r="H5" s="1001"/>
      <c r="I5" s="1002"/>
      <c r="J5" s="997" t="s">
        <v>679</v>
      </c>
      <c r="K5" s="998"/>
      <c r="L5" s="992" t="s">
        <v>270</v>
      </c>
      <c r="M5" s="992"/>
      <c r="N5" s="992"/>
      <c r="O5" s="992"/>
      <c r="P5" s="992"/>
      <c r="Q5" s="992"/>
      <c r="R5" s="992"/>
      <c r="S5" s="992"/>
      <c r="T5" s="992"/>
      <c r="U5" s="992"/>
      <c r="V5" s="992"/>
      <c r="W5" s="992"/>
      <c r="X5" s="992" t="s">
        <v>460</v>
      </c>
      <c r="Y5" s="992"/>
      <c r="Z5" s="992"/>
      <c r="AA5" s="992"/>
      <c r="AB5" s="992"/>
      <c r="AC5" s="992"/>
      <c r="AD5" s="992"/>
      <c r="AE5" s="983" t="s">
        <v>680</v>
      </c>
      <c r="AF5" s="984"/>
      <c r="AG5" s="985"/>
      <c r="AH5" s="989" t="s">
        <v>681</v>
      </c>
      <c r="AI5" s="989" t="s">
        <v>464</v>
      </c>
      <c r="AJ5" s="27"/>
      <c r="AK5" s="27"/>
      <c r="AL5" s="27"/>
      <c r="AN5" s="27"/>
      <c r="AO5" s="34"/>
      <c r="AP5" s="27"/>
    </row>
    <row r="6" spans="2:42" s="29" customFormat="1" ht="20.25" customHeight="1" x14ac:dyDescent="0.45">
      <c r="B6" s="912"/>
      <c r="C6" s="915"/>
      <c r="D6" s="912"/>
      <c r="E6" s="33" t="s">
        <v>473</v>
      </c>
      <c r="F6" s="33" t="str">
        <f>IF(Home!F3="ประถมศึกษา","กลางปี","กลางภาค")</f>
        <v>กลางภาค</v>
      </c>
      <c r="G6" s="33" t="str">
        <f>IF(Home!F3="ประถมศึกษา","ปลายปี","ปลายภาค")</f>
        <v>ปลายภาค</v>
      </c>
      <c r="H6" s="481" t="s">
        <v>682</v>
      </c>
      <c r="I6" s="929" t="s">
        <v>474</v>
      </c>
      <c r="J6" s="32" t="s">
        <v>403</v>
      </c>
      <c r="K6" s="929" t="s">
        <v>266</v>
      </c>
      <c r="L6" s="32" t="s">
        <v>683</v>
      </c>
      <c r="M6" s="32" t="s">
        <v>684</v>
      </c>
      <c r="N6" s="32" t="s">
        <v>685</v>
      </c>
      <c r="O6" s="32" t="s">
        <v>686</v>
      </c>
      <c r="P6" s="32" t="s">
        <v>687</v>
      </c>
      <c r="Q6" s="32" t="s">
        <v>688</v>
      </c>
      <c r="R6" s="32" t="s">
        <v>689</v>
      </c>
      <c r="S6" s="32" t="s">
        <v>690</v>
      </c>
      <c r="T6" s="32" t="s">
        <v>691</v>
      </c>
      <c r="U6" s="32" t="s">
        <v>692</v>
      </c>
      <c r="V6" s="32" t="s">
        <v>403</v>
      </c>
      <c r="W6" s="989" t="s">
        <v>266</v>
      </c>
      <c r="X6" s="32" t="s">
        <v>693</v>
      </c>
      <c r="Y6" s="32" t="s">
        <v>694</v>
      </c>
      <c r="Z6" s="32" t="s">
        <v>695</v>
      </c>
      <c r="AA6" s="32" t="s">
        <v>696</v>
      </c>
      <c r="AB6" s="32" t="s">
        <v>697</v>
      </c>
      <c r="AC6" s="32" t="s">
        <v>403</v>
      </c>
      <c r="AD6" s="989" t="s">
        <v>266</v>
      </c>
      <c r="AE6" s="986" t="str">
        <f>"(จำนวน "&amp;คะแนนตัวชี้วัด!JF4&amp;" ตัวชี้วัด)"</f>
        <v>(จำนวน - ตัวชี้วัด)</v>
      </c>
      <c r="AF6" s="987"/>
      <c r="AG6" s="988"/>
      <c r="AH6" s="990"/>
      <c r="AI6" s="990"/>
      <c r="AJ6" s="27"/>
      <c r="AK6" s="27"/>
      <c r="AL6" s="27"/>
      <c r="AM6" s="27"/>
      <c r="AN6" s="27"/>
      <c r="AO6" s="34"/>
      <c r="AP6" s="27"/>
    </row>
    <row r="7" spans="2:42" s="29" customFormat="1" ht="20.25" customHeight="1" x14ac:dyDescent="0.45">
      <c r="B7" s="912"/>
      <c r="C7" s="999"/>
      <c r="D7" s="912"/>
      <c r="E7" s="514">
        <f>IF(คะแนน1!AD7="","",คะแนน1!AD7)</f>
        <v>50</v>
      </c>
      <c r="F7" s="514">
        <f>IF(คะแนน1!AH7="","",คะแนน1!AH7)</f>
        <v>20</v>
      </c>
      <c r="G7" s="514">
        <f>IF(คะแนน1!AP7="","",คะแนน1!AP7)</f>
        <v>30</v>
      </c>
      <c r="H7" s="515">
        <f>IF(คะแนน1!AQ7="","",คะแนน1!AQ7)</f>
        <v>100</v>
      </c>
      <c r="I7" s="929"/>
      <c r="J7" s="33" t="s">
        <v>698</v>
      </c>
      <c r="K7" s="929"/>
      <c r="L7" s="33" t="s">
        <v>699</v>
      </c>
      <c r="M7" s="33" t="s">
        <v>699</v>
      </c>
      <c r="N7" s="33" t="s">
        <v>699</v>
      </c>
      <c r="O7" s="33" t="s">
        <v>699</v>
      </c>
      <c r="P7" s="33" t="s">
        <v>699</v>
      </c>
      <c r="Q7" s="33" t="s">
        <v>699</v>
      </c>
      <c r="R7" s="33" t="s">
        <v>699</v>
      </c>
      <c r="S7" s="33" t="s">
        <v>699</v>
      </c>
      <c r="T7" s="33" t="s">
        <v>699</v>
      </c>
      <c r="U7" s="33" t="s">
        <v>699</v>
      </c>
      <c r="V7" s="33" t="s">
        <v>698</v>
      </c>
      <c r="W7" s="993"/>
      <c r="X7" s="33" t="s">
        <v>699</v>
      </c>
      <c r="Y7" s="33" t="s">
        <v>699</v>
      </c>
      <c r="Z7" s="33" t="s">
        <v>699</v>
      </c>
      <c r="AA7" s="33" t="s">
        <v>699</v>
      </c>
      <c r="AB7" s="33" t="s">
        <v>699</v>
      </c>
      <c r="AC7" s="33" t="s">
        <v>698</v>
      </c>
      <c r="AD7" s="993"/>
      <c r="AE7" s="33" t="s">
        <v>700</v>
      </c>
      <c r="AF7" s="33" t="s">
        <v>477</v>
      </c>
      <c r="AG7" s="543" t="s">
        <v>478</v>
      </c>
      <c r="AH7" s="33" t="s">
        <v>477</v>
      </c>
      <c r="AI7" s="993"/>
      <c r="AJ7" s="27"/>
      <c r="AK7" s="27"/>
      <c r="AL7" s="27"/>
      <c r="AM7" s="27"/>
      <c r="AN7" s="27"/>
      <c r="AO7" s="34"/>
      <c r="AP7" s="27"/>
    </row>
    <row r="8" spans="2:42" s="28" customFormat="1" ht="15.75" customHeight="1" x14ac:dyDescent="0.45">
      <c r="B8" s="115" t="str">
        <f>นักเรียน!M6</f>
        <v/>
      </c>
      <c r="C8" s="115" t="str">
        <f>IF(นักเรียน!C6="","",นักเรียน!C6)</f>
        <v/>
      </c>
      <c r="D8" s="116" t="str">
        <f>IF(นักเรียน!E6="","",นักเรียน!E6)</f>
        <v/>
      </c>
      <c r="E8" s="513" t="str">
        <f>IF(คะแนน1!AD8="","",IF($E$1=$AK$4,"",คะแนน1!AD8))</f>
        <v/>
      </c>
      <c r="F8" s="513" t="str">
        <f>IF(คะแนน1!AH8="","",IF($F$1=$AK$4,"",คะแนน1!AH8))</f>
        <v/>
      </c>
      <c r="G8" s="513" t="str">
        <f>IF(คะแนน1!AP8="","",IF($G$1=$AK$4,"",คะแนน1!AP8))</f>
        <v/>
      </c>
      <c r="H8" s="545" t="str">
        <f>IF(คะแนน1!AQ8="","",IF($H$1=$AK$4,"",คะแนน1!AQ8))</f>
        <v/>
      </c>
      <c r="I8" s="553" t="str">
        <f>IF(AND(คะแนน1!AR8="",คะแนน1!AU8=""),"",IF(คะแนน1!AR8="",คะแนน1!AU8,IF($I$1=$AK$4,"",คะแนน1!AR8)))</f>
        <v/>
      </c>
      <c r="J8" s="117" t="str">
        <f>คิดวิเคราะห์!AA7</f>
        <v/>
      </c>
      <c r="K8" s="553" t="str">
        <f>คิดวิเคราะห์!AC7</f>
        <v/>
      </c>
      <c r="L8" s="117" t="str">
        <f>IF(คุณลักษณะรายข้อ!K6="","",คุณลักษณะรายข้อ!K6)</f>
        <v/>
      </c>
      <c r="M8" s="117" t="str">
        <f>IF(คุณลักษณะรายข้อ!P6="","",คุณลักษณะรายข้อ!P6)</f>
        <v/>
      </c>
      <c r="N8" s="462" t="str">
        <f>IF(คุณลักษณะรายข้อ!T6="","",คุณลักษณะรายข้อ!T6)</f>
        <v/>
      </c>
      <c r="O8" s="117" t="str">
        <f>IF(คุณลักษณะรายข้อ!Y6="","",คุณลักษณะรายข้อ!Y6)</f>
        <v/>
      </c>
      <c r="P8" s="117" t="str">
        <f>IF(คุณลักษณะรายข้อ!AD6="","",คุณลักษณะรายข้อ!AD6)</f>
        <v/>
      </c>
      <c r="Q8" s="117" t="str">
        <f>IF(คุณลักษณะรายข้อ!AI6="","",คุณลักษณะรายข้อ!AI6)</f>
        <v/>
      </c>
      <c r="R8" s="117" t="str">
        <f>IF(คุณลักษณะรายข้อ!AO6="","",คุณลักษณะรายข้อ!AO6)</f>
        <v/>
      </c>
      <c r="S8" s="117" t="str">
        <f>IF(คุณลักษณะรายข้อ!AT6="","",คุณลักษณะรายข้อ!AT6)</f>
        <v/>
      </c>
      <c r="T8" s="117" t="str">
        <f>IF(คุณลักษณะรายข้อ!AY6="","",คุณลักษณะรายข้อ!AY6)</f>
        <v/>
      </c>
      <c r="U8" s="117" t="str">
        <f>IF(คุณลักษณะรายข้อ!BD6="","",คุณลักษณะรายข้อ!BD6)</f>
        <v/>
      </c>
      <c r="V8" s="545" t="str">
        <f>IF($V$1=$AK$4,"",คุณลักษณะ!AC6)</f>
        <v/>
      </c>
      <c r="W8" s="553" t="str">
        <f>IF($W$1=$AK$4,"",คุณลักษณะ!AE6)</f>
        <v/>
      </c>
      <c r="X8" s="117" t="str">
        <f>สมรรถนะรายด้าน!K6</f>
        <v/>
      </c>
      <c r="Y8" s="117" t="str">
        <f>สมรรถนะรายด้าน!P6</f>
        <v/>
      </c>
      <c r="Z8" s="462" t="str">
        <f>สมรรถนะรายด้าน!U6</f>
        <v/>
      </c>
      <c r="AA8" s="117" t="str">
        <f>สมรรถนะรายด้าน!AD6</f>
        <v/>
      </c>
      <c r="AB8" s="117" t="str">
        <f>สมรรถนะรายด้าน!AI6</f>
        <v/>
      </c>
      <c r="AC8" s="545" t="str">
        <f>IF($AC$1=$AK$4,"",สมรรถนะรายด้าน!AL6)</f>
        <v/>
      </c>
      <c r="AD8" s="545" t="str">
        <f>IF($AD$1=$AK$4,"",สมรรถนะรายด้าน!AN6)</f>
        <v/>
      </c>
      <c r="AE8" s="545" t="str">
        <f>คะแนนตัวชี้วัด!JE7</f>
        <v/>
      </c>
      <c r="AF8" s="464" t="str">
        <f>คะแนนตัวชี้วัด!JF7</f>
        <v/>
      </c>
      <c r="AG8" s="553" t="str">
        <f>IF($AG$1=$AK$4,"",คะแนนตัวชี้วัด!JG7)</f>
        <v/>
      </c>
      <c r="AH8" s="544" t="str">
        <f>IF(สรุปตัดสินผลการเรียน!F8="","",IF($AH$1=$AK$4,"",สรุปตัดสินผลการเรียน!F8))</f>
        <v/>
      </c>
      <c r="AI8" s="553" t="str">
        <f>IF(สรุปตัดสินผลการเรียน!R8="","",IF($AI$1=$AK$4,"",สรุปตัดสินผลการเรียน!R8))</f>
        <v/>
      </c>
      <c r="AJ8" s="27"/>
      <c r="AK8" s="27"/>
      <c r="AL8" s="27"/>
      <c r="AM8" s="27"/>
      <c r="AN8" s="27"/>
      <c r="AO8" s="34"/>
      <c r="AP8" s="27"/>
    </row>
    <row r="9" spans="2:42" s="28" customFormat="1" ht="15.75" customHeight="1" x14ac:dyDescent="0.45">
      <c r="B9" s="115" t="str">
        <f>นักเรียน!M7</f>
        <v/>
      </c>
      <c r="C9" s="112" t="str">
        <f>IF(นักเรียน!C7="","",นักเรียน!C7)</f>
        <v/>
      </c>
      <c r="D9" s="113" t="str">
        <f>IF(นักเรียน!E7="","",นักเรียน!E7)</f>
        <v/>
      </c>
      <c r="E9" s="112" t="str">
        <f>IF(คะแนน1!AD9="","",IF($E$1=$AK$4,"",คะแนน1!AD9))</f>
        <v/>
      </c>
      <c r="F9" s="112" t="str">
        <f>IF(คะแนน1!AH9="","",IF($F$1=$AK$4,"",คะแนน1!AH9))</f>
        <v/>
      </c>
      <c r="G9" s="112" t="str">
        <f>IF(คะแนน1!AP9="","",IF($G$1=$AK$4,"",คะแนน1!AP9))</f>
        <v/>
      </c>
      <c r="H9" s="114" t="str">
        <f>IF(คะแนน1!AQ9="","",IF($H$1=$AK$4,"",คะแนน1!AQ9))</f>
        <v/>
      </c>
      <c r="I9" s="554" t="str">
        <f>IF(AND(คะแนน1!AR9="",คะแนน1!AU9=""),"",IF(คะแนน1!AR9="",คะแนน1!AU9,IF($I$1=$AK$4,"",คะแนน1!AR9)))</f>
        <v/>
      </c>
      <c r="J9" s="114" t="str">
        <f>คิดวิเคราะห์!AA8</f>
        <v/>
      </c>
      <c r="K9" s="554" t="str">
        <f>คิดวิเคราะห์!AC8</f>
        <v/>
      </c>
      <c r="L9" s="117" t="str">
        <f>IF(คุณลักษณะรายข้อ!K7="","",คุณลักษณะรายข้อ!K7)</f>
        <v/>
      </c>
      <c r="M9" s="117" t="str">
        <f>IF(คุณลักษณะรายข้อ!P7="","",คุณลักษณะรายข้อ!P7)</f>
        <v/>
      </c>
      <c r="N9" s="462" t="str">
        <f>IF(คุณลักษณะรายข้อ!T7="","",คุณลักษณะรายข้อ!T7)</f>
        <v/>
      </c>
      <c r="O9" s="117" t="str">
        <f>IF(คุณลักษณะรายข้อ!Y7="","",คุณลักษณะรายข้อ!Y7)</f>
        <v/>
      </c>
      <c r="P9" s="117" t="str">
        <f>IF(คุณลักษณะรายข้อ!AD7="","",คุณลักษณะรายข้อ!AD7)</f>
        <v/>
      </c>
      <c r="Q9" s="117" t="str">
        <f>IF(คุณลักษณะรายข้อ!AI7="","",คุณลักษณะรายข้อ!AI7)</f>
        <v/>
      </c>
      <c r="R9" s="117" t="str">
        <f>IF(คุณลักษณะรายข้อ!AO7="","",คุณลักษณะรายข้อ!AO7)</f>
        <v/>
      </c>
      <c r="S9" s="117" t="str">
        <f>IF(คุณลักษณะรายข้อ!AT7="","",คุณลักษณะรายข้อ!AT7)</f>
        <v/>
      </c>
      <c r="T9" s="117" t="str">
        <f>IF(คุณลักษณะรายข้อ!AY7="","",คุณลักษณะรายข้อ!AY7)</f>
        <v/>
      </c>
      <c r="U9" s="117" t="str">
        <f>IF(คุณลักษณะรายข้อ!BD7="","",คุณลักษณะรายข้อ!BD7)</f>
        <v/>
      </c>
      <c r="V9" s="114" t="str">
        <f>IF($V$1=$AK$4,"",คุณลักษณะ!AC7)</f>
        <v/>
      </c>
      <c r="W9" s="554" t="str">
        <f>IF($W$1=$AK$4,"",คุณลักษณะ!AE7)</f>
        <v/>
      </c>
      <c r="X9" s="117" t="str">
        <f>สมรรถนะรายด้าน!K7</f>
        <v/>
      </c>
      <c r="Y9" s="117" t="str">
        <f>สมรรถนะรายด้าน!P7</f>
        <v/>
      </c>
      <c r="Z9" s="462" t="str">
        <f>สมรรถนะรายด้าน!U7</f>
        <v/>
      </c>
      <c r="AA9" s="117" t="str">
        <f>สมรรถนะรายด้าน!AD7</f>
        <v/>
      </c>
      <c r="AB9" s="117" t="str">
        <f>สมรรถนะรายด้าน!AI7</f>
        <v/>
      </c>
      <c r="AC9" s="114" t="str">
        <f>IF($AC$1=$AK$4,"",สมรรถนะรายด้าน!AL7)</f>
        <v/>
      </c>
      <c r="AD9" s="114" t="str">
        <f>IF($AD$1=$AK$4,"",สมรรถนะรายด้าน!AN7)</f>
        <v/>
      </c>
      <c r="AE9" s="117" t="str">
        <f>คะแนนตัวชี้วัด!JE8</f>
        <v/>
      </c>
      <c r="AF9" s="464" t="str">
        <f>คะแนนตัวชี้วัด!JF8</f>
        <v/>
      </c>
      <c r="AG9" s="554" t="str">
        <f>IF($AG$1=$AK$4,"",คะแนนตัวชี้วัด!JG8)</f>
        <v/>
      </c>
      <c r="AH9" s="547" t="str">
        <f>IF(สรุปตัดสินผลการเรียน!F9="","",IF($AH$1=$AK$4,"",สรุปตัดสินผลการเรียน!F9))</f>
        <v/>
      </c>
      <c r="AI9" s="554" t="str">
        <f>IF(สรุปตัดสินผลการเรียน!R9="","",IF($AI$1=$AK$4,"",สรุปตัดสินผลการเรียน!R9))</f>
        <v/>
      </c>
      <c r="AJ9" s="27"/>
      <c r="AK9" s="27"/>
      <c r="AL9" s="27"/>
      <c r="AM9" s="27"/>
      <c r="AN9" s="27"/>
      <c r="AO9" s="34"/>
      <c r="AP9" s="27"/>
    </row>
    <row r="10" spans="2:42" s="28" customFormat="1" ht="15.75" customHeight="1" x14ac:dyDescent="0.45">
      <c r="B10" s="115" t="str">
        <f>นักเรียน!M8</f>
        <v/>
      </c>
      <c r="C10" s="112" t="str">
        <f>IF(นักเรียน!C8="","",นักเรียน!C8)</f>
        <v/>
      </c>
      <c r="D10" s="113" t="str">
        <f>IF(นักเรียน!E8="","",นักเรียน!E8)</f>
        <v/>
      </c>
      <c r="E10" s="112" t="str">
        <f>IF(คะแนน1!AD10="","",IF($E$1=$AK$4,"",คะแนน1!AD10))</f>
        <v/>
      </c>
      <c r="F10" s="112" t="str">
        <f>IF(คะแนน1!AH10="","",IF($F$1=$AK$4,"",คะแนน1!AH10))</f>
        <v/>
      </c>
      <c r="G10" s="112" t="str">
        <f>IF(คะแนน1!AP10="","",IF($G$1=$AK$4,"",คะแนน1!AP10))</f>
        <v/>
      </c>
      <c r="H10" s="114" t="str">
        <f>IF(คะแนน1!AQ10="","",IF($H$1=$AK$4,"",คะแนน1!AQ10))</f>
        <v/>
      </c>
      <c r="I10" s="554" t="str">
        <f>IF(AND(คะแนน1!AR10="",คะแนน1!AU10=""),"",IF(คะแนน1!AR10="",คะแนน1!AU10,IF($I$1=$AK$4,"",คะแนน1!AR10)))</f>
        <v/>
      </c>
      <c r="J10" s="114" t="str">
        <f>คิดวิเคราะห์!AA9</f>
        <v/>
      </c>
      <c r="K10" s="554" t="str">
        <f>คิดวิเคราะห์!AC9</f>
        <v/>
      </c>
      <c r="L10" s="117" t="str">
        <f>IF(คุณลักษณะรายข้อ!K8="","",คุณลักษณะรายข้อ!K8)</f>
        <v/>
      </c>
      <c r="M10" s="117" t="str">
        <f>IF(คุณลักษณะรายข้อ!P8="","",คุณลักษณะรายข้อ!P8)</f>
        <v/>
      </c>
      <c r="N10" s="462" t="str">
        <f>IF(คุณลักษณะรายข้อ!T8="","",คุณลักษณะรายข้อ!T8)</f>
        <v/>
      </c>
      <c r="O10" s="117" t="str">
        <f>IF(คุณลักษณะรายข้อ!Y8="","",คุณลักษณะรายข้อ!Y8)</f>
        <v/>
      </c>
      <c r="P10" s="117" t="str">
        <f>IF(คุณลักษณะรายข้อ!AD8="","",คุณลักษณะรายข้อ!AD8)</f>
        <v/>
      </c>
      <c r="Q10" s="117" t="str">
        <f>IF(คุณลักษณะรายข้อ!AI8="","",คุณลักษณะรายข้อ!AI8)</f>
        <v/>
      </c>
      <c r="R10" s="117" t="str">
        <f>IF(คุณลักษณะรายข้อ!AO8="","",คุณลักษณะรายข้อ!AO8)</f>
        <v/>
      </c>
      <c r="S10" s="117" t="str">
        <f>IF(คุณลักษณะรายข้อ!AT8="","",คุณลักษณะรายข้อ!AT8)</f>
        <v/>
      </c>
      <c r="T10" s="117" t="str">
        <f>IF(คุณลักษณะรายข้อ!AY8="","",คุณลักษณะรายข้อ!AY8)</f>
        <v/>
      </c>
      <c r="U10" s="117" t="str">
        <f>IF(คุณลักษณะรายข้อ!BD8="","",คุณลักษณะรายข้อ!BD8)</f>
        <v/>
      </c>
      <c r="V10" s="114" t="str">
        <f>IF($V$1=$AK$4,"",คุณลักษณะ!AC8)</f>
        <v/>
      </c>
      <c r="W10" s="554" t="str">
        <f>IF($W$1=$AK$4,"",คุณลักษณะ!AE8)</f>
        <v/>
      </c>
      <c r="X10" s="117" t="str">
        <f>สมรรถนะรายด้าน!K8</f>
        <v/>
      </c>
      <c r="Y10" s="117" t="str">
        <f>สมรรถนะรายด้าน!P8</f>
        <v/>
      </c>
      <c r="Z10" s="462" t="str">
        <f>สมรรถนะรายด้าน!U8</f>
        <v/>
      </c>
      <c r="AA10" s="117" t="str">
        <f>สมรรถนะรายด้าน!AD8</f>
        <v/>
      </c>
      <c r="AB10" s="117" t="str">
        <f>สมรรถนะรายด้าน!AI8</f>
        <v/>
      </c>
      <c r="AC10" s="114" t="str">
        <f>IF($AC$1=$AK$4,"",สมรรถนะรายด้าน!AL8)</f>
        <v/>
      </c>
      <c r="AD10" s="114" t="str">
        <f>IF($AD$1=$AK$4,"",สมรรถนะรายด้าน!AN8)</f>
        <v/>
      </c>
      <c r="AE10" s="117" t="str">
        <f>คะแนนตัวชี้วัด!JE9</f>
        <v/>
      </c>
      <c r="AF10" s="464" t="str">
        <f>คะแนนตัวชี้วัด!JF9</f>
        <v/>
      </c>
      <c r="AG10" s="554" t="str">
        <f>IF($AG$1=$AK$4,"",คะแนนตัวชี้วัด!JG9)</f>
        <v/>
      </c>
      <c r="AH10" s="547" t="str">
        <f>IF(สรุปตัดสินผลการเรียน!F10="","",IF($AH$1=$AK$4,"",สรุปตัดสินผลการเรียน!F10))</f>
        <v/>
      </c>
      <c r="AI10" s="554" t="str">
        <f>IF(สรุปตัดสินผลการเรียน!R10="","",IF($AI$1=$AK$4,"",สรุปตัดสินผลการเรียน!R10))</f>
        <v/>
      </c>
      <c r="AJ10" s="27"/>
      <c r="AK10" s="27"/>
      <c r="AL10" s="27"/>
      <c r="AM10" s="27"/>
      <c r="AN10" s="27"/>
      <c r="AO10" s="34"/>
      <c r="AP10" s="27"/>
    </row>
    <row r="11" spans="2:42" s="28" customFormat="1" ht="15.75" customHeight="1" x14ac:dyDescent="0.45">
      <c r="B11" s="115" t="str">
        <f>นักเรียน!M9</f>
        <v/>
      </c>
      <c r="C11" s="112" t="str">
        <f>IF(นักเรียน!C9="","",นักเรียน!C9)</f>
        <v/>
      </c>
      <c r="D11" s="113" t="str">
        <f>IF(นักเรียน!E9="","",นักเรียน!E9)</f>
        <v/>
      </c>
      <c r="E11" s="112" t="str">
        <f>IF(คะแนน1!AD11="","",IF($E$1=$AK$4,"",คะแนน1!AD11))</f>
        <v/>
      </c>
      <c r="F11" s="112" t="str">
        <f>IF(คะแนน1!AH11="","",IF($F$1=$AK$4,"",คะแนน1!AH11))</f>
        <v/>
      </c>
      <c r="G11" s="112" t="str">
        <f>IF(คะแนน1!AP11="","",IF($G$1=$AK$4,"",คะแนน1!AP11))</f>
        <v/>
      </c>
      <c r="H11" s="114" t="str">
        <f>IF(คะแนน1!AQ11="","",IF($H$1=$AK$4,"",คะแนน1!AQ11))</f>
        <v/>
      </c>
      <c r="I11" s="554" t="str">
        <f>IF(AND(คะแนน1!AR11="",คะแนน1!AU11=""),"",IF(คะแนน1!AR11="",คะแนน1!AU11,IF($I$1=$AK$4,"",คะแนน1!AR11)))</f>
        <v/>
      </c>
      <c r="J11" s="114" t="str">
        <f>คิดวิเคราะห์!AA10</f>
        <v/>
      </c>
      <c r="K11" s="554" t="str">
        <f>คิดวิเคราะห์!AC10</f>
        <v/>
      </c>
      <c r="L11" s="117" t="str">
        <f>IF(คุณลักษณะรายข้อ!K9="","",คุณลักษณะรายข้อ!K9)</f>
        <v/>
      </c>
      <c r="M11" s="117" t="str">
        <f>IF(คุณลักษณะรายข้อ!P9="","",คุณลักษณะรายข้อ!P9)</f>
        <v/>
      </c>
      <c r="N11" s="462" t="str">
        <f>IF(คุณลักษณะรายข้อ!T9="","",คุณลักษณะรายข้อ!T9)</f>
        <v/>
      </c>
      <c r="O11" s="117" t="str">
        <f>IF(คุณลักษณะรายข้อ!Y9="","",คุณลักษณะรายข้อ!Y9)</f>
        <v/>
      </c>
      <c r="P11" s="117" t="str">
        <f>IF(คุณลักษณะรายข้อ!AD9="","",คุณลักษณะรายข้อ!AD9)</f>
        <v/>
      </c>
      <c r="Q11" s="117" t="str">
        <f>IF(คุณลักษณะรายข้อ!AI9="","",คุณลักษณะรายข้อ!AI9)</f>
        <v/>
      </c>
      <c r="R11" s="117" t="str">
        <f>IF(คุณลักษณะรายข้อ!AO9="","",คุณลักษณะรายข้อ!AO9)</f>
        <v/>
      </c>
      <c r="S11" s="117" t="str">
        <f>IF(คุณลักษณะรายข้อ!AT9="","",คุณลักษณะรายข้อ!AT9)</f>
        <v/>
      </c>
      <c r="T11" s="117" t="str">
        <f>IF(คุณลักษณะรายข้อ!AY9="","",คุณลักษณะรายข้อ!AY9)</f>
        <v/>
      </c>
      <c r="U11" s="117" t="str">
        <f>IF(คุณลักษณะรายข้อ!BD9="","",คุณลักษณะรายข้อ!BD9)</f>
        <v/>
      </c>
      <c r="V11" s="114" t="str">
        <f>IF($V$1=$AK$4,"",คุณลักษณะ!AC9)</f>
        <v/>
      </c>
      <c r="W11" s="554" t="str">
        <f>IF($W$1=$AK$4,"",คุณลักษณะ!AE9)</f>
        <v/>
      </c>
      <c r="X11" s="117" t="str">
        <f>สมรรถนะรายด้าน!K9</f>
        <v/>
      </c>
      <c r="Y11" s="117" t="str">
        <f>สมรรถนะรายด้าน!P9</f>
        <v/>
      </c>
      <c r="Z11" s="462" t="str">
        <f>สมรรถนะรายด้าน!U9</f>
        <v/>
      </c>
      <c r="AA11" s="117" t="str">
        <f>สมรรถนะรายด้าน!AD9</f>
        <v/>
      </c>
      <c r="AB11" s="117" t="str">
        <f>สมรรถนะรายด้าน!AI9</f>
        <v/>
      </c>
      <c r="AC11" s="114" t="str">
        <f>IF($AC$1=$AK$4,"",สมรรถนะรายด้าน!AL9)</f>
        <v/>
      </c>
      <c r="AD11" s="114" t="str">
        <f>IF($AD$1=$AK$4,"",สมรรถนะรายด้าน!AN9)</f>
        <v/>
      </c>
      <c r="AE11" s="117" t="str">
        <f>คะแนนตัวชี้วัด!JE10</f>
        <v/>
      </c>
      <c r="AF11" s="464" t="str">
        <f>คะแนนตัวชี้วัด!JF10</f>
        <v/>
      </c>
      <c r="AG11" s="554" t="str">
        <f>IF($AG$1=$AK$4,"",คะแนนตัวชี้วัด!JG10)</f>
        <v/>
      </c>
      <c r="AH11" s="547" t="str">
        <f>IF(สรุปตัดสินผลการเรียน!F11="","",IF($AH$1=$AK$4,"",สรุปตัดสินผลการเรียน!F11))</f>
        <v/>
      </c>
      <c r="AI11" s="554" t="str">
        <f>IF(สรุปตัดสินผลการเรียน!R11="","",IF($AI$1=$AK$4,"",สรุปตัดสินผลการเรียน!R11))</f>
        <v/>
      </c>
      <c r="AJ11" s="27"/>
      <c r="AK11" s="27"/>
      <c r="AL11" s="27"/>
      <c r="AM11" s="27"/>
      <c r="AN11" s="27"/>
      <c r="AO11" s="34"/>
      <c r="AP11" s="27"/>
    </row>
    <row r="12" spans="2:42" s="28" customFormat="1" ht="15.75" customHeight="1" x14ac:dyDescent="0.45">
      <c r="B12" s="115" t="str">
        <f>นักเรียน!M10</f>
        <v/>
      </c>
      <c r="C12" s="112" t="str">
        <f>IF(นักเรียน!C10="","",นักเรียน!C10)</f>
        <v/>
      </c>
      <c r="D12" s="113" t="str">
        <f>IF(นักเรียน!E10="","",นักเรียน!E10)</f>
        <v/>
      </c>
      <c r="E12" s="112" t="str">
        <f>IF(คะแนน1!AD12="","",IF($E$1=$AK$4,"",คะแนน1!AD12))</f>
        <v/>
      </c>
      <c r="F12" s="112" t="str">
        <f>IF(คะแนน1!AH12="","",IF($F$1=$AK$4,"",คะแนน1!AH12))</f>
        <v/>
      </c>
      <c r="G12" s="112" t="str">
        <f>IF(คะแนน1!AP12="","",IF($G$1=$AK$4,"",คะแนน1!AP12))</f>
        <v/>
      </c>
      <c r="H12" s="114" t="str">
        <f>IF(คะแนน1!AQ12="","",IF($H$1=$AK$4,"",คะแนน1!AQ12))</f>
        <v/>
      </c>
      <c r="I12" s="554" t="str">
        <f>IF(AND(คะแนน1!AR12="",คะแนน1!AU12=""),"",IF(คะแนน1!AR12="",คะแนน1!AU12,IF($I$1=$AK$4,"",คะแนน1!AR12)))</f>
        <v/>
      </c>
      <c r="J12" s="114" t="str">
        <f>คิดวิเคราะห์!AA11</f>
        <v/>
      </c>
      <c r="K12" s="554" t="str">
        <f>คิดวิเคราะห์!AC11</f>
        <v/>
      </c>
      <c r="L12" s="117" t="str">
        <f>IF(คุณลักษณะรายข้อ!K10="","",คุณลักษณะรายข้อ!K10)</f>
        <v/>
      </c>
      <c r="M12" s="117" t="str">
        <f>IF(คุณลักษณะรายข้อ!P10="","",คุณลักษณะรายข้อ!P10)</f>
        <v/>
      </c>
      <c r="N12" s="462" t="str">
        <f>IF(คุณลักษณะรายข้อ!T10="","",คุณลักษณะรายข้อ!T10)</f>
        <v/>
      </c>
      <c r="O12" s="117" t="str">
        <f>IF(คุณลักษณะรายข้อ!Y10="","",คุณลักษณะรายข้อ!Y10)</f>
        <v/>
      </c>
      <c r="P12" s="117" t="str">
        <f>IF(คุณลักษณะรายข้อ!AD10="","",คุณลักษณะรายข้อ!AD10)</f>
        <v/>
      </c>
      <c r="Q12" s="117" t="str">
        <f>IF(คุณลักษณะรายข้อ!AI10="","",คุณลักษณะรายข้อ!AI10)</f>
        <v/>
      </c>
      <c r="R12" s="117" t="str">
        <f>IF(คุณลักษณะรายข้อ!AO10="","",คุณลักษณะรายข้อ!AO10)</f>
        <v/>
      </c>
      <c r="S12" s="117" t="str">
        <f>IF(คุณลักษณะรายข้อ!AT10="","",คุณลักษณะรายข้อ!AT10)</f>
        <v/>
      </c>
      <c r="T12" s="117" t="str">
        <f>IF(คุณลักษณะรายข้อ!AY10="","",คุณลักษณะรายข้อ!AY10)</f>
        <v/>
      </c>
      <c r="U12" s="117" t="str">
        <f>IF(คุณลักษณะรายข้อ!BD10="","",คุณลักษณะรายข้อ!BD10)</f>
        <v/>
      </c>
      <c r="V12" s="114" t="str">
        <f>IF($V$1=$AK$4,"",คุณลักษณะ!AC10)</f>
        <v/>
      </c>
      <c r="W12" s="554" t="str">
        <f>IF($W$1=$AK$4,"",คุณลักษณะ!AE10)</f>
        <v/>
      </c>
      <c r="X12" s="117" t="str">
        <f>สมรรถนะรายด้าน!K10</f>
        <v/>
      </c>
      <c r="Y12" s="117" t="str">
        <f>สมรรถนะรายด้าน!P10</f>
        <v/>
      </c>
      <c r="Z12" s="462" t="str">
        <f>สมรรถนะรายด้าน!U10</f>
        <v/>
      </c>
      <c r="AA12" s="117" t="str">
        <f>สมรรถนะรายด้าน!AD10</f>
        <v/>
      </c>
      <c r="AB12" s="117" t="str">
        <f>สมรรถนะรายด้าน!AI10</f>
        <v/>
      </c>
      <c r="AC12" s="114" t="str">
        <f>IF($AC$1=$AK$4,"",สมรรถนะรายด้าน!AL10)</f>
        <v/>
      </c>
      <c r="AD12" s="114" t="str">
        <f>IF($AD$1=$AK$4,"",สมรรถนะรายด้าน!AN10)</f>
        <v/>
      </c>
      <c r="AE12" s="117" t="str">
        <f>คะแนนตัวชี้วัด!JE11</f>
        <v/>
      </c>
      <c r="AF12" s="464" t="str">
        <f>คะแนนตัวชี้วัด!JF11</f>
        <v/>
      </c>
      <c r="AG12" s="554" t="str">
        <f>IF($AG$1=$AK$4,"",คะแนนตัวชี้วัด!JG11)</f>
        <v/>
      </c>
      <c r="AH12" s="547" t="str">
        <f>IF(สรุปตัดสินผลการเรียน!F12="","",IF($AH$1=$AK$4,"",สรุปตัดสินผลการเรียน!F12))</f>
        <v/>
      </c>
      <c r="AI12" s="554" t="str">
        <f>IF(สรุปตัดสินผลการเรียน!R12="","",IF($AI$1=$AK$4,"",สรุปตัดสินผลการเรียน!R12))</f>
        <v/>
      </c>
      <c r="AJ12" s="27"/>
      <c r="AK12" s="27"/>
      <c r="AL12" s="27"/>
      <c r="AM12" s="27"/>
      <c r="AN12" s="27"/>
      <c r="AO12" s="34"/>
      <c r="AP12" s="27"/>
    </row>
    <row r="13" spans="2:42" s="28" customFormat="1" ht="15.75" customHeight="1" x14ac:dyDescent="0.45">
      <c r="B13" s="115" t="str">
        <f>นักเรียน!M11</f>
        <v/>
      </c>
      <c r="C13" s="112" t="str">
        <f>IF(นักเรียน!C11="","",นักเรียน!C11)</f>
        <v/>
      </c>
      <c r="D13" s="113" t="str">
        <f>IF(นักเรียน!E11="","",นักเรียน!E11)</f>
        <v/>
      </c>
      <c r="E13" s="112" t="str">
        <f>IF(คะแนน1!AD13="","",IF($E$1=$AK$4,"",คะแนน1!AD13))</f>
        <v/>
      </c>
      <c r="F13" s="112" t="str">
        <f>IF(คะแนน1!AH13="","",IF($F$1=$AK$4,"",คะแนน1!AH13))</f>
        <v/>
      </c>
      <c r="G13" s="112" t="str">
        <f>IF(คะแนน1!AP13="","",IF($G$1=$AK$4,"",คะแนน1!AP13))</f>
        <v/>
      </c>
      <c r="H13" s="114" t="str">
        <f>IF(คะแนน1!AQ13="","",IF($H$1=$AK$4,"",คะแนน1!AQ13))</f>
        <v/>
      </c>
      <c r="I13" s="554" t="str">
        <f>IF(AND(คะแนน1!AR13="",คะแนน1!AU13=""),"",IF(คะแนน1!AR13="",คะแนน1!AU13,IF($I$1=$AK$4,"",คะแนน1!AR13)))</f>
        <v/>
      </c>
      <c r="J13" s="114" t="str">
        <f>คิดวิเคราะห์!AA12</f>
        <v/>
      </c>
      <c r="K13" s="554" t="str">
        <f>คิดวิเคราะห์!AC12</f>
        <v/>
      </c>
      <c r="L13" s="117" t="str">
        <f>IF(คุณลักษณะรายข้อ!K11="","",คุณลักษณะรายข้อ!K11)</f>
        <v/>
      </c>
      <c r="M13" s="117" t="str">
        <f>IF(คุณลักษณะรายข้อ!P11="","",คุณลักษณะรายข้อ!P11)</f>
        <v/>
      </c>
      <c r="N13" s="462" t="str">
        <f>IF(คุณลักษณะรายข้อ!T11="","",คุณลักษณะรายข้อ!T11)</f>
        <v/>
      </c>
      <c r="O13" s="117" t="str">
        <f>IF(คุณลักษณะรายข้อ!Y11="","",คุณลักษณะรายข้อ!Y11)</f>
        <v/>
      </c>
      <c r="P13" s="117" t="str">
        <f>IF(คุณลักษณะรายข้อ!AD11="","",คุณลักษณะรายข้อ!AD11)</f>
        <v/>
      </c>
      <c r="Q13" s="117" t="str">
        <f>IF(คุณลักษณะรายข้อ!AI11="","",คุณลักษณะรายข้อ!AI11)</f>
        <v/>
      </c>
      <c r="R13" s="117" t="str">
        <f>IF(คุณลักษณะรายข้อ!AO11="","",คุณลักษณะรายข้อ!AO11)</f>
        <v/>
      </c>
      <c r="S13" s="117" t="str">
        <f>IF(คุณลักษณะรายข้อ!AT11="","",คุณลักษณะรายข้อ!AT11)</f>
        <v/>
      </c>
      <c r="T13" s="117" t="str">
        <f>IF(คุณลักษณะรายข้อ!AY11="","",คุณลักษณะรายข้อ!AY11)</f>
        <v/>
      </c>
      <c r="U13" s="117" t="str">
        <f>IF(คุณลักษณะรายข้อ!BD11="","",คุณลักษณะรายข้อ!BD11)</f>
        <v/>
      </c>
      <c r="V13" s="114" t="str">
        <f>IF($V$1=$AK$4,"",คุณลักษณะ!AC11)</f>
        <v/>
      </c>
      <c r="W13" s="554" t="str">
        <f>IF($W$1=$AK$4,"",คุณลักษณะ!AE11)</f>
        <v/>
      </c>
      <c r="X13" s="117" t="str">
        <f>สมรรถนะรายด้าน!K11</f>
        <v/>
      </c>
      <c r="Y13" s="117" t="str">
        <f>สมรรถนะรายด้าน!P11</f>
        <v/>
      </c>
      <c r="Z13" s="462" t="str">
        <f>สมรรถนะรายด้าน!U11</f>
        <v/>
      </c>
      <c r="AA13" s="117" t="str">
        <f>สมรรถนะรายด้าน!AD11</f>
        <v/>
      </c>
      <c r="AB13" s="117" t="str">
        <f>สมรรถนะรายด้าน!AI11</f>
        <v/>
      </c>
      <c r="AC13" s="114" t="str">
        <f>IF($AC$1=$AK$4,"",สมรรถนะรายด้าน!AL11)</f>
        <v/>
      </c>
      <c r="AD13" s="114" t="str">
        <f>IF($AD$1=$AK$4,"",สมรรถนะรายด้าน!AN11)</f>
        <v/>
      </c>
      <c r="AE13" s="117" t="str">
        <f>คะแนนตัวชี้วัด!JE12</f>
        <v/>
      </c>
      <c r="AF13" s="464" t="str">
        <f>คะแนนตัวชี้วัด!JF12</f>
        <v/>
      </c>
      <c r="AG13" s="554" t="str">
        <f>IF($AG$1=$AK$4,"",คะแนนตัวชี้วัด!JG12)</f>
        <v/>
      </c>
      <c r="AH13" s="547" t="str">
        <f>IF(สรุปตัดสินผลการเรียน!F13="","",IF($AH$1=$AK$4,"",สรุปตัดสินผลการเรียน!F13))</f>
        <v/>
      </c>
      <c r="AI13" s="554" t="str">
        <f>IF(สรุปตัดสินผลการเรียน!R13="","",IF($AI$1=$AK$4,"",สรุปตัดสินผลการเรียน!R13))</f>
        <v/>
      </c>
      <c r="AJ13" s="27"/>
      <c r="AK13" s="27"/>
      <c r="AL13" s="27"/>
      <c r="AM13" s="27"/>
      <c r="AN13" s="27"/>
      <c r="AO13" s="34"/>
      <c r="AP13" s="27"/>
    </row>
    <row r="14" spans="2:42" s="28" customFormat="1" ht="15.75" customHeight="1" x14ac:dyDescent="0.45">
      <c r="B14" s="115" t="str">
        <f>นักเรียน!M12</f>
        <v/>
      </c>
      <c r="C14" s="112" t="str">
        <f>IF(นักเรียน!C12="","",นักเรียน!C12)</f>
        <v/>
      </c>
      <c r="D14" s="113" t="str">
        <f>IF(นักเรียน!E12="","",นักเรียน!E12)</f>
        <v/>
      </c>
      <c r="E14" s="112" t="str">
        <f>IF(คะแนน1!AD14="","",IF($E$1=$AK$4,"",คะแนน1!AD14))</f>
        <v/>
      </c>
      <c r="F14" s="112" t="str">
        <f>IF(คะแนน1!AH14="","",IF($F$1=$AK$4,"",คะแนน1!AH14))</f>
        <v/>
      </c>
      <c r="G14" s="112" t="str">
        <f>IF(คะแนน1!AP14="","",IF($G$1=$AK$4,"",คะแนน1!AP14))</f>
        <v/>
      </c>
      <c r="H14" s="114" t="str">
        <f>IF(คะแนน1!AQ14="","",IF($H$1=$AK$4,"",คะแนน1!AQ14))</f>
        <v/>
      </c>
      <c r="I14" s="554" t="str">
        <f>IF(AND(คะแนน1!AR14="",คะแนน1!AU14=""),"",IF(คะแนน1!AR14="",คะแนน1!AU14,IF($I$1=$AK$4,"",คะแนน1!AR14)))</f>
        <v/>
      </c>
      <c r="J14" s="114" t="str">
        <f>คิดวิเคราะห์!AA13</f>
        <v/>
      </c>
      <c r="K14" s="554" t="str">
        <f>คิดวิเคราะห์!AC13</f>
        <v/>
      </c>
      <c r="L14" s="117" t="str">
        <f>IF(คุณลักษณะรายข้อ!K12="","",คุณลักษณะรายข้อ!K12)</f>
        <v/>
      </c>
      <c r="M14" s="117" t="str">
        <f>IF(คุณลักษณะรายข้อ!P12="","",คุณลักษณะรายข้อ!P12)</f>
        <v/>
      </c>
      <c r="N14" s="462" t="str">
        <f>IF(คุณลักษณะรายข้อ!T12="","",คุณลักษณะรายข้อ!T12)</f>
        <v/>
      </c>
      <c r="O14" s="117" t="str">
        <f>IF(คุณลักษณะรายข้อ!Y12="","",คุณลักษณะรายข้อ!Y12)</f>
        <v/>
      </c>
      <c r="P14" s="117" t="str">
        <f>IF(คุณลักษณะรายข้อ!AD12="","",คุณลักษณะรายข้อ!AD12)</f>
        <v/>
      </c>
      <c r="Q14" s="117" t="str">
        <f>IF(คุณลักษณะรายข้อ!AI12="","",คุณลักษณะรายข้อ!AI12)</f>
        <v/>
      </c>
      <c r="R14" s="117" t="str">
        <f>IF(คุณลักษณะรายข้อ!AO12="","",คุณลักษณะรายข้อ!AO12)</f>
        <v/>
      </c>
      <c r="S14" s="117" t="str">
        <f>IF(คุณลักษณะรายข้อ!AT12="","",คุณลักษณะรายข้อ!AT12)</f>
        <v/>
      </c>
      <c r="T14" s="117" t="str">
        <f>IF(คุณลักษณะรายข้อ!AY12="","",คุณลักษณะรายข้อ!AY12)</f>
        <v/>
      </c>
      <c r="U14" s="117" t="str">
        <f>IF(คุณลักษณะรายข้อ!BD12="","",คุณลักษณะรายข้อ!BD12)</f>
        <v/>
      </c>
      <c r="V14" s="114" t="str">
        <f>IF($V$1=$AK$4,"",คุณลักษณะ!AC12)</f>
        <v/>
      </c>
      <c r="W14" s="554" t="str">
        <f>IF($W$1=$AK$4,"",คุณลักษณะ!AE12)</f>
        <v/>
      </c>
      <c r="X14" s="117" t="str">
        <f>สมรรถนะรายด้าน!K12</f>
        <v/>
      </c>
      <c r="Y14" s="117" t="str">
        <f>สมรรถนะรายด้าน!P12</f>
        <v/>
      </c>
      <c r="Z14" s="462" t="str">
        <f>สมรรถนะรายด้าน!U12</f>
        <v/>
      </c>
      <c r="AA14" s="117" t="str">
        <f>สมรรถนะรายด้าน!AD12</f>
        <v/>
      </c>
      <c r="AB14" s="117" t="str">
        <f>สมรรถนะรายด้าน!AI12</f>
        <v/>
      </c>
      <c r="AC14" s="114" t="str">
        <f>IF($AC$1=$AK$4,"",สมรรถนะรายด้าน!AL12)</f>
        <v/>
      </c>
      <c r="AD14" s="114" t="str">
        <f>IF($AD$1=$AK$4,"",สมรรถนะรายด้าน!AN12)</f>
        <v/>
      </c>
      <c r="AE14" s="117" t="str">
        <f>คะแนนตัวชี้วัด!JE13</f>
        <v/>
      </c>
      <c r="AF14" s="464" t="str">
        <f>คะแนนตัวชี้วัด!JF13</f>
        <v/>
      </c>
      <c r="AG14" s="554" t="str">
        <f>IF($AG$1=$AK$4,"",คะแนนตัวชี้วัด!JG13)</f>
        <v/>
      </c>
      <c r="AH14" s="547" t="str">
        <f>IF(สรุปตัดสินผลการเรียน!F14="","",IF($AH$1=$AK$4,"",สรุปตัดสินผลการเรียน!F14))</f>
        <v/>
      </c>
      <c r="AI14" s="554" t="str">
        <f>IF(สรุปตัดสินผลการเรียน!R14="","",IF($AI$1=$AK$4,"",สรุปตัดสินผลการเรียน!R14))</f>
        <v/>
      </c>
      <c r="AJ14" s="27"/>
      <c r="AK14" s="27"/>
      <c r="AL14" s="27"/>
      <c r="AM14" s="27"/>
      <c r="AN14" s="27"/>
      <c r="AO14" s="34"/>
      <c r="AP14" s="27"/>
    </row>
    <row r="15" spans="2:42" s="28" customFormat="1" ht="15.75" customHeight="1" x14ac:dyDescent="0.45">
      <c r="B15" s="115" t="str">
        <f>นักเรียน!M13</f>
        <v/>
      </c>
      <c r="C15" s="112" t="str">
        <f>IF(นักเรียน!C13="","",นักเรียน!C13)</f>
        <v/>
      </c>
      <c r="D15" s="113" t="str">
        <f>IF(นักเรียน!E13="","",นักเรียน!E13)</f>
        <v/>
      </c>
      <c r="E15" s="112" t="str">
        <f>IF(คะแนน1!AD15="","",IF($E$1=$AK$4,"",คะแนน1!AD15))</f>
        <v/>
      </c>
      <c r="F15" s="112" t="str">
        <f>IF(คะแนน1!AH15="","",IF($F$1=$AK$4,"",คะแนน1!AH15))</f>
        <v/>
      </c>
      <c r="G15" s="112" t="str">
        <f>IF(คะแนน1!AP15="","",IF($G$1=$AK$4,"",คะแนน1!AP15))</f>
        <v/>
      </c>
      <c r="H15" s="114" t="str">
        <f>IF(คะแนน1!AQ15="","",IF($H$1=$AK$4,"",คะแนน1!AQ15))</f>
        <v/>
      </c>
      <c r="I15" s="554" t="str">
        <f>IF(AND(คะแนน1!AR15="",คะแนน1!AU15=""),"",IF(คะแนน1!AR15="",คะแนน1!AU15,IF($I$1=$AK$4,"",คะแนน1!AR15)))</f>
        <v/>
      </c>
      <c r="J15" s="114" t="str">
        <f>คิดวิเคราะห์!AA14</f>
        <v/>
      </c>
      <c r="K15" s="554" t="str">
        <f>คิดวิเคราะห์!AC14</f>
        <v/>
      </c>
      <c r="L15" s="117" t="str">
        <f>IF(คุณลักษณะรายข้อ!K13="","",คุณลักษณะรายข้อ!K13)</f>
        <v/>
      </c>
      <c r="M15" s="117" t="str">
        <f>IF(คุณลักษณะรายข้อ!P13="","",คุณลักษณะรายข้อ!P13)</f>
        <v/>
      </c>
      <c r="N15" s="462" t="str">
        <f>IF(คุณลักษณะรายข้อ!T13="","",คุณลักษณะรายข้อ!T13)</f>
        <v/>
      </c>
      <c r="O15" s="117" t="str">
        <f>IF(คุณลักษณะรายข้อ!Y13="","",คุณลักษณะรายข้อ!Y13)</f>
        <v/>
      </c>
      <c r="P15" s="117" t="str">
        <f>IF(คุณลักษณะรายข้อ!AD13="","",คุณลักษณะรายข้อ!AD13)</f>
        <v/>
      </c>
      <c r="Q15" s="117" t="str">
        <f>IF(คุณลักษณะรายข้อ!AI13="","",คุณลักษณะรายข้อ!AI13)</f>
        <v/>
      </c>
      <c r="R15" s="117" t="str">
        <f>IF(คุณลักษณะรายข้อ!AO13="","",คุณลักษณะรายข้อ!AO13)</f>
        <v/>
      </c>
      <c r="S15" s="117" t="str">
        <f>IF(คุณลักษณะรายข้อ!AT13="","",คุณลักษณะรายข้อ!AT13)</f>
        <v/>
      </c>
      <c r="T15" s="117" t="str">
        <f>IF(คุณลักษณะรายข้อ!AY13="","",คุณลักษณะรายข้อ!AY13)</f>
        <v/>
      </c>
      <c r="U15" s="117" t="str">
        <f>IF(คุณลักษณะรายข้อ!BD13="","",คุณลักษณะรายข้อ!BD13)</f>
        <v/>
      </c>
      <c r="V15" s="114" t="str">
        <f>IF($V$1=$AK$4,"",คุณลักษณะ!AC13)</f>
        <v/>
      </c>
      <c r="W15" s="554" t="str">
        <f>IF($W$1=$AK$4,"",คุณลักษณะ!AE13)</f>
        <v/>
      </c>
      <c r="X15" s="117" t="str">
        <f>สมรรถนะรายด้าน!K13</f>
        <v/>
      </c>
      <c r="Y15" s="117" t="str">
        <f>สมรรถนะรายด้าน!P13</f>
        <v/>
      </c>
      <c r="Z15" s="462" t="str">
        <f>สมรรถนะรายด้าน!U13</f>
        <v/>
      </c>
      <c r="AA15" s="117" t="str">
        <f>สมรรถนะรายด้าน!AD13</f>
        <v/>
      </c>
      <c r="AB15" s="117" t="str">
        <f>สมรรถนะรายด้าน!AI13</f>
        <v/>
      </c>
      <c r="AC15" s="114" t="str">
        <f>IF($AC$1=$AK$4,"",สมรรถนะรายด้าน!AL13)</f>
        <v/>
      </c>
      <c r="AD15" s="114" t="str">
        <f>IF($AD$1=$AK$4,"",สมรรถนะรายด้าน!AN13)</f>
        <v/>
      </c>
      <c r="AE15" s="117" t="str">
        <f>คะแนนตัวชี้วัด!JE14</f>
        <v/>
      </c>
      <c r="AF15" s="464" t="str">
        <f>คะแนนตัวชี้วัด!JF14</f>
        <v/>
      </c>
      <c r="AG15" s="554" t="str">
        <f>IF($AG$1=$AK$4,"",คะแนนตัวชี้วัด!JG14)</f>
        <v/>
      </c>
      <c r="AH15" s="547" t="str">
        <f>IF(สรุปตัดสินผลการเรียน!F15="","",IF($AH$1=$AK$4,"",สรุปตัดสินผลการเรียน!F15))</f>
        <v/>
      </c>
      <c r="AI15" s="554" t="str">
        <f>IF(สรุปตัดสินผลการเรียน!R15="","",IF($AI$1=$AK$4,"",สรุปตัดสินผลการเรียน!R15))</f>
        <v/>
      </c>
      <c r="AJ15" s="27"/>
      <c r="AK15" s="27"/>
      <c r="AL15" s="27"/>
      <c r="AM15" s="27"/>
      <c r="AN15" s="27"/>
      <c r="AO15" s="34"/>
      <c r="AP15" s="27"/>
    </row>
    <row r="16" spans="2:42" s="28" customFormat="1" ht="15.75" customHeight="1" x14ac:dyDescent="0.45">
      <c r="B16" s="115" t="str">
        <f>นักเรียน!M14</f>
        <v/>
      </c>
      <c r="C16" s="112" t="str">
        <f>IF(นักเรียน!C14="","",นักเรียน!C14)</f>
        <v/>
      </c>
      <c r="D16" s="113" t="str">
        <f>IF(นักเรียน!E14="","",นักเรียน!E14)</f>
        <v/>
      </c>
      <c r="E16" s="112" t="str">
        <f>IF(คะแนน1!AD16="","",IF($E$1=$AK$4,"",คะแนน1!AD16))</f>
        <v/>
      </c>
      <c r="F16" s="112" t="str">
        <f>IF(คะแนน1!AH16="","",IF($F$1=$AK$4,"",คะแนน1!AH16))</f>
        <v/>
      </c>
      <c r="G16" s="112" t="str">
        <f>IF(คะแนน1!AP16="","",IF($G$1=$AK$4,"",คะแนน1!AP16))</f>
        <v/>
      </c>
      <c r="H16" s="114" t="str">
        <f>IF(คะแนน1!AQ16="","",IF($H$1=$AK$4,"",คะแนน1!AQ16))</f>
        <v/>
      </c>
      <c r="I16" s="554" t="str">
        <f>IF(AND(คะแนน1!AR16="",คะแนน1!AU16=""),"",IF(คะแนน1!AR16="",คะแนน1!AU16,IF($I$1=$AK$4,"",คะแนน1!AR16)))</f>
        <v/>
      </c>
      <c r="J16" s="114" t="str">
        <f>คิดวิเคราะห์!AA15</f>
        <v/>
      </c>
      <c r="K16" s="554" t="str">
        <f>คิดวิเคราะห์!AC15</f>
        <v/>
      </c>
      <c r="L16" s="117" t="str">
        <f>IF(คุณลักษณะรายข้อ!K14="","",คุณลักษณะรายข้อ!K14)</f>
        <v/>
      </c>
      <c r="M16" s="117" t="str">
        <f>IF(คุณลักษณะรายข้อ!P14="","",คุณลักษณะรายข้อ!P14)</f>
        <v/>
      </c>
      <c r="N16" s="462" t="str">
        <f>IF(คุณลักษณะรายข้อ!T14="","",คุณลักษณะรายข้อ!T14)</f>
        <v/>
      </c>
      <c r="O16" s="117" t="str">
        <f>IF(คุณลักษณะรายข้อ!Y14="","",คุณลักษณะรายข้อ!Y14)</f>
        <v/>
      </c>
      <c r="P16" s="117" t="str">
        <f>IF(คุณลักษณะรายข้อ!AD14="","",คุณลักษณะรายข้อ!AD14)</f>
        <v/>
      </c>
      <c r="Q16" s="117" t="str">
        <f>IF(คุณลักษณะรายข้อ!AI14="","",คุณลักษณะรายข้อ!AI14)</f>
        <v/>
      </c>
      <c r="R16" s="117" t="str">
        <f>IF(คุณลักษณะรายข้อ!AO14="","",คุณลักษณะรายข้อ!AO14)</f>
        <v/>
      </c>
      <c r="S16" s="117" t="str">
        <f>IF(คุณลักษณะรายข้อ!AT14="","",คุณลักษณะรายข้อ!AT14)</f>
        <v/>
      </c>
      <c r="T16" s="117" t="str">
        <f>IF(คุณลักษณะรายข้อ!AY14="","",คุณลักษณะรายข้อ!AY14)</f>
        <v/>
      </c>
      <c r="U16" s="117" t="str">
        <f>IF(คุณลักษณะรายข้อ!BD14="","",คุณลักษณะรายข้อ!BD14)</f>
        <v/>
      </c>
      <c r="V16" s="114" t="str">
        <f>IF($V$1=$AK$4,"",คุณลักษณะ!AC14)</f>
        <v/>
      </c>
      <c r="W16" s="554" t="str">
        <f>IF($W$1=$AK$4,"",คุณลักษณะ!AE14)</f>
        <v/>
      </c>
      <c r="X16" s="117" t="str">
        <f>สมรรถนะรายด้าน!K14</f>
        <v/>
      </c>
      <c r="Y16" s="117" t="str">
        <f>สมรรถนะรายด้าน!P14</f>
        <v/>
      </c>
      <c r="Z16" s="462" t="str">
        <f>สมรรถนะรายด้าน!U14</f>
        <v/>
      </c>
      <c r="AA16" s="117" t="str">
        <f>สมรรถนะรายด้าน!AD14</f>
        <v/>
      </c>
      <c r="AB16" s="117" t="str">
        <f>สมรรถนะรายด้าน!AI14</f>
        <v/>
      </c>
      <c r="AC16" s="114" t="str">
        <f>IF($AC$1=$AK$4,"",สมรรถนะรายด้าน!AL14)</f>
        <v/>
      </c>
      <c r="AD16" s="114" t="str">
        <f>IF($AD$1=$AK$4,"",สมรรถนะรายด้าน!AN14)</f>
        <v/>
      </c>
      <c r="AE16" s="117" t="str">
        <f>คะแนนตัวชี้วัด!JE15</f>
        <v/>
      </c>
      <c r="AF16" s="464" t="str">
        <f>คะแนนตัวชี้วัด!JF15</f>
        <v/>
      </c>
      <c r="AG16" s="554" t="str">
        <f>IF($AG$1=$AK$4,"",คะแนนตัวชี้วัด!JG15)</f>
        <v/>
      </c>
      <c r="AH16" s="547" t="str">
        <f>IF(สรุปตัดสินผลการเรียน!F16="","",IF($AH$1=$AK$4,"",สรุปตัดสินผลการเรียน!F16))</f>
        <v/>
      </c>
      <c r="AI16" s="554" t="str">
        <f>IF(สรุปตัดสินผลการเรียน!R16="","",IF($AI$1=$AK$4,"",สรุปตัดสินผลการเรียน!R16))</f>
        <v/>
      </c>
      <c r="AJ16" s="27"/>
      <c r="AK16" s="27"/>
      <c r="AL16" s="27"/>
      <c r="AM16" s="27"/>
      <c r="AN16" s="27"/>
      <c r="AO16" s="34"/>
      <c r="AP16" s="27"/>
    </row>
    <row r="17" spans="2:42" s="28" customFormat="1" ht="15.75" customHeight="1" x14ac:dyDescent="0.45">
      <c r="B17" s="115" t="str">
        <f>นักเรียน!M15</f>
        <v/>
      </c>
      <c r="C17" s="112" t="str">
        <f>IF(นักเรียน!C15="","",นักเรียน!C15)</f>
        <v/>
      </c>
      <c r="D17" s="113" t="str">
        <f>IF(นักเรียน!E15="","",นักเรียน!E15)</f>
        <v/>
      </c>
      <c r="E17" s="112" t="str">
        <f>IF(คะแนน1!AD17="","",IF($E$1=$AK$4,"",คะแนน1!AD17))</f>
        <v/>
      </c>
      <c r="F17" s="112" t="str">
        <f>IF(คะแนน1!AH17="","",IF($F$1=$AK$4,"",คะแนน1!AH17))</f>
        <v/>
      </c>
      <c r="G17" s="112" t="str">
        <f>IF(คะแนน1!AP17="","",IF($G$1=$AK$4,"",คะแนน1!AP17))</f>
        <v/>
      </c>
      <c r="H17" s="114" t="str">
        <f>IF(คะแนน1!AQ17="","",IF($H$1=$AK$4,"",คะแนน1!AQ17))</f>
        <v/>
      </c>
      <c r="I17" s="554" t="str">
        <f>IF(AND(คะแนน1!AR17="",คะแนน1!AU17=""),"",IF(คะแนน1!AR17="",คะแนน1!AU17,IF($I$1=$AK$4,"",คะแนน1!AR17)))</f>
        <v/>
      </c>
      <c r="J17" s="114" t="str">
        <f>คิดวิเคราะห์!AA16</f>
        <v/>
      </c>
      <c r="K17" s="554" t="str">
        <f>คิดวิเคราะห์!AC16</f>
        <v/>
      </c>
      <c r="L17" s="117" t="str">
        <f>IF(คุณลักษณะรายข้อ!K15="","",คุณลักษณะรายข้อ!K15)</f>
        <v/>
      </c>
      <c r="M17" s="117" t="str">
        <f>IF(คุณลักษณะรายข้อ!P15="","",คุณลักษณะรายข้อ!P15)</f>
        <v/>
      </c>
      <c r="N17" s="462" t="str">
        <f>IF(คุณลักษณะรายข้อ!T15="","",คุณลักษณะรายข้อ!T15)</f>
        <v/>
      </c>
      <c r="O17" s="117" t="str">
        <f>IF(คุณลักษณะรายข้อ!Y15="","",คุณลักษณะรายข้อ!Y15)</f>
        <v/>
      </c>
      <c r="P17" s="117" t="str">
        <f>IF(คุณลักษณะรายข้อ!AD15="","",คุณลักษณะรายข้อ!AD15)</f>
        <v/>
      </c>
      <c r="Q17" s="117" t="str">
        <f>IF(คุณลักษณะรายข้อ!AI15="","",คุณลักษณะรายข้อ!AI15)</f>
        <v/>
      </c>
      <c r="R17" s="117" t="str">
        <f>IF(คุณลักษณะรายข้อ!AO15="","",คุณลักษณะรายข้อ!AO15)</f>
        <v/>
      </c>
      <c r="S17" s="117" t="str">
        <f>IF(คุณลักษณะรายข้อ!AT15="","",คุณลักษณะรายข้อ!AT15)</f>
        <v/>
      </c>
      <c r="T17" s="117" t="str">
        <f>IF(คุณลักษณะรายข้อ!AY15="","",คุณลักษณะรายข้อ!AY15)</f>
        <v/>
      </c>
      <c r="U17" s="117" t="str">
        <f>IF(คุณลักษณะรายข้อ!BD15="","",คุณลักษณะรายข้อ!BD15)</f>
        <v/>
      </c>
      <c r="V17" s="114" t="str">
        <f>IF($V$1=$AK$4,"",คุณลักษณะ!AC15)</f>
        <v/>
      </c>
      <c r="W17" s="554" t="str">
        <f>IF($W$1=$AK$4,"",คุณลักษณะ!AE15)</f>
        <v/>
      </c>
      <c r="X17" s="117" t="str">
        <f>สมรรถนะรายด้าน!K15</f>
        <v/>
      </c>
      <c r="Y17" s="117" t="str">
        <f>สมรรถนะรายด้าน!P15</f>
        <v/>
      </c>
      <c r="Z17" s="462" t="str">
        <f>สมรรถนะรายด้าน!U15</f>
        <v/>
      </c>
      <c r="AA17" s="117" t="str">
        <f>สมรรถนะรายด้าน!AD15</f>
        <v/>
      </c>
      <c r="AB17" s="117" t="str">
        <f>สมรรถนะรายด้าน!AI15</f>
        <v/>
      </c>
      <c r="AC17" s="114" t="str">
        <f>IF($AC$1=$AK$4,"",สมรรถนะรายด้าน!AL15)</f>
        <v/>
      </c>
      <c r="AD17" s="114" t="str">
        <f>IF($AD$1=$AK$4,"",สมรรถนะรายด้าน!AN15)</f>
        <v/>
      </c>
      <c r="AE17" s="117" t="str">
        <f>คะแนนตัวชี้วัด!JE16</f>
        <v/>
      </c>
      <c r="AF17" s="464" t="str">
        <f>คะแนนตัวชี้วัด!JF16</f>
        <v/>
      </c>
      <c r="AG17" s="554" t="str">
        <f>IF($AG$1=$AK$4,"",คะแนนตัวชี้วัด!JG16)</f>
        <v/>
      </c>
      <c r="AH17" s="547" t="str">
        <f>IF(สรุปตัดสินผลการเรียน!F17="","",IF($AH$1=$AK$4,"",สรุปตัดสินผลการเรียน!F17))</f>
        <v/>
      </c>
      <c r="AI17" s="554" t="str">
        <f>IF(สรุปตัดสินผลการเรียน!R17="","",IF($AI$1=$AK$4,"",สรุปตัดสินผลการเรียน!R17))</f>
        <v/>
      </c>
      <c r="AJ17" s="27"/>
      <c r="AK17" s="27"/>
      <c r="AL17" s="27"/>
      <c r="AM17" s="27"/>
      <c r="AN17" s="27"/>
      <c r="AO17" s="34"/>
      <c r="AP17" s="27"/>
    </row>
    <row r="18" spans="2:42" s="28" customFormat="1" ht="15.75" customHeight="1" x14ac:dyDescent="0.45">
      <c r="B18" s="115" t="str">
        <f>นักเรียน!M16</f>
        <v/>
      </c>
      <c r="C18" s="112" t="str">
        <f>IF(นักเรียน!C16="","",นักเรียน!C16)</f>
        <v/>
      </c>
      <c r="D18" s="113" t="str">
        <f>IF(นักเรียน!E16="","",นักเรียน!E16)</f>
        <v/>
      </c>
      <c r="E18" s="112" t="str">
        <f>IF(คะแนน1!AD18="","",IF($E$1=$AK$4,"",คะแนน1!AD18))</f>
        <v/>
      </c>
      <c r="F18" s="112" t="str">
        <f>IF(คะแนน1!AH18="","",IF($F$1=$AK$4,"",คะแนน1!AH18))</f>
        <v/>
      </c>
      <c r="G18" s="112" t="str">
        <f>IF(คะแนน1!AP18="","",IF($G$1=$AK$4,"",คะแนน1!AP18))</f>
        <v/>
      </c>
      <c r="H18" s="114" t="str">
        <f>IF(คะแนน1!AQ18="","",IF($H$1=$AK$4,"",คะแนน1!AQ18))</f>
        <v/>
      </c>
      <c r="I18" s="554" t="str">
        <f>IF(AND(คะแนน1!AR18="",คะแนน1!AU18=""),"",IF(คะแนน1!AR18="",คะแนน1!AU18,IF($I$1=$AK$4,"",คะแนน1!AR18)))</f>
        <v/>
      </c>
      <c r="J18" s="114" t="str">
        <f>คิดวิเคราะห์!AA17</f>
        <v/>
      </c>
      <c r="K18" s="554" t="str">
        <f>คิดวิเคราะห์!AC17</f>
        <v/>
      </c>
      <c r="L18" s="117" t="str">
        <f>IF(คุณลักษณะรายข้อ!K16="","",คุณลักษณะรายข้อ!K16)</f>
        <v/>
      </c>
      <c r="M18" s="117" t="str">
        <f>IF(คุณลักษณะรายข้อ!P16="","",คุณลักษณะรายข้อ!P16)</f>
        <v/>
      </c>
      <c r="N18" s="462" t="str">
        <f>IF(คุณลักษณะรายข้อ!T16="","",คุณลักษณะรายข้อ!T16)</f>
        <v/>
      </c>
      <c r="O18" s="117" t="str">
        <f>IF(คุณลักษณะรายข้อ!Y16="","",คุณลักษณะรายข้อ!Y16)</f>
        <v/>
      </c>
      <c r="P18" s="117" t="str">
        <f>IF(คุณลักษณะรายข้อ!AD16="","",คุณลักษณะรายข้อ!AD16)</f>
        <v/>
      </c>
      <c r="Q18" s="117" t="str">
        <f>IF(คุณลักษณะรายข้อ!AI16="","",คุณลักษณะรายข้อ!AI16)</f>
        <v/>
      </c>
      <c r="R18" s="117" t="str">
        <f>IF(คุณลักษณะรายข้อ!AO16="","",คุณลักษณะรายข้อ!AO16)</f>
        <v/>
      </c>
      <c r="S18" s="117" t="str">
        <f>IF(คุณลักษณะรายข้อ!AT16="","",คุณลักษณะรายข้อ!AT16)</f>
        <v/>
      </c>
      <c r="T18" s="117" t="str">
        <f>IF(คุณลักษณะรายข้อ!AY16="","",คุณลักษณะรายข้อ!AY16)</f>
        <v/>
      </c>
      <c r="U18" s="117" t="str">
        <f>IF(คุณลักษณะรายข้อ!BD16="","",คุณลักษณะรายข้อ!BD16)</f>
        <v/>
      </c>
      <c r="V18" s="114" t="str">
        <f>IF($V$1=$AK$4,"",คุณลักษณะ!AC16)</f>
        <v/>
      </c>
      <c r="W18" s="554" t="str">
        <f>IF($W$1=$AK$4,"",คุณลักษณะ!AE16)</f>
        <v/>
      </c>
      <c r="X18" s="117" t="str">
        <f>สมรรถนะรายด้าน!K16</f>
        <v/>
      </c>
      <c r="Y18" s="117" t="str">
        <f>สมรรถนะรายด้าน!P16</f>
        <v/>
      </c>
      <c r="Z18" s="462" t="str">
        <f>สมรรถนะรายด้าน!U16</f>
        <v/>
      </c>
      <c r="AA18" s="117" t="str">
        <f>สมรรถนะรายด้าน!AD16</f>
        <v/>
      </c>
      <c r="AB18" s="117" t="str">
        <f>สมรรถนะรายด้าน!AI16</f>
        <v/>
      </c>
      <c r="AC18" s="114" t="str">
        <f>IF($AC$1=$AK$4,"",สมรรถนะรายด้าน!AL16)</f>
        <v/>
      </c>
      <c r="AD18" s="114" t="str">
        <f>IF($AD$1=$AK$4,"",สมรรถนะรายด้าน!AN16)</f>
        <v/>
      </c>
      <c r="AE18" s="117" t="str">
        <f>คะแนนตัวชี้วัด!JE17</f>
        <v/>
      </c>
      <c r="AF18" s="464" t="str">
        <f>คะแนนตัวชี้วัด!JF17</f>
        <v/>
      </c>
      <c r="AG18" s="554" t="str">
        <f>IF($AG$1=$AK$4,"",คะแนนตัวชี้วัด!JG17)</f>
        <v/>
      </c>
      <c r="AH18" s="547" t="str">
        <f>IF(สรุปตัดสินผลการเรียน!F18="","",IF($AH$1=$AK$4,"",สรุปตัดสินผลการเรียน!F18))</f>
        <v/>
      </c>
      <c r="AI18" s="554" t="str">
        <f>IF(สรุปตัดสินผลการเรียน!R18="","",IF($AI$1=$AK$4,"",สรุปตัดสินผลการเรียน!R18))</f>
        <v/>
      </c>
      <c r="AJ18" s="27"/>
      <c r="AK18" s="27"/>
      <c r="AL18" s="27"/>
      <c r="AM18" s="27"/>
      <c r="AN18" s="27"/>
      <c r="AO18" s="34"/>
      <c r="AP18" s="27"/>
    </row>
    <row r="19" spans="2:42" s="28" customFormat="1" ht="15.75" customHeight="1" x14ac:dyDescent="0.45">
      <c r="B19" s="115" t="str">
        <f>นักเรียน!M17</f>
        <v/>
      </c>
      <c r="C19" s="112" t="str">
        <f>IF(นักเรียน!C17="","",นักเรียน!C17)</f>
        <v/>
      </c>
      <c r="D19" s="113" t="str">
        <f>IF(นักเรียน!E17="","",นักเรียน!E17)</f>
        <v/>
      </c>
      <c r="E19" s="112" t="str">
        <f>IF(คะแนน1!AD19="","",IF($E$1=$AK$4,"",คะแนน1!AD19))</f>
        <v/>
      </c>
      <c r="F19" s="112" t="str">
        <f>IF(คะแนน1!AH19="","",IF($F$1=$AK$4,"",คะแนน1!AH19))</f>
        <v/>
      </c>
      <c r="G19" s="112" t="str">
        <f>IF(คะแนน1!AP19="","",IF($G$1=$AK$4,"",คะแนน1!AP19))</f>
        <v/>
      </c>
      <c r="H19" s="114" t="str">
        <f>IF(คะแนน1!AQ19="","",IF($H$1=$AK$4,"",คะแนน1!AQ19))</f>
        <v/>
      </c>
      <c r="I19" s="554" t="str">
        <f>IF(AND(คะแนน1!AR19="",คะแนน1!AU19=""),"",IF(คะแนน1!AR19="",คะแนน1!AU19,IF($I$1=$AK$4,"",คะแนน1!AR19)))</f>
        <v/>
      </c>
      <c r="J19" s="114" t="str">
        <f>คิดวิเคราะห์!AA18</f>
        <v/>
      </c>
      <c r="K19" s="554" t="str">
        <f>คิดวิเคราะห์!AC18</f>
        <v/>
      </c>
      <c r="L19" s="117" t="str">
        <f>IF(คุณลักษณะรายข้อ!K17="","",คุณลักษณะรายข้อ!K17)</f>
        <v/>
      </c>
      <c r="M19" s="117" t="str">
        <f>IF(คุณลักษณะรายข้อ!P17="","",คุณลักษณะรายข้อ!P17)</f>
        <v/>
      </c>
      <c r="N19" s="462" t="str">
        <f>IF(คุณลักษณะรายข้อ!T17="","",คุณลักษณะรายข้อ!T17)</f>
        <v/>
      </c>
      <c r="O19" s="117" t="str">
        <f>IF(คุณลักษณะรายข้อ!Y17="","",คุณลักษณะรายข้อ!Y17)</f>
        <v/>
      </c>
      <c r="P19" s="117" t="str">
        <f>IF(คุณลักษณะรายข้อ!AD17="","",คุณลักษณะรายข้อ!AD17)</f>
        <v/>
      </c>
      <c r="Q19" s="117" t="str">
        <f>IF(คุณลักษณะรายข้อ!AI17="","",คุณลักษณะรายข้อ!AI17)</f>
        <v/>
      </c>
      <c r="R19" s="117" t="str">
        <f>IF(คุณลักษณะรายข้อ!AO17="","",คุณลักษณะรายข้อ!AO17)</f>
        <v/>
      </c>
      <c r="S19" s="117" t="str">
        <f>IF(คุณลักษณะรายข้อ!AT17="","",คุณลักษณะรายข้อ!AT17)</f>
        <v/>
      </c>
      <c r="T19" s="117" t="str">
        <f>IF(คุณลักษณะรายข้อ!AY17="","",คุณลักษณะรายข้อ!AY17)</f>
        <v/>
      </c>
      <c r="U19" s="117" t="str">
        <f>IF(คุณลักษณะรายข้อ!BD17="","",คุณลักษณะรายข้อ!BD17)</f>
        <v/>
      </c>
      <c r="V19" s="114" t="str">
        <f>IF($V$1=$AK$4,"",คุณลักษณะ!AC17)</f>
        <v/>
      </c>
      <c r="W19" s="554" t="str">
        <f>IF($W$1=$AK$4,"",คุณลักษณะ!AE17)</f>
        <v/>
      </c>
      <c r="X19" s="117" t="str">
        <f>สมรรถนะรายด้าน!K17</f>
        <v/>
      </c>
      <c r="Y19" s="117" t="str">
        <f>สมรรถนะรายด้าน!P17</f>
        <v/>
      </c>
      <c r="Z19" s="462" t="str">
        <f>สมรรถนะรายด้าน!U17</f>
        <v/>
      </c>
      <c r="AA19" s="117" t="str">
        <f>สมรรถนะรายด้าน!AD17</f>
        <v/>
      </c>
      <c r="AB19" s="117" t="str">
        <f>สมรรถนะรายด้าน!AI17</f>
        <v/>
      </c>
      <c r="AC19" s="114" t="str">
        <f>IF($AC$1=$AK$4,"",สมรรถนะรายด้าน!AL17)</f>
        <v/>
      </c>
      <c r="AD19" s="114" t="str">
        <f>IF($AD$1=$AK$4,"",สมรรถนะรายด้าน!AN17)</f>
        <v/>
      </c>
      <c r="AE19" s="117" t="str">
        <f>คะแนนตัวชี้วัด!JE18</f>
        <v/>
      </c>
      <c r="AF19" s="464" t="str">
        <f>คะแนนตัวชี้วัด!JF18</f>
        <v/>
      </c>
      <c r="AG19" s="554" t="str">
        <f>IF($AG$1=$AK$4,"",คะแนนตัวชี้วัด!JG18)</f>
        <v/>
      </c>
      <c r="AH19" s="547" t="str">
        <f>IF(สรุปตัดสินผลการเรียน!F19="","",IF($AH$1=$AK$4,"",สรุปตัดสินผลการเรียน!F19))</f>
        <v/>
      </c>
      <c r="AI19" s="554" t="str">
        <f>IF(สรุปตัดสินผลการเรียน!R19="","",IF($AI$1=$AK$4,"",สรุปตัดสินผลการเรียน!R19))</f>
        <v/>
      </c>
      <c r="AJ19" s="27"/>
      <c r="AK19" s="27"/>
      <c r="AL19" s="27"/>
      <c r="AM19" s="27"/>
      <c r="AN19" s="27"/>
      <c r="AO19" s="34"/>
      <c r="AP19" s="27"/>
    </row>
    <row r="20" spans="2:42" s="28" customFormat="1" ht="15.75" customHeight="1" x14ac:dyDescent="0.45">
      <c r="B20" s="115" t="str">
        <f>นักเรียน!M18</f>
        <v/>
      </c>
      <c r="C20" s="112" t="str">
        <f>IF(นักเรียน!C18="","",นักเรียน!C18)</f>
        <v/>
      </c>
      <c r="D20" s="113" t="str">
        <f>IF(นักเรียน!E18="","",นักเรียน!E18)</f>
        <v/>
      </c>
      <c r="E20" s="112" t="str">
        <f>IF(คะแนน1!AD20="","",IF($E$1=$AK$4,"",คะแนน1!AD20))</f>
        <v/>
      </c>
      <c r="F20" s="112" t="str">
        <f>IF(คะแนน1!AH20="","",IF($F$1=$AK$4,"",คะแนน1!AH20))</f>
        <v/>
      </c>
      <c r="G20" s="112" t="str">
        <f>IF(คะแนน1!AP20="","",IF($G$1=$AK$4,"",คะแนน1!AP20))</f>
        <v/>
      </c>
      <c r="H20" s="114" t="str">
        <f>IF(คะแนน1!AQ20="","",IF($H$1=$AK$4,"",คะแนน1!AQ20))</f>
        <v/>
      </c>
      <c r="I20" s="554" t="str">
        <f>IF(AND(คะแนน1!AR20="",คะแนน1!AU20=""),"",IF(คะแนน1!AR20="",คะแนน1!AU20,IF($I$1=$AK$4,"",คะแนน1!AR20)))</f>
        <v/>
      </c>
      <c r="J20" s="114" t="str">
        <f>คิดวิเคราะห์!AA19</f>
        <v/>
      </c>
      <c r="K20" s="554" t="str">
        <f>คิดวิเคราะห์!AC19</f>
        <v/>
      </c>
      <c r="L20" s="117" t="str">
        <f>IF(คุณลักษณะรายข้อ!K18="","",คุณลักษณะรายข้อ!K18)</f>
        <v/>
      </c>
      <c r="M20" s="117" t="str">
        <f>IF(คุณลักษณะรายข้อ!P18="","",คุณลักษณะรายข้อ!P18)</f>
        <v/>
      </c>
      <c r="N20" s="462" t="str">
        <f>IF(คุณลักษณะรายข้อ!T18="","",คุณลักษณะรายข้อ!T18)</f>
        <v/>
      </c>
      <c r="O20" s="117" t="str">
        <f>IF(คุณลักษณะรายข้อ!Y18="","",คุณลักษณะรายข้อ!Y18)</f>
        <v/>
      </c>
      <c r="P20" s="117" t="str">
        <f>IF(คุณลักษณะรายข้อ!AD18="","",คุณลักษณะรายข้อ!AD18)</f>
        <v/>
      </c>
      <c r="Q20" s="117" t="str">
        <f>IF(คุณลักษณะรายข้อ!AI18="","",คุณลักษณะรายข้อ!AI18)</f>
        <v/>
      </c>
      <c r="R20" s="117" t="str">
        <f>IF(คุณลักษณะรายข้อ!AO18="","",คุณลักษณะรายข้อ!AO18)</f>
        <v/>
      </c>
      <c r="S20" s="117" t="str">
        <f>IF(คุณลักษณะรายข้อ!AT18="","",คุณลักษณะรายข้อ!AT18)</f>
        <v/>
      </c>
      <c r="T20" s="117" t="str">
        <f>IF(คุณลักษณะรายข้อ!AY18="","",คุณลักษณะรายข้อ!AY18)</f>
        <v/>
      </c>
      <c r="U20" s="117" t="str">
        <f>IF(คุณลักษณะรายข้อ!BD18="","",คุณลักษณะรายข้อ!BD18)</f>
        <v/>
      </c>
      <c r="V20" s="114" t="str">
        <f>IF($V$1=$AK$4,"",คุณลักษณะ!AC18)</f>
        <v/>
      </c>
      <c r="W20" s="554" t="str">
        <f>IF($W$1=$AK$4,"",คุณลักษณะ!AE18)</f>
        <v/>
      </c>
      <c r="X20" s="117" t="str">
        <f>สมรรถนะรายด้าน!K18</f>
        <v/>
      </c>
      <c r="Y20" s="117" t="str">
        <f>สมรรถนะรายด้าน!P18</f>
        <v/>
      </c>
      <c r="Z20" s="462" t="str">
        <f>สมรรถนะรายด้าน!U18</f>
        <v/>
      </c>
      <c r="AA20" s="117" t="str">
        <f>สมรรถนะรายด้าน!AD18</f>
        <v/>
      </c>
      <c r="AB20" s="117" t="str">
        <f>สมรรถนะรายด้าน!AI18</f>
        <v/>
      </c>
      <c r="AC20" s="114" t="str">
        <f>IF($AC$1=$AK$4,"",สมรรถนะรายด้าน!AL18)</f>
        <v/>
      </c>
      <c r="AD20" s="114" t="str">
        <f>IF($AD$1=$AK$4,"",สมรรถนะรายด้าน!AN18)</f>
        <v/>
      </c>
      <c r="AE20" s="117" t="str">
        <f>คะแนนตัวชี้วัด!JE19</f>
        <v/>
      </c>
      <c r="AF20" s="464" t="str">
        <f>คะแนนตัวชี้วัด!JF19</f>
        <v/>
      </c>
      <c r="AG20" s="554" t="str">
        <f>IF($AG$1=$AK$4,"",คะแนนตัวชี้วัด!JG19)</f>
        <v/>
      </c>
      <c r="AH20" s="547" t="str">
        <f>IF(สรุปตัดสินผลการเรียน!F20="","",IF($AH$1=$AK$4,"",สรุปตัดสินผลการเรียน!F20))</f>
        <v/>
      </c>
      <c r="AI20" s="554" t="str">
        <f>IF(สรุปตัดสินผลการเรียน!R20="","",IF($AI$1=$AK$4,"",สรุปตัดสินผลการเรียน!R20))</f>
        <v/>
      </c>
      <c r="AJ20" s="27"/>
      <c r="AK20" s="27"/>
      <c r="AL20" s="27"/>
      <c r="AM20" s="27"/>
      <c r="AN20" s="27"/>
      <c r="AO20" s="34"/>
      <c r="AP20" s="27"/>
    </row>
    <row r="21" spans="2:42" s="28" customFormat="1" ht="15.75" customHeight="1" x14ac:dyDescent="0.45">
      <c r="B21" s="115" t="str">
        <f>นักเรียน!M19</f>
        <v/>
      </c>
      <c r="C21" s="112" t="str">
        <f>IF(นักเรียน!C19="","",นักเรียน!C19)</f>
        <v/>
      </c>
      <c r="D21" s="113" t="str">
        <f>IF(นักเรียน!E19="","",นักเรียน!E19)</f>
        <v/>
      </c>
      <c r="E21" s="112" t="str">
        <f>IF(คะแนน1!AD21="","",IF($E$1=$AK$4,"",คะแนน1!AD21))</f>
        <v/>
      </c>
      <c r="F21" s="112" t="str">
        <f>IF(คะแนน1!AH21="","",IF($F$1=$AK$4,"",คะแนน1!AH21))</f>
        <v/>
      </c>
      <c r="G21" s="112" t="str">
        <f>IF(คะแนน1!AP21="","",IF($G$1=$AK$4,"",คะแนน1!AP21))</f>
        <v/>
      </c>
      <c r="H21" s="114" t="str">
        <f>IF(คะแนน1!AQ21="","",IF($H$1=$AK$4,"",คะแนน1!AQ21))</f>
        <v/>
      </c>
      <c r="I21" s="554" t="str">
        <f>IF(AND(คะแนน1!AR21="",คะแนน1!AU21=""),"",IF(คะแนน1!AR21="",คะแนน1!AU21,IF($I$1=$AK$4,"",คะแนน1!AR21)))</f>
        <v/>
      </c>
      <c r="J21" s="114" t="str">
        <f>คิดวิเคราะห์!AA20</f>
        <v/>
      </c>
      <c r="K21" s="554" t="str">
        <f>คิดวิเคราะห์!AC20</f>
        <v/>
      </c>
      <c r="L21" s="117" t="str">
        <f>IF(คุณลักษณะรายข้อ!K19="","",คุณลักษณะรายข้อ!K19)</f>
        <v/>
      </c>
      <c r="M21" s="117" t="str">
        <f>IF(คุณลักษณะรายข้อ!P19="","",คุณลักษณะรายข้อ!P19)</f>
        <v/>
      </c>
      <c r="N21" s="462" t="str">
        <f>IF(คุณลักษณะรายข้อ!T19="","",คุณลักษณะรายข้อ!T19)</f>
        <v/>
      </c>
      <c r="O21" s="117" t="str">
        <f>IF(คุณลักษณะรายข้อ!Y19="","",คุณลักษณะรายข้อ!Y19)</f>
        <v/>
      </c>
      <c r="P21" s="117" t="str">
        <f>IF(คุณลักษณะรายข้อ!AD19="","",คุณลักษณะรายข้อ!AD19)</f>
        <v/>
      </c>
      <c r="Q21" s="117" t="str">
        <f>IF(คุณลักษณะรายข้อ!AI19="","",คุณลักษณะรายข้อ!AI19)</f>
        <v/>
      </c>
      <c r="R21" s="117" t="str">
        <f>IF(คุณลักษณะรายข้อ!AO19="","",คุณลักษณะรายข้อ!AO19)</f>
        <v/>
      </c>
      <c r="S21" s="117" t="str">
        <f>IF(คุณลักษณะรายข้อ!AT19="","",คุณลักษณะรายข้อ!AT19)</f>
        <v/>
      </c>
      <c r="T21" s="117" t="str">
        <f>IF(คุณลักษณะรายข้อ!AY19="","",คุณลักษณะรายข้อ!AY19)</f>
        <v/>
      </c>
      <c r="U21" s="117" t="str">
        <f>IF(คุณลักษณะรายข้อ!BD19="","",คุณลักษณะรายข้อ!BD19)</f>
        <v/>
      </c>
      <c r="V21" s="114" t="str">
        <f>IF($V$1=$AK$4,"",คุณลักษณะ!AC19)</f>
        <v/>
      </c>
      <c r="W21" s="554" t="str">
        <f>IF($W$1=$AK$4,"",คุณลักษณะ!AE19)</f>
        <v/>
      </c>
      <c r="X21" s="117" t="str">
        <f>สมรรถนะรายด้าน!K19</f>
        <v/>
      </c>
      <c r="Y21" s="117" t="str">
        <f>สมรรถนะรายด้าน!P19</f>
        <v/>
      </c>
      <c r="Z21" s="462" t="str">
        <f>สมรรถนะรายด้าน!U19</f>
        <v/>
      </c>
      <c r="AA21" s="117" t="str">
        <f>สมรรถนะรายด้าน!AD19</f>
        <v/>
      </c>
      <c r="AB21" s="117" t="str">
        <f>สมรรถนะรายด้าน!AI19</f>
        <v/>
      </c>
      <c r="AC21" s="114" t="str">
        <f>IF($AC$1=$AK$4,"",สมรรถนะรายด้าน!AL19)</f>
        <v/>
      </c>
      <c r="AD21" s="114" t="str">
        <f>IF($AD$1=$AK$4,"",สมรรถนะรายด้าน!AN19)</f>
        <v/>
      </c>
      <c r="AE21" s="117" t="str">
        <f>คะแนนตัวชี้วัด!JE20</f>
        <v/>
      </c>
      <c r="AF21" s="464" t="str">
        <f>คะแนนตัวชี้วัด!JF20</f>
        <v/>
      </c>
      <c r="AG21" s="554" t="str">
        <f>IF($AG$1=$AK$4,"",คะแนนตัวชี้วัด!JG20)</f>
        <v/>
      </c>
      <c r="AH21" s="547" t="str">
        <f>IF(สรุปตัดสินผลการเรียน!F21="","",IF($AH$1=$AK$4,"",สรุปตัดสินผลการเรียน!F21))</f>
        <v/>
      </c>
      <c r="AI21" s="554" t="str">
        <f>IF(สรุปตัดสินผลการเรียน!R21="","",IF($AI$1=$AK$4,"",สรุปตัดสินผลการเรียน!R21))</f>
        <v/>
      </c>
      <c r="AJ21" s="27"/>
      <c r="AK21" s="27"/>
      <c r="AL21" s="27"/>
      <c r="AM21" s="27"/>
      <c r="AN21" s="27"/>
      <c r="AO21" s="34"/>
      <c r="AP21" s="27"/>
    </row>
    <row r="22" spans="2:42" s="28" customFormat="1" ht="15.75" customHeight="1" x14ac:dyDescent="0.45">
      <c r="B22" s="115" t="str">
        <f>นักเรียน!M20</f>
        <v/>
      </c>
      <c r="C22" s="112" t="str">
        <f>IF(นักเรียน!C20="","",นักเรียน!C20)</f>
        <v/>
      </c>
      <c r="D22" s="113" t="str">
        <f>IF(นักเรียน!E20="","",นักเรียน!E20)</f>
        <v/>
      </c>
      <c r="E22" s="112" t="str">
        <f>IF(คะแนน1!AD22="","",IF($E$1=$AK$4,"",คะแนน1!AD22))</f>
        <v/>
      </c>
      <c r="F22" s="112" t="str">
        <f>IF(คะแนน1!AH22="","",IF($F$1=$AK$4,"",คะแนน1!AH22))</f>
        <v/>
      </c>
      <c r="G22" s="112" t="str">
        <f>IF(คะแนน1!AP22="","",IF($G$1=$AK$4,"",คะแนน1!AP22))</f>
        <v/>
      </c>
      <c r="H22" s="114" t="str">
        <f>IF(คะแนน1!AQ22="","",IF($H$1=$AK$4,"",คะแนน1!AQ22))</f>
        <v/>
      </c>
      <c r="I22" s="554" t="str">
        <f>IF(AND(คะแนน1!AR22="",คะแนน1!AU22=""),"",IF(คะแนน1!AR22="",คะแนน1!AU22,IF($I$1=$AK$4,"",คะแนน1!AR22)))</f>
        <v/>
      </c>
      <c r="J22" s="114" t="str">
        <f>คิดวิเคราะห์!AA21</f>
        <v/>
      </c>
      <c r="K22" s="554" t="str">
        <f>คิดวิเคราะห์!AC21</f>
        <v/>
      </c>
      <c r="L22" s="117" t="str">
        <f>IF(คุณลักษณะรายข้อ!K20="","",คุณลักษณะรายข้อ!K20)</f>
        <v/>
      </c>
      <c r="M22" s="117" t="str">
        <f>IF(คุณลักษณะรายข้อ!P20="","",คุณลักษณะรายข้อ!P20)</f>
        <v/>
      </c>
      <c r="N22" s="462" t="str">
        <f>IF(คุณลักษณะรายข้อ!T20="","",คุณลักษณะรายข้อ!T20)</f>
        <v/>
      </c>
      <c r="O22" s="117" t="str">
        <f>IF(คุณลักษณะรายข้อ!Y20="","",คุณลักษณะรายข้อ!Y20)</f>
        <v/>
      </c>
      <c r="P22" s="117" t="str">
        <f>IF(คุณลักษณะรายข้อ!AD20="","",คุณลักษณะรายข้อ!AD20)</f>
        <v/>
      </c>
      <c r="Q22" s="117" t="str">
        <f>IF(คุณลักษณะรายข้อ!AI20="","",คุณลักษณะรายข้อ!AI20)</f>
        <v/>
      </c>
      <c r="R22" s="117" t="str">
        <f>IF(คุณลักษณะรายข้อ!AO20="","",คุณลักษณะรายข้อ!AO20)</f>
        <v/>
      </c>
      <c r="S22" s="117" t="str">
        <f>IF(คุณลักษณะรายข้อ!AT20="","",คุณลักษณะรายข้อ!AT20)</f>
        <v/>
      </c>
      <c r="T22" s="117" t="str">
        <f>IF(คุณลักษณะรายข้อ!AY20="","",คุณลักษณะรายข้อ!AY20)</f>
        <v/>
      </c>
      <c r="U22" s="117" t="str">
        <f>IF(คุณลักษณะรายข้อ!BD20="","",คุณลักษณะรายข้อ!BD20)</f>
        <v/>
      </c>
      <c r="V22" s="114" t="str">
        <f>IF($V$1=$AK$4,"",คุณลักษณะ!AC20)</f>
        <v/>
      </c>
      <c r="W22" s="554" t="str">
        <f>IF($W$1=$AK$4,"",คุณลักษณะ!AE20)</f>
        <v/>
      </c>
      <c r="X22" s="117" t="str">
        <f>สมรรถนะรายด้าน!K20</f>
        <v/>
      </c>
      <c r="Y22" s="117" t="str">
        <f>สมรรถนะรายด้าน!P20</f>
        <v/>
      </c>
      <c r="Z22" s="462" t="str">
        <f>สมรรถนะรายด้าน!U20</f>
        <v/>
      </c>
      <c r="AA22" s="117" t="str">
        <f>สมรรถนะรายด้าน!AD20</f>
        <v/>
      </c>
      <c r="AB22" s="117" t="str">
        <f>สมรรถนะรายด้าน!AI20</f>
        <v/>
      </c>
      <c r="AC22" s="114" t="str">
        <f>IF($AC$1=$AK$4,"",สมรรถนะรายด้าน!AL20)</f>
        <v/>
      </c>
      <c r="AD22" s="114" t="str">
        <f>IF($AD$1=$AK$4,"",สมรรถนะรายด้าน!AN20)</f>
        <v/>
      </c>
      <c r="AE22" s="117" t="str">
        <f>คะแนนตัวชี้วัด!JE21</f>
        <v/>
      </c>
      <c r="AF22" s="464" t="str">
        <f>คะแนนตัวชี้วัด!JF21</f>
        <v/>
      </c>
      <c r="AG22" s="554" t="str">
        <f>IF($AG$1=$AK$4,"",คะแนนตัวชี้วัด!JG21)</f>
        <v/>
      </c>
      <c r="AH22" s="547" t="str">
        <f>IF(สรุปตัดสินผลการเรียน!F22="","",IF($AH$1=$AK$4,"",สรุปตัดสินผลการเรียน!F22))</f>
        <v/>
      </c>
      <c r="AI22" s="554" t="str">
        <f>IF(สรุปตัดสินผลการเรียน!R22="","",IF($AI$1=$AK$4,"",สรุปตัดสินผลการเรียน!R22))</f>
        <v/>
      </c>
      <c r="AJ22" s="27"/>
      <c r="AK22" s="27"/>
      <c r="AL22" s="27"/>
      <c r="AM22" s="27"/>
      <c r="AN22" s="27"/>
      <c r="AO22" s="34"/>
      <c r="AP22" s="27"/>
    </row>
    <row r="23" spans="2:42" s="28" customFormat="1" ht="15.75" customHeight="1" x14ac:dyDescent="0.45">
      <c r="B23" s="115" t="str">
        <f>นักเรียน!M21</f>
        <v/>
      </c>
      <c r="C23" s="112" t="str">
        <f>IF(นักเรียน!C21="","",นักเรียน!C21)</f>
        <v/>
      </c>
      <c r="D23" s="113" t="str">
        <f>IF(นักเรียน!E21="","",นักเรียน!E21)</f>
        <v/>
      </c>
      <c r="E23" s="112" t="str">
        <f>IF(คะแนน1!AD23="","",IF($E$1=$AK$4,"",คะแนน1!AD23))</f>
        <v/>
      </c>
      <c r="F23" s="112" t="str">
        <f>IF(คะแนน1!AH23="","",IF($F$1=$AK$4,"",คะแนน1!AH23))</f>
        <v/>
      </c>
      <c r="G23" s="112" t="str">
        <f>IF(คะแนน1!AP23="","",IF($G$1=$AK$4,"",คะแนน1!AP23))</f>
        <v/>
      </c>
      <c r="H23" s="114" t="str">
        <f>IF(คะแนน1!AQ23="","",IF($H$1=$AK$4,"",คะแนน1!AQ23))</f>
        <v/>
      </c>
      <c r="I23" s="554" t="str">
        <f>IF(AND(คะแนน1!AR23="",คะแนน1!AU23=""),"",IF(คะแนน1!AR23="",คะแนน1!AU23,IF($I$1=$AK$4,"",คะแนน1!AR23)))</f>
        <v/>
      </c>
      <c r="J23" s="114" t="str">
        <f>คิดวิเคราะห์!AA22</f>
        <v/>
      </c>
      <c r="K23" s="554" t="str">
        <f>คิดวิเคราะห์!AC22</f>
        <v/>
      </c>
      <c r="L23" s="117" t="str">
        <f>IF(คุณลักษณะรายข้อ!K21="","",คุณลักษณะรายข้อ!K21)</f>
        <v/>
      </c>
      <c r="M23" s="117" t="str">
        <f>IF(คุณลักษณะรายข้อ!P21="","",คุณลักษณะรายข้อ!P21)</f>
        <v/>
      </c>
      <c r="N23" s="462" t="str">
        <f>IF(คุณลักษณะรายข้อ!T21="","",คุณลักษณะรายข้อ!T21)</f>
        <v/>
      </c>
      <c r="O23" s="117" t="str">
        <f>IF(คุณลักษณะรายข้อ!Y21="","",คุณลักษณะรายข้อ!Y21)</f>
        <v/>
      </c>
      <c r="P23" s="117" t="str">
        <f>IF(คุณลักษณะรายข้อ!AD21="","",คุณลักษณะรายข้อ!AD21)</f>
        <v/>
      </c>
      <c r="Q23" s="117" t="str">
        <f>IF(คุณลักษณะรายข้อ!AI21="","",คุณลักษณะรายข้อ!AI21)</f>
        <v/>
      </c>
      <c r="R23" s="117" t="str">
        <f>IF(คุณลักษณะรายข้อ!AO21="","",คุณลักษณะรายข้อ!AO21)</f>
        <v/>
      </c>
      <c r="S23" s="117" t="str">
        <f>IF(คุณลักษณะรายข้อ!AT21="","",คุณลักษณะรายข้อ!AT21)</f>
        <v/>
      </c>
      <c r="T23" s="117" t="str">
        <f>IF(คุณลักษณะรายข้อ!AY21="","",คุณลักษณะรายข้อ!AY21)</f>
        <v/>
      </c>
      <c r="U23" s="117" t="str">
        <f>IF(คุณลักษณะรายข้อ!BD21="","",คุณลักษณะรายข้อ!BD21)</f>
        <v/>
      </c>
      <c r="V23" s="114" t="str">
        <f>IF($V$1=$AK$4,"",คุณลักษณะ!AC21)</f>
        <v/>
      </c>
      <c r="W23" s="554" t="str">
        <f>IF($W$1=$AK$4,"",คุณลักษณะ!AE21)</f>
        <v/>
      </c>
      <c r="X23" s="117" t="str">
        <f>สมรรถนะรายด้าน!K21</f>
        <v/>
      </c>
      <c r="Y23" s="117" t="str">
        <f>สมรรถนะรายด้าน!P21</f>
        <v/>
      </c>
      <c r="Z23" s="462" t="str">
        <f>สมรรถนะรายด้าน!U21</f>
        <v/>
      </c>
      <c r="AA23" s="117" t="str">
        <f>สมรรถนะรายด้าน!AD21</f>
        <v/>
      </c>
      <c r="AB23" s="117" t="str">
        <f>สมรรถนะรายด้าน!AI21</f>
        <v/>
      </c>
      <c r="AC23" s="114" t="str">
        <f>IF($AC$1=$AK$4,"",สมรรถนะรายด้าน!AL21)</f>
        <v/>
      </c>
      <c r="AD23" s="114" t="str">
        <f>IF($AD$1=$AK$4,"",สมรรถนะรายด้าน!AN21)</f>
        <v/>
      </c>
      <c r="AE23" s="117" t="str">
        <f>คะแนนตัวชี้วัด!JE22</f>
        <v/>
      </c>
      <c r="AF23" s="464" t="str">
        <f>คะแนนตัวชี้วัด!JF22</f>
        <v/>
      </c>
      <c r="AG23" s="554" t="str">
        <f>IF($AG$1=$AK$4,"",คะแนนตัวชี้วัด!JG22)</f>
        <v/>
      </c>
      <c r="AH23" s="547" t="str">
        <f>IF(สรุปตัดสินผลการเรียน!F23="","",IF($AH$1=$AK$4,"",สรุปตัดสินผลการเรียน!F23))</f>
        <v/>
      </c>
      <c r="AI23" s="554" t="str">
        <f>IF(สรุปตัดสินผลการเรียน!R23="","",IF($AI$1=$AK$4,"",สรุปตัดสินผลการเรียน!R23))</f>
        <v/>
      </c>
      <c r="AJ23" s="27"/>
      <c r="AK23" s="27"/>
      <c r="AL23" s="27"/>
      <c r="AM23" s="27"/>
      <c r="AN23" s="27"/>
      <c r="AO23" s="34"/>
      <c r="AP23" s="27"/>
    </row>
    <row r="24" spans="2:42" s="28" customFormat="1" ht="15.75" customHeight="1" x14ac:dyDescent="0.45">
      <c r="B24" s="115" t="str">
        <f>นักเรียน!M22</f>
        <v/>
      </c>
      <c r="C24" s="112" t="str">
        <f>IF(นักเรียน!C22="","",นักเรียน!C22)</f>
        <v/>
      </c>
      <c r="D24" s="113" t="str">
        <f>IF(นักเรียน!E22="","",นักเรียน!E22)</f>
        <v/>
      </c>
      <c r="E24" s="112" t="str">
        <f>IF(คะแนน1!AD24="","",IF($E$1=$AK$4,"",คะแนน1!AD24))</f>
        <v/>
      </c>
      <c r="F24" s="112" t="str">
        <f>IF(คะแนน1!AH24="","",IF($F$1=$AK$4,"",คะแนน1!AH24))</f>
        <v/>
      </c>
      <c r="G24" s="112" t="str">
        <f>IF(คะแนน1!AP24="","",IF($G$1=$AK$4,"",คะแนน1!AP24))</f>
        <v/>
      </c>
      <c r="H24" s="114" t="str">
        <f>IF(คะแนน1!AQ24="","",IF($H$1=$AK$4,"",คะแนน1!AQ24))</f>
        <v/>
      </c>
      <c r="I24" s="554" t="str">
        <f>IF(AND(คะแนน1!AR24="",คะแนน1!AU24=""),"",IF(คะแนน1!AR24="",คะแนน1!AU24,IF($I$1=$AK$4,"",คะแนน1!AR24)))</f>
        <v/>
      </c>
      <c r="J24" s="114" t="str">
        <f>คิดวิเคราะห์!AA23</f>
        <v/>
      </c>
      <c r="K24" s="554" t="str">
        <f>คิดวิเคราะห์!AC23</f>
        <v/>
      </c>
      <c r="L24" s="117" t="str">
        <f>IF(คุณลักษณะรายข้อ!K22="","",คุณลักษณะรายข้อ!K22)</f>
        <v/>
      </c>
      <c r="M24" s="117" t="str">
        <f>IF(คุณลักษณะรายข้อ!P22="","",คุณลักษณะรายข้อ!P22)</f>
        <v/>
      </c>
      <c r="N24" s="462" t="str">
        <f>IF(คุณลักษณะรายข้อ!T22="","",คุณลักษณะรายข้อ!T22)</f>
        <v/>
      </c>
      <c r="O24" s="117" t="str">
        <f>IF(คุณลักษณะรายข้อ!Y22="","",คุณลักษณะรายข้อ!Y22)</f>
        <v/>
      </c>
      <c r="P24" s="117" t="str">
        <f>IF(คุณลักษณะรายข้อ!AD22="","",คุณลักษณะรายข้อ!AD22)</f>
        <v/>
      </c>
      <c r="Q24" s="117" t="str">
        <f>IF(คุณลักษณะรายข้อ!AI22="","",คุณลักษณะรายข้อ!AI22)</f>
        <v/>
      </c>
      <c r="R24" s="117" t="str">
        <f>IF(คุณลักษณะรายข้อ!AO22="","",คุณลักษณะรายข้อ!AO22)</f>
        <v/>
      </c>
      <c r="S24" s="117" t="str">
        <f>IF(คุณลักษณะรายข้อ!AT22="","",คุณลักษณะรายข้อ!AT22)</f>
        <v/>
      </c>
      <c r="T24" s="117" t="str">
        <f>IF(คุณลักษณะรายข้อ!AY22="","",คุณลักษณะรายข้อ!AY22)</f>
        <v/>
      </c>
      <c r="U24" s="117" t="str">
        <f>IF(คุณลักษณะรายข้อ!BD22="","",คุณลักษณะรายข้อ!BD22)</f>
        <v/>
      </c>
      <c r="V24" s="114" t="str">
        <f>IF($V$1=$AK$4,"",คุณลักษณะ!AC22)</f>
        <v/>
      </c>
      <c r="W24" s="554" t="str">
        <f>IF($W$1=$AK$4,"",คุณลักษณะ!AE22)</f>
        <v/>
      </c>
      <c r="X24" s="117" t="str">
        <f>สมรรถนะรายด้าน!K22</f>
        <v/>
      </c>
      <c r="Y24" s="117" t="str">
        <f>สมรรถนะรายด้าน!P22</f>
        <v/>
      </c>
      <c r="Z24" s="462" t="str">
        <f>สมรรถนะรายด้าน!U22</f>
        <v/>
      </c>
      <c r="AA24" s="117" t="str">
        <f>สมรรถนะรายด้าน!AD22</f>
        <v/>
      </c>
      <c r="AB24" s="117" t="str">
        <f>สมรรถนะรายด้าน!AI22</f>
        <v/>
      </c>
      <c r="AC24" s="114" t="str">
        <f>IF($AC$1=$AK$4,"",สมรรถนะรายด้าน!AL22)</f>
        <v/>
      </c>
      <c r="AD24" s="114" t="str">
        <f>IF($AD$1=$AK$4,"",สมรรถนะรายด้าน!AN22)</f>
        <v/>
      </c>
      <c r="AE24" s="117" t="str">
        <f>คะแนนตัวชี้วัด!JE23</f>
        <v/>
      </c>
      <c r="AF24" s="464" t="str">
        <f>คะแนนตัวชี้วัด!JF23</f>
        <v/>
      </c>
      <c r="AG24" s="554" t="str">
        <f>IF($AG$1=$AK$4,"",คะแนนตัวชี้วัด!JG23)</f>
        <v/>
      </c>
      <c r="AH24" s="547" t="str">
        <f>IF(สรุปตัดสินผลการเรียน!F24="","",IF($AH$1=$AK$4,"",สรุปตัดสินผลการเรียน!F24))</f>
        <v/>
      </c>
      <c r="AI24" s="554" t="str">
        <f>IF(สรุปตัดสินผลการเรียน!R24="","",IF($AI$1=$AK$4,"",สรุปตัดสินผลการเรียน!R24))</f>
        <v/>
      </c>
      <c r="AJ24" s="27"/>
      <c r="AK24" s="27"/>
      <c r="AL24" s="27"/>
      <c r="AM24" s="27"/>
      <c r="AN24" s="27"/>
      <c r="AO24" s="34"/>
      <c r="AP24" s="27"/>
    </row>
    <row r="25" spans="2:42" s="28" customFormat="1" ht="15.75" customHeight="1" x14ac:dyDescent="0.45">
      <c r="B25" s="115" t="str">
        <f>นักเรียน!M23</f>
        <v/>
      </c>
      <c r="C25" s="112" t="str">
        <f>IF(นักเรียน!C23="","",นักเรียน!C23)</f>
        <v/>
      </c>
      <c r="D25" s="113" t="str">
        <f>IF(นักเรียน!E23="","",นักเรียน!E23)</f>
        <v/>
      </c>
      <c r="E25" s="112" t="str">
        <f>IF(คะแนน1!AD25="","",IF($E$1=$AK$4,"",คะแนน1!AD25))</f>
        <v/>
      </c>
      <c r="F25" s="112" t="str">
        <f>IF(คะแนน1!AH25="","",IF($F$1=$AK$4,"",คะแนน1!AH25))</f>
        <v/>
      </c>
      <c r="G25" s="112" t="str">
        <f>IF(คะแนน1!AP25="","",IF($G$1=$AK$4,"",คะแนน1!AP25))</f>
        <v/>
      </c>
      <c r="H25" s="114" t="str">
        <f>IF(คะแนน1!AQ25="","",IF($H$1=$AK$4,"",คะแนน1!AQ25))</f>
        <v/>
      </c>
      <c r="I25" s="554" t="str">
        <f>IF(AND(คะแนน1!AR25="",คะแนน1!AU25=""),"",IF(คะแนน1!AR25="",คะแนน1!AU25,IF($I$1=$AK$4,"",คะแนน1!AR25)))</f>
        <v/>
      </c>
      <c r="J25" s="114" t="str">
        <f>คิดวิเคราะห์!AA24</f>
        <v/>
      </c>
      <c r="K25" s="554" t="str">
        <f>คิดวิเคราะห์!AC24</f>
        <v/>
      </c>
      <c r="L25" s="117" t="str">
        <f>IF(คุณลักษณะรายข้อ!K23="","",คุณลักษณะรายข้อ!K23)</f>
        <v/>
      </c>
      <c r="M25" s="117" t="str">
        <f>IF(คุณลักษณะรายข้อ!P23="","",คุณลักษณะรายข้อ!P23)</f>
        <v/>
      </c>
      <c r="N25" s="462" t="str">
        <f>IF(คุณลักษณะรายข้อ!T23="","",คุณลักษณะรายข้อ!T23)</f>
        <v/>
      </c>
      <c r="O25" s="117" t="str">
        <f>IF(คุณลักษณะรายข้อ!Y23="","",คุณลักษณะรายข้อ!Y23)</f>
        <v/>
      </c>
      <c r="P25" s="117" t="str">
        <f>IF(คุณลักษณะรายข้อ!AD23="","",คุณลักษณะรายข้อ!AD23)</f>
        <v/>
      </c>
      <c r="Q25" s="117" t="str">
        <f>IF(คุณลักษณะรายข้อ!AI23="","",คุณลักษณะรายข้อ!AI23)</f>
        <v/>
      </c>
      <c r="R25" s="117" t="str">
        <f>IF(คุณลักษณะรายข้อ!AO23="","",คุณลักษณะรายข้อ!AO23)</f>
        <v/>
      </c>
      <c r="S25" s="117" t="str">
        <f>IF(คุณลักษณะรายข้อ!AT23="","",คุณลักษณะรายข้อ!AT23)</f>
        <v/>
      </c>
      <c r="T25" s="117" t="str">
        <f>IF(คุณลักษณะรายข้อ!AY23="","",คุณลักษณะรายข้อ!AY23)</f>
        <v/>
      </c>
      <c r="U25" s="117" t="str">
        <f>IF(คุณลักษณะรายข้อ!BD23="","",คุณลักษณะรายข้อ!BD23)</f>
        <v/>
      </c>
      <c r="V25" s="114" t="str">
        <f>IF($V$1=$AK$4,"",คุณลักษณะ!AC23)</f>
        <v/>
      </c>
      <c r="W25" s="554" t="str">
        <f>IF($W$1=$AK$4,"",คุณลักษณะ!AE23)</f>
        <v/>
      </c>
      <c r="X25" s="117" t="str">
        <f>สมรรถนะรายด้าน!K23</f>
        <v/>
      </c>
      <c r="Y25" s="117" t="str">
        <f>สมรรถนะรายด้าน!P23</f>
        <v/>
      </c>
      <c r="Z25" s="462" t="str">
        <f>สมรรถนะรายด้าน!U23</f>
        <v/>
      </c>
      <c r="AA25" s="117" t="str">
        <f>สมรรถนะรายด้าน!AD23</f>
        <v/>
      </c>
      <c r="AB25" s="117" t="str">
        <f>สมรรถนะรายด้าน!AI23</f>
        <v/>
      </c>
      <c r="AC25" s="114" t="str">
        <f>IF($AC$1=$AK$4,"",สมรรถนะรายด้าน!AL23)</f>
        <v/>
      </c>
      <c r="AD25" s="114" t="str">
        <f>IF($AD$1=$AK$4,"",สมรรถนะรายด้าน!AN23)</f>
        <v/>
      </c>
      <c r="AE25" s="117" t="str">
        <f>คะแนนตัวชี้วัด!JE24</f>
        <v/>
      </c>
      <c r="AF25" s="464" t="str">
        <f>คะแนนตัวชี้วัด!JF24</f>
        <v/>
      </c>
      <c r="AG25" s="554" t="str">
        <f>IF($AG$1=$AK$4,"",คะแนนตัวชี้วัด!JG24)</f>
        <v/>
      </c>
      <c r="AH25" s="547" t="str">
        <f>IF(สรุปตัดสินผลการเรียน!F25="","",IF($AH$1=$AK$4,"",สรุปตัดสินผลการเรียน!F25))</f>
        <v/>
      </c>
      <c r="AI25" s="554" t="str">
        <f>IF(สรุปตัดสินผลการเรียน!R25="","",IF($AI$1=$AK$4,"",สรุปตัดสินผลการเรียน!R25))</f>
        <v/>
      </c>
      <c r="AJ25" s="27"/>
      <c r="AK25" s="27"/>
      <c r="AL25" s="27"/>
      <c r="AM25" s="27"/>
      <c r="AN25" s="27"/>
      <c r="AO25" s="34"/>
      <c r="AP25" s="27"/>
    </row>
    <row r="26" spans="2:42" s="28" customFormat="1" ht="15.75" customHeight="1" x14ac:dyDescent="0.45">
      <c r="B26" s="115" t="str">
        <f>นักเรียน!M24</f>
        <v/>
      </c>
      <c r="C26" s="112" t="str">
        <f>IF(นักเรียน!C24="","",นักเรียน!C24)</f>
        <v/>
      </c>
      <c r="D26" s="113" t="str">
        <f>IF(นักเรียน!E24="","",นักเรียน!E24)</f>
        <v/>
      </c>
      <c r="E26" s="112" t="str">
        <f>IF(คะแนน1!AD26="","",IF($E$1=$AK$4,"",คะแนน1!AD26))</f>
        <v/>
      </c>
      <c r="F26" s="112" t="str">
        <f>IF(คะแนน1!AH26="","",IF($F$1=$AK$4,"",คะแนน1!AH26))</f>
        <v/>
      </c>
      <c r="G26" s="112" t="str">
        <f>IF(คะแนน1!AP26="","",IF($G$1=$AK$4,"",คะแนน1!AP26))</f>
        <v/>
      </c>
      <c r="H26" s="114" t="str">
        <f>IF(คะแนน1!AQ26="","",IF($H$1=$AK$4,"",คะแนน1!AQ26))</f>
        <v/>
      </c>
      <c r="I26" s="554" t="str">
        <f>IF(AND(คะแนน1!AR26="",คะแนน1!AU26=""),"",IF(คะแนน1!AR26="",คะแนน1!AU26,IF($I$1=$AK$4,"",คะแนน1!AR26)))</f>
        <v/>
      </c>
      <c r="J26" s="114" t="str">
        <f>คิดวิเคราะห์!AA25</f>
        <v/>
      </c>
      <c r="K26" s="554" t="str">
        <f>คิดวิเคราะห์!AC25</f>
        <v/>
      </c>
      <c r="L26" s="117" t="str">
        <f>IF(คุณลักษณะรายข้อ!K24="","",คุณลักษณะรายข้อ!K24)</f>
        <v/>
      </c>
      <c r="M26" s="117" t="str">
        <f>IF(คุณลักษณะรายข้อ!P24="","",คุณลักษณะรายข้อ!P24)</f>
        <v/>
      </c>
      <c r="N26" s="462" t="str">
        <f>IF(คุณลักษณะรายข้อ!T24="","",คุณลักษณะรายข้อ!T24)</f>
        <v/>
      </c>
      <c r="O26" s="117" t="str">
        <f>IF(คุณลักษณะรายข้อ!Y24="","",คุณลักษณะรายข้อ!Y24)</f>
        <v/>
      </c>
      <c r="P26" s="117" t="str">
        <f>IF(คุณลักษณะรายข้อ!AD24="","",คุณลักษณะรายข้อ!AD24)</f>
        <v/>
      </c>
      <c r="Q26" s="117" t="str">
        <f>IF(คุณลักษณะรายข้อ!AI24="","",คุณลักษณะรายข้อ!AI24)</f>
        <v/>
      </c>
      <c r="R26" s="117" t="str">
        <f>IF(คุณลักษณะรายข้อ!AO24="","",คุณลักษณะรายข้อ!AO24)</f>
        <v/>
      </c>
      <c r="S26" s="117" t="str">
        <f>IF(คุณลักษณะรายข้อ!AT24="","",คุณลักษณะรายข้อ!AT24)</f>
        <v/>
      </c>
      <c r="T26" s="117" t="str">
        <f>IF(คุณลักษณะรายข้อ!AY24="","",คุณลักษณะรายข้อ!AY24)</f>
        <v/>
      </c>
      <c r="U26" s="117" t="str">
        <f>IF(คุณลักษณะรายข้อ!BD24="","",คุณลักษณะรายข้อ!BD24)</f>
        <v/>
      </c>
      <c r="V26" s="114" t="str">
        <f>IF($V$1=$AK$4,"",คุณลักษณะ!AC24)</f>
        <v/>
      </c>
      <c r="W26" s="554" t="str">
        <f>IF($W$1=$AK$4,"",คุณลักษณะ!AE24)</f>
        <v/>
      </c>
      <c r="X26" s="117" t="str">
        <f>สมรรถนะรายด้าน!K24</f>
        <v/>
      </c>
      <c r="Y26" s="117" t="str">
        <f>สมรรถนะรายด้าน!P24</f>
        <v/>
      </c>
      <c r="Z26" s="462" t="str">
        <f>สมรรถนะรายด้าน!U24</f>
        <v/>
      </c>
      <c r="AA26" s="117" t="str">
        <f>สมรรถนะรายด้าน!AD24</f>
        <v/>
      </c>
      <c r="AB26" s="117" t="str">
        <f>สมรรถนะรายด้าน!AI24</f>
        <v/>
      </c>
      <c r="AC26" s="114" t="str">
        <f>IF($AC$1=$AK$4,"",สมรรถนะรายด้าน!AL24)</f>
        <v/>
      </c>
      <c r="AD26" s="114" t="str">
        <f>IF($AD$1=$AK$4,"",สมรรถนะรายด้าน!AN24)</f>
        <v/>
      </c>
      <c r="AE26" s="117" t="str">
        <f>คะแนนตัวชี้วัด!JE25</f>
        <v/>
      </c>
      <c r="AF26" s="464" t="str">
        <f>คะแนนตัวชี้วัด!JF25</f>
        <v/>
      </c>
      <c r="AG26" s="554" t="str">
        <f>IF($AG$1=$AK$4,"",คะแนนตัวชี้วัด!JG25)</f>
        <v/>
      </c>
      <c r="AH26" s="547" t="str">
        <f>IF(สรุปตัดสินผลการเรียน!F26="","",IF($AH$1=$AK$4,"",สรุปตัดสินผลการเรียน!F26))</f>
        <v/>
      </c>
      <c r="AI26" s="554" t="str">
        <f>IF(สรุปตัดสินผลการเรียน!R26="","",IF($AI$1=$AK$4,"",สรุปตัดสินผลการเรียน!R26))</f>
        <v/>
      </c>
      <c r="AJ26" s="27"/>
      <c r="AK26" s="27"/>
      <c r="AL26" s="27"/>
      <c r="AM26" s="27"/>
      <c r="AN26" s="27"/>
      <c r="AO26" s="34"/>
      <c r="AP26" s="27"/>
    </row>
    <row r="27" spans="2:42" s="28" customFormat="1" ht="15.75" customHeight="1" x14ac:dyDescent="0.45">
      <c r="B27" s="115" t="str">
        <f>นักเรียน!M25</f>
        <v/>
      </c>
      <c r="C27" s="112" t="str">
        <f>IF(นักเรียน!C25="","",นักเรียน!C25)</f>
        <v/>
      </c>
      <c r="D27" s="113" t="str">
        <f>IF(นักเรียน!E25="","",นักเรียน!E25)</f>
        <v/>
      </c>
      <c r="E27" s="112" t="str">
        <f>IF(คะแนน1!AD27="","",IF($E$1=$AK$4,"",คะแนน1!AD27))</f>
        <v/>
      </c>
      <c r="F27" s="112" t="str">
        <f>IF(คะแนน1!AH27="","",IF($F$1=$AK$4,"",คะแนน1!AH27))</f>
        <v/>
      </c>
      <c r="G27" s="112" t="str">
        <f>IF(คะแนน1!AP27="","",IF($G$1=$AK$4,"",คะแนน1!AP27))</f>
        <v/>
      </c>
      <c r="H27" s="114" t="str">
        <f>IF(คะแนน1!AQ27="","",IF($H$1=$AK$4,"",คะแนน1!AQ27))</f>
        <v/>
      </c>
      <c r="I27" s="554" t="str">
        <f>IF(AND(คะแนน1!AR27="",คะแนน1!AU27=""),"",IF(คะแนน1!AR27="",คะแนน1!AU27,IF($I$1=$AK$4,"",คะแนน1!AR27)))</f>
        <v/>
      </c>
      <c r="J27" s="114" t="str">
        <f>คิดวิเคราะห์!AA26</f>
        <v/>
      </c>
      <c r="K27" s="554" t="str">
        <f>คิดวิเคราะห์!AC26</f>
        <v/>
      </c>
      <c r="L27" s="117" t="str">
        <f>IF(คุณลักษณะรายข้อ!K25="","",คุณลักษณะรายข้อ!K25)</f>
        <v/>
      </c>
      <c r="M27" s="117" t="str">
        <f>IF(คุณลักษณะรายข้อ!P25="","",คุณลักษณะรายข้อ!P25)</f>
        <v/>
      </c>
      <c r="N27" s="462" t="str">
        <f>IF(คุณลักษณะรายข้อ!T25="","",คุณลักษณะรายข้อ!T25)</f>
        <v/>
      </c>
      <c r="O27" s="117" t="str">
        <f>IF(คุณลักษณะรายข้อ!Y25="","",คุณลักษณะรายข้อ!Y25)</f>
        <v/>
      </c>
      <c r="P27" s="117" t="str">
        <f>IF(คุณลักษณะรายข้อ!AD25="","",คุณลักษณะรายข้อ!AD25)</f>
        <v/>
      </c>
      <c r="Q27" s="117" t="str">
        <f>IF(คุณลักษณะรายข้อ!AI25="","",คุณลักษณะรายข้อ!AI25)</f>
        <v/>
      </c>
      <c r="R27" s="117" t="str">
        <f>IF(คุณลักษณะรายข้อ!AO25="","",คุณลักษณะรายข้อ!AO25)</f>
        <v/>
      </c>
      <c r="S27" s="117" t="str">
        <f>IF(คุณลักษณะรายข้อ!AT25="","",คุณลักษณะรายข้อ!AT25)</f>
        <v/>
      </c>
      <c r="T27" s="117" t="str">
        <f>IF(คุณลักษณะรายข้อ!AY25="","",คุณลักษณะรายข้อ!AY25)</f>
        <v/>
      </c>
      <c r="U27" s="117" t="str">
        <f>IF(คุณลักษณะรายข้อ!BD25="","",คุณลักษณะรายข้อ!BD25)</f>
        <v/>
      </c>
      <c r="V27" s="114" t="str">
        <f>IF($V$1=$AK$4,"",คุณลักษณะ!AC25)</f>
        <v/>
      </c>
      <c r="W27" s="554" t="str">
        <f>IF($W$1=$AK$4,"",คุณลักษณะ!AE25)</f>
        <v/>
      </c>
      <c r="X27" s="117" t="str">
        <f>สมรรถนะรายด้าน!K25</f>
        <v/>
      </c>
      <c r="Y27" s="117" t="str">
        <f>สมรรถนะรายด้าน!P25</f>
        <v/>
      </c>
      <c r="Z27" s="462" t="str">
        <f>สมรรถนะรายด้าน!U25</f>
        <v/>
      </c>
      <c r="AA27" s="117" t="str">
        <f>สมรรถนะรายด้าน!AD25</f>
        <v/>
      </c>
      <c r="AB27" s="117" t="str">
        <f>สมรรถนะรายด้าน!AI25</f>
        <v/>
      </c>
      <c r="AC27" s="114" t="str">
        <f>IF($AC$1=$AK$4,"",สมรรถนะรายด้าน!AL25)</f>
        <v/>
      </c>
      <c r="AD27" s="114" t="str">
        <f>IF($AD$1=$AK$4,"",สมรรถนะรายด้าน!AN25)</f>
        <v/>
      </c>
      <c r="AE27" s="117" t="str">
        <f>คะแนนตัวชี้วัด!JE26</f>
        <v/>
      </c>
      <c r="AF27" s="464" t="str">
        <f>คะแนนตัวชี้วัด!JF26</f>
        <v/>
      </c>
      <c r="AG27" s="554" t="str">
        <f>IF($AG$1=$AK$4,"",คะแนนตัวชี้วัด!JG26)</f>
        <v/>
      </c>
      <c r="AH27" s="547" t="str">
        <f>IF(สรุปตัดสินผลการเรียน!F27="","",IF($AH$1=$AK$4,"",สรุปตัดสินผลการเรียน!F27))</f>
        <v/>
      </c>
      <c r="AI27" s="554" t="str">
        <f>IF(สรุปตัดสินผลการเรียน!R27="","",IF($AI$1=$AK$4,"",สรุปตัดสินผลการเรียน!R27))</f>
        <v/>
      </c>
      <c r="AJ27" s="27"/>
      <c r="AK27" s="27"/>
      <c r="AL27" s="27"/>
      <c r="AM27" s="27"/>
      <c r="AN27" s="27"/>
      <c r="AO27" s="34"/>
      <c r="AP27" s="27"/>
    </row>
    <row r="28" spans="2:42" s="28" customFormat="1" ht="15.75" customHeight="1" x14ac:dyDescent="0.45">
      <c r="B28" s="115" t="str">
        <f>นักเรียน!M26</f>
        <v/>
      </c>
      <c r="C28" s="112" t="str">
        <f>IF(นักเรียน!C26="","",นักเรียน!C26)</f>
        <v/>
      </c>
      <c r="D28" s="113" t="str">
        <f>IF(นักเรียน!E26="","",นักเรียน!E26)</f>
        <v/>
      </c>
      <c r="E28" s="112" t="str">
        <f>IF(คะแนน1!AD28="","",IF($E$1=$AK$4,"",คะแนน1!AD28))</f>
        <v/>
      </c>
      <c r="F28" s="112" t="str">
        <f>IF(คะแนน1!AH28="","",IF($F$1=$AK$4,"",คะแนน1!AH28))</f>
        <v/>
      </c>
      <c r="G28" s="112" t="str">
        <f>IF(คะแนน1!AP28="","",IF($G$1=$AK$4,"",คะแนน1!AP28))</f>
        <v/>
      </c>
      <c r="H28" s="114" t="str">
        <f>IF(คะแนน1!AQ28="","",IF($H$1=$AK$4,"",คะแนน1!AQ28))</f>
        <v/>
      </c>
      <c r="I28" s="554" t="str">
        <f>IF(AND(คะแนน1!AR28="",คะแนน1!AU28=""),"",IF(คะแนน1!AR28="",คะแนน1!AU28,IF($I$1=$AK$4,"",คะแนน1!AR28)))</f>
        <v/>
      </c>
      <c r="J28" s="114" t="str">
        <f>คิดวิเคราะห์!AA27</f>
        <v/>
      </c>
      <c r="K28" s="554" t="str">
        <f>คิดวิเคราะห์!AC27</f>
        <v/>
      </c>
      <c r="L28" s="117" t="str">
        <f>IF(คุณลักษณะรายข้อ!K26="","",คุณลักษณะรายข้อ!K26)</f>
        <v/>
      </c>
      <c r="M28" s="117" t="str">
        <f>IF(คุณลักษณะรายข้อ!P26="","",คุณลักษณะรายข้อ!P26)</f>
        <v/>
      </c>
      <c r="N28" s="462" t="str">
        <f>IF(คุณลักษณะรายข้อ!T26="","",คุณลักษณะรายข้อ!T26)</f>
        <v/>
      </c>
      <c r="O28" s="117" t="str">
        <f>IF(คุณลักษณะรายข้อ!Y26="","",คุณลักษณะรายข้อ!Y26)</f>
        <v/>
      </c>
      <c r="P28" s="117" t="str">
        <f>IF(คุณลักษณะรายข้อ!AD26="","",คุณลักษณะรายข้อ!AD26)</f>
        <v/>
      </c>
      <c r="Q28" s="117" t="str">
        <f>IF(คุณลักษณะรายข้อ!AI26="","",คุณลักษณะรายข้อ!AI26)</f>
        <v/>
      </c>
      <c r="R28" s="117" t="str">
        <f>IF(คุณลักษณะรายข้อ!AO26="","",คุณลักษณะรายข้อ!AO26)</f>
        <v/>
      </c>
      <c r="S28" s="117" t="str">
        <f>IF(คุณลักษณะรายข้อ!AT26="","",คุณลักษณะรายข้อ!AT26)</f>
        <v/>
      </c>
      <c r="T28" s="117" t="str">
        <f>IF(คุณลักษณะรายข้อ!AY26="","",คุณลักษณะรายข้อ!AY26)</f>
        <v/>
      </c>
      <c r="U28" s="117" t="str">
        <f>IF(คุณลักษณะรายข้อ!BD26="","",คุณลักษณะรายข้อ!BD26)</f>
        <v/>
      </c>
      <c r="V28" s="114" t="str">
        <f>IF($V$1=$AK$4,"",คุณลักษณะ!AC26)</f>
        <v/>
      </c>
      <c r="W28" s="554" t="str">
        <f>IF($W$1=$AK$4,"",คุณลักษณะ!AE26)</f>
        <v/>
      </c>
      <c r="X28" s="117" t="str">
        <f>สมรรถนะรายด้าน!K26</f>
        <v/>
      </c>
      <c r="Y28" s="117" t="str">
        <f>สมรรถนะรายด้าน!P26</f>
        <v/>
      </c>
      <c r="Z28" s="462" t="str">
        <f>สมรรถนะรายด้าน!U26</f>
        <v/>
      </c>
      <c r="AA28" s="117" t="str">
        <f>สมรรถนะรายด้าน!AD26</f>
        <v/>
      </c>
      <c r="AB28" s="117" t="str">
        <f>สมรรถนะรายด้าน!AI26</f>
        <v/>
      </c>
      <c r="AC28" s="114" t="str">
        <f>IF($AC$1=$AK$4,"",สมรรถนะรายด้าน!AL26)</f>
        <v/>
      </c>
      <c r="AD28" s="114" t="str">
        <f>IF($AD$1=$AK$4,"",สมรรถนะรายด้าน!AN26)</f>
        <v/>
      </c>
      <c r="AE28" s="117" t="str">
        <f>คะแนนตัวชี้วัด!JE27</f>
        <v/>
      </c>
      <c r="AF28" s="464" t="str">
        <f>คะแนนตัวชี้วัด!JF27</f>
        <v/>
      </c>
      <c r="AG28" s="554" t="str">
        <f>IF($AG$1=$AK$4,"",คะแนนตัวชี้วัด!JG27)</f>
        <v/>
      </c>
      <c r="AH28" s="547" t="str">
        <f>IF(สรุปตัดสินผลการเรียน!F28="","",IF($AH$1=$AK$4,"",สรุปตัดสินผลการเรียน!F28))</f>
        <v/>
      </c>
      <c r="AI28" s="554" t="str">
        <f>IF(สรุปตัดสินผลการเรียน!R28="","",IF($AI$1=$AK$4,"",สรุปตัดสินผลการเรียน!R28))</f>
        <v/>
      </c>
      <c r="AJ28" s="27"/>
      <c r="AK28" s="27"/>
      <c r="AL28" s="27"/>
      <c r="AM28" s="27"/>
      <c r="AN28" s="27"/>
      <c r="AO28" s="34"/>
      <c r="AP28" s="27"/>
    </row>
    <row r="29" spans="2:42" s="28" customFormat="1" ht="15.75" customHeight="1" x14ac:dyDescent="0.45">
      <c r="B29" s="115" t="str">
        <f>นักเรียน!M27</f>
        <v/>
      </c>
      <c r="C29" s="112" t="str">
        <f>IF(นักเรียน!C27="","",นักเรียน!C27)</f>
        <v/>
      </c>
      <c r="D29" s="113" t="str">
        <f>IF(นักเรียน!E27="","",นักเรียน!E27)</f>
        <v/>
      </c>
      <c r="E29" s="112" t="str">
        <f>IF(คะแนน1!AD29="","",IF($E$1=$AK$4,"",คะแนน1!AD29))</f>
        <v/>
      </c>
      <c r="F29" s="112" t="str">
        <f>IF(คะแนน1!AH29="","",IF($F$1=$AK$4,"",คะแนน1!AH29))</f>
        <v/>
      </c>
      <c r="G29" s="112" t="str">
        <f>IF(คะแนน1!AP29="","",IF($G$1=$AK$4,"",คะแนน1!AP29))</f>
        <v/>
      </c>
      <c r="H29" s="114" t="str">
        <f>IF(คะแนน1!AQ29="","",IF($H$1=$AK$4,"",คะแนน1!AQ29))</f>
        <v/>
      </c>
      <c r="I29" s="554" t="str">
        <f>IF(AND(คะแนน1!AR29="",คะแนน1!AU29=""),"",IF(คะแนน1!AR29="",คะแนน1!AU29,IF($I$1=$AK$4,"",คะแนน1!AR29)))</f>
        <v/>
      </c>
      <c r="J29" s="114" t="str">
        <f>คิดวิเคราะห์!AA28</f>
        <v/>
      </c>
      <c r="K29" s="554" t="str">
        <f>คิดวิเคราะห์!AC28</f>
        <v/>
      </c>
      <c r="L29" s="117" t="str">
        <f>IF(คุณลักษณะรายข้อ!K27="","",คุณลักษณะรายข้อ!K27)</f>
        <v/>
      </c>
      <c r="M29" s="117" t="str">
        <f>IF(คุณลักษณะรายข้อ!P27="","",คุณลักษณะรายข้อ!P27)</f>
        <v/>
      </c>
      <c r="N29" s="462" t="str">
        <f>IF(คุณลักษณะรายข้อ!T27="","",คุณลักษณะรายข้อ!T27)</f>
        <v/>
      </c>
      <c r="O29" s="117" t="str">
        <f>IF(คุณลักษณะรายข้อ!Y27="","",คุณลักษณะรายข้อ!Y27)</f>
        <v/>
      </c>
      <c r="P29" s="117" t="str">
        <f>IF(คุณลักษณะรายข้อ!AD27="","",คุณลักษณะรายข้อ!AD27)</f>
        <v/>
      </c>
      <c r="Q29" s="117" t="str">
        <f>IF(คุณลักษณะรายข้อ!AI27="","",คุณลักษณะรายข้อ!AI27)</f>
        <v/>
      </c>
      <c r="R29" s="117" t="str">
        <f>IF(คุณลักษณะรายข้อ!AO27="","",คุณลักษณะรายข้อ!AO27)</f>
        <v/>
      </c>
      <c r="S29" s="117" t="str">
        <f>IF(คุณลักษณะรายข้อ!AT27="","",คุณลักษณะรายข้อ!AT27)</f>
        <v/>
      </c>
      <c r="T29" s="117" t="str">
        <f>IF(คุณลักษณะรายข้อ!AY27="","",คุณลักษณะรายข้อ!AY27)</f>
        <v/>
      </c>
      <c r="U29" s="117" t="str">
        <f>IF(คุณลักษณะรายข้อ!BD27="","",คุณลักษณะรายข้อ!BD27)</f>
        <v/>
      </c>
      <c r="V29" s="114" t="str">
        <f>IF($V$1=$AK$4,"",คุณลักษณะ!AC27)</f>
        <v/>
      </c>
      <c r="W29" s="554" t="str">
        <f>IF($W$1=$AK$4,"",คุณลักษณะ!AE27)</f>
        <v/>
      </c>
      <c r="X29" s="117" t="str">
        <f>สมรรถนะรายด้าน!K27</f>
        <v/>
      </c>
      <c r="Y29" s="117" t="str">
        <f>สมรรถนะรายด้าน!P27</f>
        <v/>
      </c>
      <c r="Z29" s="462" t="str">
        <f>สมรรถนะรายด้าน!U27</f>
        <v/>
      </c>
      <c r="AA29" s="117" t="str">
        <f>สมรรถนะรายด้าน!AD27</f>
        <v/>
      </c>
      <c r="AB29" s="117" t="str">
        <f>สมรรถนะรายด้าน!AI27</f>
        <v/>
      </c>
      <c r="AC29" s="114" t="str">
        <f>IF($AC$1=$AK$4,"",สมรรถนะรายด้าน!AL27)</f>
        <v/>
      </c>
      <c r="AD29" s="114" t="str">
        <f>IF($AD$1=$AK$4,"",สมรรถนะรายด้าน!AN27)</f>
        <v/>
      </c>
      <c r="AE29" s="117" t="str">
        <f>คะแนนตัวชี้วัด!JE28</f>
        <v/>
      </c>
      <c r="AF29" s="464" t="str">
        <f>คะแนนตัวชี้วัด!JF28</f>
        <v/>
      </c>
      <c r="AG29" s="554" t="str">
        <f>IF($AG$1=$AK$4,"",คะแนนตัวชี้วัด!JG28)</f>
        <v/>
      </c>
      <c r="AH29" s="547" t="str">
        <f>IF(สรุปตัดสินผลการเรียน!F29="","",IF($AH$1=$AK$4,"",สรุปตัดสินผลการเรียน!F29))</f>
        <v/>
      </c>
      <c r="AI29" s="554" t="str">
        <f>IF(สรุปตัดสินผลการเรียน!R29="","",IF($AI$1=$AK$4,"",สรุปตัดสินผลการเรียน!R29))</f>
        <v/>
      </c>
      <c r="AJ29" s="27"/>
      <c r="AK29" s="27"/>
      <c r="AL29" s="27"/>
      <c r="AM29" s="27"/>
      <c r="AN29" s="27"/>
      <c r="AO29" s="34"/>
      <c r="AP29" s="27"/>
    </row>
    <row r="30" spans="2:42" s="28" customFormat="1" ht="15.75" customHeight="1" x14ac:dyDescent="0.45">
      <c r="B30" s="115" t="str">
        <f>นักเรียน!M28</f>
        <v/>
      </c>
      <c r="C30" s="112" t="str">
        <f>IF(นักเรียน!C28="","",นักเรียน!C28)</f>
        <v/>
      </c>
      <c r="D30" s="113" t="str">
        <f>IF(นักเรียน!E28="","",นักเรียน!E28)</f>
        <v/>
      </c>
      <c r="E30" s="112" t="str">
        <f>IF(คะแนน1!AD30="","",IF($E$1=$AK$4,"",คะแนน1!AD30))</f>
        <v/>
      </c>
      <c r="F30" s="112" t="str">
        <f>IF(คะแนน1!AH30="","",IF($F$1=$AK$4,"",คะแนน1!AH30))</f>
        <v/>
      </c>
      <c r="G30" s="112" t="str">
        <f>IF(คะแนน1!AP30="","",IF($G$1=$AK$4,"",คะแนน1!AP30))</f>
        <v/>
      </c>
      <c r="H30" s="114" t="str">
        <f>IF(คะแนน1!AQ30="","",IF($H$1=$AK$4,"",คะแนน1!AQ30))</f>
        <v/>
      </c>
      <c r="I30" s="554" t="str">
        <f>IF(AND(คะแนน1!AR30="",คะแนน1!AU30=""),"",IF(คะแนน1!AR30="",คะแนน1!AU30,IF($I$1=$AK$4,"",คะแนน1!AR30)))</f>
        <v/>
      </c>
      <c r="J30" s="114" t="str">
        <f>คิดวิเคราะห์!AA29</f>
        <v/>
      </c>
      <c r="K30" s="554" t="str">
        <f>คิดวิเคราะห์!AC29</f>
        <v/>
      </c>
      <c r="L30" s="117" t="str">
        <f>IF(คุณลักษณะรายข้อ!K28="","",คุณลักษณะรายข้อ!K28)</f>
        <v/>
      </c>
      <c r="M30" s="117" t="str">
        <f>IF(คุณลักษณะรายข้อ!P28="","",คุณลักษณะรายข้อ!P28)</f>
        <v/>
      </c>
      <c r="N30" s="462" t="str">
        <f>IF(คุณลักษณะรายข้อ!T28="","",คุณลักษณะรายข้อ!T28)</f>
        <v/>
      </c>
      <c r="O30" s="117" t="str">
        <f>IF(คุณลักษณะรายข้อ!Y28="","",คุณลักษณะรายข้อ!Y28)</f>
        <v/>
      </c>
      <c r="P30" s="117" t="str">
        <f>IF(คุณลักษณะรายข้อ!AD28="","",คุณลักษณะรายข้อ!AD28)</f>
        <v/>
      </c>
      <c r="Q30" s="117" t="str">
        <f>IF(คุณลักษณะรายข้อ!AI28="","",คุณลักษณะรายข้อ!AI28)</f>
        <v/>
      </c>
      <c r="R30" s="117" t="str">
        <f>IF(คุณลักษณะรายข้อ!AO28="","",คุณลักษณะรายข้อ!AO28)</f>
        <v/>
      </c>
      <c r="S30" s="117" t="str">
        <f>IF(คุณลักษณะรายข้อ!AT28="","",คุณลักษณะรายข้อ!AT28)</f>
        <v/>
      </c>
      <c r="T30" s="117" t="str">
        <f>IF(คุณลักษณะรายข้อ!AY28="","",คุณลักษณะรายข้อ!AY28)</f>
        <v/>
      </c>
      <c r="U30" s="117" t="str">
        <f>IF(คุณลักษณะรายข้อ!BD28="","",คุณลักษณะรายข้อ!BD28)</f>
        <v/>
      </c>
      <c r="V30" s="114" t="str">
        <f>IF($V$1=$AK$4,"",คุณลักษณะ!AC28)</f>
        <v/>
      </c>
      <c r="W30" s="554" t="str">
        <f>IF($W$1=$AK$4,"",คุณลักษณะ!AE28)</f>
        <v/>
      </c>
      <c r="X30" s="117" t="str">
        <f>สมรรถนะรายด้าน!K28</f>
        <v/>
      </c>
      <c r="Y30" s="117" t="str">
        <f>สมรรถนะรายด้าน!P28</f>
        <v/>
      </c>
      <c r="Z30" s="462" t="str">
        <f>สมรรถนะรายด้าน!U28</f>
        <v/>
      </c>
      <c r="AA30" s="117" t="str">
        <f>สมรรถนะรายด้าน!AD28</f>
        <v/>
      </c>
      <c r="AB30" s="117" t="str">
        <f>สมรรถนะรายด้าน!AI28</f>
        <v/>
      </c>
      <c r="AC30" s="114" t="str">
        <f>IF($AC$1=$AK$4,"",สมรรถนะรายด้าน!AL28)</f>
        <v/>
      </c>
      <c r="AD30" s="114" t="str">
        <f>IF($AD$1=$AK$4,"",สมรรถนะรายด้าน!AN28)</f>
        <v/>
      </c>
      <c r="AE30" s="117" t="str">
        <f>คะแนนตัวชี้วัด!JE29</f>
        <v/>
      </c>
      <c r="AF30" s="464" t="str">
        <f>คะแนนตัวชี้วัด!JF29</f>
        <v/>
      </c>
      <c r="AG30" s="554" t="str">
        <f>IF($AG$1=$AK$4,"",คะแนนตัวชี้วัด!JG29)</f>
        <v/>
      </c>
      <c r="AH30" s="547" t="str">
        <f>IF(สรุปตัดสินผลการเรียน!F30="","",IF($AH$1=$AK$4,"",สรุปตัดสินผลการเรียน!F30))</f>
        <v/>
      </c>
      <c r="AI30" s="554" t="str">
        <f>IF(สรุปตัดสินผลการเรียน!R30="","",IF($AI$1=$AK$4,"",สรุปตัดสินผลการเรียน!R30))</f>
        <v/>
      </c>
      <c r="AJ30" s="27"/>
      <c r="AK30" s="27"/>
      <c r="AL30" s="27"/>
      <c r="AM30" s="27"/>
      <c r="AN30" s="27"/>
      <c r="AO30" s="34"/>
      <c r="AP30" s="27"/>
    </row>
    <row r="31" spans="2:42" s="28" customFormat="1" ht="15.75" customHeight="1" x14ac:dyDescent="0.45">
      <c r="B31" s="115" t="str">
        <f>นักเรียน!M29</f>
        <v/>
      </c>
      <c r="C31" s="112" t="str">
        <f>IF(นักเรียน!C29="","",นักเรียน!C29)</f>
        <v/>
      </c>
      <c r="D31" s="113" t="str">
        <f>IF(นักเรียน!E29="","",นักเรียน!E29)</f>
        <v/>
      </c>
      <c r="E31" s="112" t="str">
        <f>IF(คะแนน1!AD31="","",IF($E$1=$AK$4,"",คะแนน1!AD31))</f>
        <v/>
      </c>
      <c r="F31" s="112" t="str">
        <f>IF(คะแนน1!AH31="","",IF($F$1=$AK$4,"",คะแนน1!AH31))</f>
        <v/>
      </c>
      <c r="G31" s="112" t="str">
        <f>IF(คะแนน1!AP31="","",IF($G$1=$AK$4,"",คะแนน1!AP31))</f>
        <v/>
      </c>
      <c r="H31" s="114" t="str">
        <f>IF(คะแนน1!AQ31="","",IF($H$1=$AK$4,"",คะแนน1!AQ31))</f>
        <v/>
      </c>
      <c r="I31" s="554" t="str">
        <f>IF(AND(คะแนน1!AR31="",คะแนน1!AU31=""),"",IF(คะแนน1!AR31="",คะแนน1!AU31,IF($I$1=$AK$4,"",คะแนน1!AR31)))</f>
        <v/>
      </c>
      <c r="J31" s="114" t="str">
        <f>คิดวิเคราะห์!AA30</f>
        <v/>
      </c>
      <c r="K31" s="554" t="str">
        <f>คิดวิเคราะห์!AC30</f>
        <v/>
      </c>
      <c r="L31" s="117" t="str">
        <f>IF(คุณลักษณะรายข้อ!K29="","",คุณลักษณะรายข้อ!K29)</f>
        <v/>
      </c>
      <c r="M31" s="117" t="str">
        <f>IF(คุณลักษณะรายข้อ!P29="","",คุณลักษณะรายข้อ!P29)</f>
        <v/>
      </c>
      <c r="N31" s="462" t="str">
        <f>IF(คุณลักษณะรายข้อ!T29="","",คุณลักษณะรายข้อ!T29)</f>
        <v/>
      </c>
      <c r="O31" s="117" t="str">
        <f>IF(คุณลักษณะรายข้อ!Y29="","",คุณลักษณะรายข้อ!Y29)</f>
        <v/>
      </c>
      <c r="P31" s="117" t="str">
        <f>IF(คุณลักษณะรายข้อ!AD29="","",คุณลักษณะรายข้อ!AD29)</f>
        <v/>
      </c>
      <c r="Q31" s="117" t="str">
        <f>IF(คุณลักษณะรายข้อ!AI29="","",คุณลักษณะรายข้อ!AI29)</f>
        <v/>
      </c>
      <c r="R31" s="117" t="str">
        <f>IF(คุณลักษณะรายข้อ!AO29="","",คุณลักษณะรายข้อ!AO29)</f>
        <v/>
      </c>
      <c r="S31" s="117" t="str">
        <f>IF(คุณลักษณะรายข้อ!AT29="","",คุณลักษณะรายข้อ!AT29)</f>
        <v/>
      </c>
      <c r="T31" s="117" t="str">
        <f>IF(คุณลักษณะรายข้อ!AY29="","",คุณลักษณะรายข้อ!AY29)</f>
        <v/>
      </c>
      <c r="U31" s="117" t="str">
        <f>IF(คุณลักษณะรายข้อ!BD29="","",คุณลักษณะรายข้อ!BD29)</f>
        <v/>
      </c>
      <c r="V31" s="114" t="str">
        <f>IF($V$1=$AK$4,"",คุณลักษณะ!AC29)</f>
        <v/>
      </c>
      <c r="W31" s="554" t="str">
        <f>IF($W$1=$AK$4,"",คุณลักษณะ!AE29)</f>
        <v/>
      </c>
      <c r="X31" s="117" t="str">
        <f>สมรรถนะรายด้าน!K29</f>
        <v/>
      </c>
      <c r="Y31" s="117" t="str">
        <f>สมรรถนะรายด้าน!P29</f>
        <v/>
      </c>
      <c r="Z31" s="462" t="str">
        <f>สมรรถนะรายด้าน!U29</f>
        <v/>
      </c>
      <c r="AA31" s="117" t="str">
        <f>สมรรถนะรายด้าน!AD29</f>
        <v/>
      </c>
      <c r="AB31" s="117" t="str">
        <f>สมรรถนะรายด้าน!AI29</f>
        <v/>
      </c>
      <c r="AC31" s="114" t="str">
        <f>IF($AC$1=$AK$4,"",สมรรถนะรายด้าน!AL29)</f>
        <v/>
      </c>
      <c r="AD31" s="114" t="str">
        <f>IF($AD$1=$AK$4,"",สมรรถนะรายด้าน!AN29)</f>
        <v/>
      </c>
      <c r="AE31" s="117" t="str">
        <f>คะแนนตัวชี้วัด!JE30</f>
        <v/>
      </c>
      <c r="AF31" s="464" t="str">
        <f>คะแนนตัวชี้วัด!JF30</f>
        <v/>
      </c>
      <c r="AG31" s="554" t="str">
        <f>IF($AG$1=$AK$4,"",คะแนนตัวชี้วัด!JG30)</f>
        <v/>
      </c>
      <c r="AH31" s="547" t="str">
        <f>IF(สรุปตัดสินผลการเรียน!F31="","",IF($AH$1=$AK$4,"",สรุปตัดสินผลการเรียน!F31))</f>
        <v/>
      </c>
      <c r="AI31" s="554" t="str">
        <f>IF(สรุปตัดสินผลการเรียน!R31="","",IF($AI$1=$AK$4,"",สรุปตัดสินผลการเรียน!R31))</f>
        <v/>
      </c>
      <c r="AJ31" s="27"/>
      <c r="AK31" s="27"/>
      <c r="AL31" s="27"/>
      <c r="AM31" s="27"/>
      <c r="AN31" s="27"/>
      <c r="AO31" s="34"/>
      <c r="AP31" s="27"/>
    </row>
    <row r="32" spans="2:42" s="28" customFormat="1" ht="15.75" customHeight="1" x14ac:dyDescent="0.45">
      <c r="B32" s="115" t="str">
        <f>นักเรียน!M30</f>
        <v/>
      </c>
      <c r="C32" s="112" t="str">
        <f>IF(นักเรียน!C30="","",นักเรียน!C30)</f>
        <v/>
      </c>
      <c r="D32" s="113" t="str">
        <f>IF(นักเรียน!E30="","",นักเรียน!E30)</f>
        <v/>
      </c>
      <c r="E32" s="112" t="str">
        <f>IF(คะแนน1!AD32="","",IF($E$1=$AK$4,"",คะแนน1!AD32))</f>
        <v/>
      </c>
      <c r="F32" s="112" t="str">
        <f>IF(คะแนน1!AH32="","",IF($F$1=$AK$4,"",คะแนน1!AH32))</f>
        <v/>
      </c>
      <c r="G32" s="112" t="str">
        <f>IF(คะแนน1!AP32="","",IF($G$1=$AK$4,"",คะแนน1!AP32))</f>
        <v/>
      </c>
      <c r="H32" s="114" t="str">
        <f>IF(คะแนน1!AQ32="","",IF($H$1=$AK$4,"",คะแนน1!AQ32))</f>
        <v/>
      </c>
      <c r="I32" s="554" t="str">
        <f>IF(AND(คะแนน1!AR32="",คะแนน1!AU32=""),"",IF(คะแนน1!AR32="",คะแนน1!AU32,IF($I$1=$AK$4,"",คะแนน1!AR32)))</f>
        <v/>
      </c>
      <c r="J32" s="114" t="str">
        <f>คิดวิเคราะห์!AA31</f>
        <v/>
      </c>
      <c r="K32" s="554" t="str">
        <f>คิดวิเคราะห์!AC31</f>
        <v/>
      </c>
      <c r="L32" s="117" t="str">
        <f>IF(คุณลักษณะรายข้อ!K30="","",คุณลักษณะรายข้อ!K30)</f>
        <v/>
      </c>
      <c r="M32" s="117" t="str">
        <f>IF(คุณลักษณะรายข้อ!P30="","",คุณลักษณะรายข้อ!P30)</f>
        <v/>
      </c>
      <c r="N32" s="462" t="str">
        <f>IF(คุณลักษณะรายข้อ!T30="","",คุณลักษณะรายข้อ!T30)</f>
        <v/>
      </c>
      <c r="O32" s="117" t="str">
        <f>IF(คุณลักษณะรายข้อ!Y30="","",คุณลักษณะรายข้อ!Y30)</f>
        <v/>
      </c>
      <c r="P32" s="117" t="str">
        <f>IF(คุณลักษณะรายข้อ!AD30="","",คุณลักษณะรายข้อ!AD30)</f>
        <v/>
      </c>
      <c r="Q32" s="117" t="str">
        <f>IF(คุณลักษณะรายข้อ!AI30="","",คุณลักษณะรายข้อ!AI30)</f>
        <v/>
      </c>
      <c r="R32" s="117" t="str">
        <f>IF(คุณลักษณะรายข้อ!AO30="","",คุณลักษณะรายข้อ!AO30)</f>
        <v/>
      </c>
      <c r="S32" s="117" t="str">
        <f>IF(คุณลักษณะรายข้อ!AT30="","",คุณลักษณะรายข้อ!AT30)</f>
        <v/>
      </c>
      <c r="T32" s="117" t="str">
        <f>IF(คุณลักษณะรายข้อ!AY30="","",คุณลักษณะรายข้อ!AY30)</f>
        <v/>
      </c>
      <c r="U32" s="117" t="str">
        <f>IF(คุณลักษณะรายข้อ!BD30="","",คุณลักษณะรายข้อ!BD30)</f>
        <v/>
      </c>
      <c r="V32" s="114" t="str">
        <f>IF($V$1=$AK$4,"",คุณลักษณะ!AC30)</f>
        <v/>
      </c>
      <c r="W32" s="554" t="str">
        <f>IF($W$1=$AK$4,"",คุณลักษณะ!AE30)</f>
        <v/>
      </c>
      <c r="X32" s="117" t="str">
        <f>สมรรถนะรายด้าน!K30</f>
        <v/>
      </c>
      <c r="Y32" s="117" t="str">
        <f>สมรรถนะรายด้าน!P30</f>
        <v/>
      </c>
      <c r="Z32" s="462" t="str">
        <f>สมรรถนะรายด้าน!U30</f>
        <v/>
      </c>
      <c r="AA32" s="117" t="str">
        <f>สมรรถนะรายด้าน!AD30</f>
        <v/>
      </c>
      <c r="AB32" s="117" t="str">
        <f>สมรรถนะรายด้าน!AI30</f>
        <v/>
      </c>
      <c r="AC32" s="114" t="str">
        <f>IF($AC$1=$AK$4,"",สมรรถนะรายด้าน!AL30)</f>
        <v/>
      </c>
      <c r="AD32" s="114" t="str">
        <f>IF($AD$1=$AK$4,"",สมรรถนะรายด้าน!AN30)</f>
        <v/>
      </c>
      <c r="AE32" s="117" t="str">
        <f>คะแนนตัวชี้วัด!JE31</f>
        <v/>
      </c>
      <c r="AF32" s="464" t="str">
        <f>คะแนนตัวชี้วัด!JF31</f>
        <v/>
      </c>
      <c r="AG32" s="554" t="str">
        <f>IF($AG$1=$AK$4,"",คะแนนตัวชี้วัด!JG31)</f>
        <v/>
      </c>
      <c r="AH32" s="547" t="str">
        <f>IF(สรุปตัดสินผลการเรียน!F32="","",IF($AH$1=$AK$4,"",สรุปตัดสินผลการเรียน!F32))</f>
        <v/>
      </c>
      <c r="AI32" s="554" t="str">
        <f>IF(สรุปตัดสินผลการเรียน!R32="","",IF($AI$1=$AK$4,"",สรุปตัดสินผลการเรียน!R32))</f>
        <v/>
      </c>
      <c r="AJ32" s="27"/>
      <c r="AK32" s="27"/>
      <c r="AL32" s="27"/>
      <c r="AM32" s="27"/>
      <c r="AN32" s="27"/>
      <c r="AO32" s="34"/>
      <c r="AP32" s="27"/>
    </row>
    <row r="33" spans="2:42" s="28" customFormat="1" ht="15.75" customHeight="1" x14ac:dyDescent="0.45">
      <c r="B33" s="115" t="str">
        <f>นักเรียน!M31</f>
        <v/>
      </c>
      <c r="C33" s="112" t="str">
        <f>IF(นักเรียน!C31="","",นักเรียน!C31)</f>
        <v/>
      </c>
      <c r="D33" s="113" t="str">
        <f>IF(นักเรียน!E31="","",นักเรียน!E31)</f>
        <v/>
      </c>
      <c r="E33" s="112" t="str">
        <f>IF(คะแนน1!AD33="","",IF($E$1=$AK$4,"",คะแนน1!AD33))</f>
        <v/>
      </c>
      <c r="F33" s="112" t="str">
        <f>IF(คะแนน1!AH33="","",IF($F$1=$AK$4,"",คะแนน1!AH33))</f>
        <v/>
      </c>
      <c r="G33" s="112" t="str">
        <f>IF(คะแนน1!AP33="","",IF($G$1=$AK$4,"",คะแนน1!AP33))</f>
        <v/>
      </c>
      <c r="H33" s="114" t="str">
        <f>IF(คะแนน1!AQ33="","",IF($H$1=$AK$4,"",คะแนน1!AQ33))</f>
        <v/>
      </c>
      <c r="I33" s="554" t="str">
        <f>IF(AND(คะแนน1!AR33="",คะแนน1!AU33=""),"",IF(คะแนน1!AR33="",คะแนน1!AU33,IF($I$1=$AK$4,"",คะแนน1!AR33)))</f>
        <v/>
      </c>
      <c r="J33" s="114" t="str">
        <f>คิดวิเคราะห์!AA32</f>
        <v/>
      </c>
      <c r="K33" s="554" t="str">
        <f>คิดวิเคราะห์!AC32</f>
        <v/>
      </c>
      <c r="L33" s="117" t="str">
        <f>IF(คุณลักษณะรายข้อ!K31="","",คุณลักษณะรายข้อ!K31)</f>
        <v/>
      </c>
      <c r="M33" s="117" t="str">
        <f>IF(คุณลักษณะรายข้อ!P31="","",คุณลักษณะรายข้อ!P31)</f>
        <v/>
      </c>
      <c r="N33" s="462" t="str">
        <f>IF(คุณลักษณะรายข้อ!T31="","",คุณลักษณะรายข้อ!T31)</f>
        <v/>
      </c>
      <c r="O33" s="117" t="str">
        <f>IF(คุณลักษณะรายข้อ!Y31="","",คุณลักษณะรายข้อ!Y31)</f>
        <v/>
      </c>
      <c r="P33" s="117" t="str">
        <f>IF(คุณลักษณะรายข้อ!AD31="","",คุณลักษณะรายข้อ!AD31)</f>
        <v/>
      </c>
      <c r="Q33" s="117" t="str">
        <f>IF(คุณลักษณะรายข้อ!AI31="","",คุณลักษณะรายข้อ!AI31)</f>
        <v/>
      </c>
      <c r="R33" s="117" t="str">
        <f>IF(คุณลักษณะรายข้อ!AO31="","",คุณลักษณะรายข้อ!AO31)</f>
        <v/>
      </c>
      <c r="S33" s="117" t="str">
        <f>IF(คุณลักษณะรายข้อ!AT31="","",คุณลักษณะรายข้อ!AT31)</f>
        <v/>
      </c>
      <c r="T33" s="117" t="str">
        <f>IF(คุณลักษณะรายข้อ!AY31="","",คุณลักษณะรายข้อ!AY31)</f>
        <v/>
      </c>
      <c r="U33" s="117" t="str">
        <f>IF(คุณลักษณะรายข้อ!BD31="","",คุณลักษณะรายข้อ!BD31)</f>
        <v/>
      </c>
      <c r="V33" s="114" t="str">
        <f>IF($V$1=$AK$4,"",คุณลักษณะ!AC31)</f>
        <v/>
      </c>
      <c r="W33" s="554" t="str">
        <f>IF($W$1=$AK$4,"",คุณลักษณะ!AE31)</f>
        <v/>
      </c>
      <c r="X33" s="117" t="str">
        <f>สมรรถนะรายด้าน!K31</f>
        <v/>
      </c>
      <c r="Y33" s="117" t="str">
        <f>สมรรถนะรายด้าน!P31</f>
        <v/>
      </c>
      <c r="Z33" s="462" t="str">
        <f>สมรรถนะรายด้าน!U31</f>
        <v/>
      </c>
      <c r="AA33" s="117" t="str">
        <f>สมรรถนะรายด้าน!AD31</f>
        <v/>
      </c>
      <c r="AB33" s="117" t="str">
        <f>สมรรถนะรายด้าน!AI31</f>
        <v/>
      </c>
      <c r="AC33" s="114" t="str">
        <f>IF($AC$1=$AK$4,"",สมรรถนะรายด้าน!AL31)</f>
        <v/>
      </c>
      <c r="AD33" s="114" t="str">
        <f>IF($AD$1=$AK$4,"",สมรรถนะรายด้าน!AN31)</f>
        <v/>
      </c>
      <c r="AE33" s="117" t="str">
        <f>คะแนนตัวชี้วัด!JE32</f>
        <v/>
      </c>
      <c r="AF33" s="464" t="str">
        <f>คะแนนตัวชี้วัด!JF32</f>
        <v/>
      </c>
      <c r="AG33" s="554" t="str">
        <f>IF($AG$1=$AK$4,"",คะแนนตัวชี้วัด!JG32)</f>
        <v/>
      </c>
      <c r="AH33" s="547" t="str">
        <f>IF(สรุปตัดสินผลการเรียน!F33="","",IF($AH$1=$AK$4,"",สรุปตัดสินผลการเรียน!F33))</f>
        <v/>
      </c>
      <c r="AI33" s="554" t="str">
        <f>IF(สรุปตัดสินผลการเรียน!R33="","",IF($AI$1=$AK$4,"",สรุปตัดสินผลการเรียน!R33))</f>
        <v/>
      </c>
      <c r="AJ33" s="27"/>
      <c r="AK33" s="27"/>
      <c r="AL33" s="27"/>
      <c r="AM33" s="27"/>
      <c r="AN33" s="27"/>
      <c r="AO33" s="34"/>
      <c r="AP33" s="27"/>
    </row>
    <row r="34" spans="2:42" s="28" customFormat="1" ht="15.75" customHeight="1" x14ac:dyDescent="0.45">
      <c r="B34" s="115" t="str">
        <f>นักเรียน!M32</f>
        <v/>
      </c>
      <c r="C34" s="112" t="str">
        <f>IF(นักเรียน!C32="","",นักเรียน!C32)</f>
        <v/>
      </c>
      <c r="D34" s="113" t="str">
        <f>IF(นักเรียน!E32="","",นักเรียน!E32)</f>
        <v/>
      </c>
      <c r="E34" s="112" t="str">
        <f>IF(คะแนน1!AD34="","",IF($E$1=$AK$4,"",คะแนน1!AD34))</f>
        <v/>
      </c>
      <c r="F34" s="112" t="str">
        <f>IF(คะแนน1!AH34="","",IF($F$1=$AK$4,"",คะแนน1!AH34))</f>
        <v/>
      </c>
      <c r="G34" s="112" t="str">
        <f>IF(คะแนน1!AP34="","",IF($G$1=$AK$4,"",คะแนน1!AP34))</f>
        <v/>
      </c>
      <c r="H34" s="114" t="str">
        <f>IF(คะแนน1!AQ34="","",IF($H$1=$AK$4,"",คะแนน1!AQ34))</f>
        <v/>
      </c>
      <c r="I34" s="554" t="str">
        <f>IF(AND(คะแนน1!AR34="",คะแนน1!AU34=""),"",IF(คะแนน1!AR34="",คะแนน1!AU34,IF($I$1=$AK$4,"",คะแนน1!AR34)))</f>
        <v/>
      </c>
      <c r="J34" s="114" t="str">
        <f>คิดวิเคราะห์!AA33</f>
        <v/>
      </c>
      <c r="K34" s="554" t="str">
        <f>คิดวิเคราะห์!AC33</f>
        <v/>
      </c>
      <c r="L34" s="117" t="str">
        <f>IF(คุณลักษณะรายข้อ!K32="","",คุณลักษณะรายข้อ!K32)</f>
        <v/>
      </c>
      <c r="M34" s="117" t="str">
        <f>IF(คุณลักษณะรายข้อ!P32="","",คุณลักษณะรายข้อ!P32)</f>
        <v/>
      </c>
      <c r="N34" s="462" t="str">
        <f>IF(คุณลักษณะรายข้อ!T32="","",คุณลักษณะรายข้อ!T32)</f>
        <v/>
      </c>
      <c r="O34" s="117" t="str">
        <f>IF(คุณลักษณะรายข้อ!Y32="","",คุณลักษณะรายข้อ!Y32)</f>
        <v/>
      </c>
      <c r="P34" s="117" t="str">
        <f>IF(คุณลักษณะรายข้อ!AD32="","",คุณลักษณะรายข้อ!AD32)</f>
        <v/>
      </c>
      <c r="Q34" s="117" t="str">
        <f>IF(คุณลักษณะรายข้อ!AI32="","",คุณลักษณะรายข้อ!AI32)</f>
        <v/>
      </c>
      <c r="R34" s="117" t="str">
        <f>IF(คุณลักษณะรายข้อ!AO32="","",คุณลักษณะรายข้อ!AO32)</f>
        <v/>
      </c>
      <c r="S34" s="117" t="str">
        <f>IF(คุณลักษณะรายข้อ!AT32="","",คุณลักษณะรายข้อ!AT32)</f>
        <v/>
      </c>
      <c r="T34" s="117" t="str">
        <f>IF(คุณลักษณะรายข้อ!AY32="","",คุณลักษณะรายข้อ!AY32)</f>
        <v/>
      </c>
      <c r="U34" s="117" t="str">
        <f>IF(คุณลักษณะรายข้อ!BD32="","",คุณลักษณะรายข้อ!BD32)</f>
        <v/>
      </c>
      <c r="V34" s="114" t="str">
        <f>IF($V$1=$AK$4,"",คุณลักษณะ!AC32)</f>
        <v/>
      </c>
      <c r="W34" s="554" t="str">
        <f>IF($W$1=$AK$4,"",คุณลักษณะ!AE32)</f>
        <v/>
      </c>
      <c r="X34" s="117" t="str">
        <f>สมรรถนะรายด้าน!K32</f>
        <v/>
      </c>
      <c r="Y34" s="117" t="str">
        <f>สมรรถนะรายด้าน!P32</f>
        <v/>
      </c>
      <c r="Z34" s="462" t="str">
        <f>สมรรถนะรายด้าน!U32</f>
        <v/>
      </c>
      <c r="AA34" s="117" t="str">
        <f>สมรรถนะรายด้าน!AD32</f>
        <v/>
      </c>
      <c r="AB34" s="117" t="str">
        <f>สมรรถนะรายด้าน!AI32</f>
        <v/>
      </c>
      <c r="AC34" s="114" t="str">
        <f>IF($AC$1=$AK$4,"",สมรรถนะรายด้าน!AL32)</f>
        <v/>
      </c>
      <c r="AD34" s="114" t="str">
        <f>IF($AD$1=$AK$4,"",สมรรถนะรายด้าน!AN32)</f>
        <v/>
      </c>
      <c r="AE34" s="117" t="str">
        <f>คะแนนตัวชี้วัด!JE33</f>
        <v/>
      </c>
      <c r="AF34" s="464" t="str">
        <f>คะแนนตัวชี้วัด!JF33</f>
        <v/>
      </c>
      <c r="AG34" s="554" t="str">
        <f>IF($AG$1=$AK$4,"",คะแนนตัวชี้วัด!JG33)</f>
        <v/>
      </c>
      <c r="AH34" s="547" t="str">
        <f>IF(สรุปตัดสินผลการเรียน!F34="","",IF($AH$1=$AK$4,"",สรุปตัดสินผลการเรียน!F34))</f>
        <v/>
      </c>
      <c r="AI34" s="554" t="str">
        <f>IF(สรุปตัดสินผลการเรียน!R34="","",IF($AI$1=$AK$4,"",สรุปตัดสินผลการเรียน!R34))</f>
        <v/>
      </c>
      <c r="AJ34" s="27"/>
      <c r="AK34" s="27"/>
      <c r="AL34" s="27"/>
      <c r="AM34" s="27"/>
      <c r="AN34" s="27"/>
      <c r="AO34" s="34"/>
      <c r="AP34" s="27"/>
    </row>
    <row r="35" spans="2:42" s="28" customFormat="1" ht="15.75" customHeight="1" x14ac:dyDescent="0.45">
      <c r="B35" s="115" t="str">
        <f>นักเรียน!M33</f>
        <v/>
      </c>
      <c r="C35" s="112" t="str">
        <f>IF(นักเรียน!C33="","",นักเรียน!C33)</f>
        <v/>
      </c>
      <c r="D35" s="113" t="str">
        <f>IF(นักเรียน!E33="","",นักเรียน!E33)</f>
        <v/>
      </c>
      <c r="E35" s="112" t="str">
        <f>IF(คะแนน1!AD35="","",IF($E$1=$AK$4,"",คะแนน1!AD35))</f>
        <v/>
      </c>
      <c r="F35" s="112" t="str">
        <f>IF(คะแนน1!AH35="","",IF($F$1=$AK$4,"",คะแนน1!AH35))</f>
        <v/>
      </c>
      <c r="G35" s="112" t="str">
        <f>IF(คะแนน1!AP35="","",IF($G$1=$AK$4,"",คะแนน1!AP35))</f>
        <v/>
      </c>
      <c r="H35" s="114" t="str">
        <f>IF(คะแนน1!AQ35="","",IF($H$1=$AK$4,"",คะแนน1!AQ35))</f>
        <v/>
      </c>
      <c r="I35" s="554" t="str">
        <f>IF(AND(คะแนน1!AR35="",คะแนน1!AU35=""),"",IF(คะแนน1!AR35="",คะแนน1!AU35,IF($I$1=$AK$4,"",คะแนน1!AR35)))</f>
        <v/>
      </c>
      <c r="J35" s="114" t="str">
        <f>คิดวิเคราะห์!AA34</f>
        <v/>
      </c>
      <c r="K35" s="554" t="str">
        <f>คิดวิเคราะห์!AC34</f>
        <v/>
      </c>
      <c r="L35" s="117" t="str">
        <f>IF(คุณลักษณะรายข้อ!K33="","",คุณลักษณะรายข้อ!K33)</f>
        <v/>
      </c>
      <c r="M35" s="117" t="str">
        <f>IF(คุณลักษณะรายข้อ!P33="","",คุณลักษณะรายข้อ!P33)</f>
        <v/>
      </c>
      <c r="N35" s="462" t="str">
        <f>IF(คุณลักษณะรายข้อ!T33="","",คุณลักษณะรายข้อ!T33)</f>
        <v/>
      </c>
      <c r="O35" s="117" t="str">
        <f>IF(คุณลักษณะรายข้อ!Y33="","",คุณลักษณะรายข้อ!Y33)</f>
        <v/>
      </c>
      <c r="P35" s="117" t="str">
        <f>IF(คุณลักษณะรายข้อ!AD33="","",คุณลักษณะรายข้อ!AD33)</f>
        <v/>
      </c>
      <c r="Q35" s="117" t="str">
        <f>IF(คุณลักษณะรายข้อ!AI33="","",คุณลักษณะรายข้อ!AI33)</f>
        <v/>
      </c>
      <c r="R35" s="117" t="str">
        <f>IF(คุณลักษณะรายข้อ!AO33="","",คุณลักษณะรายข้อ!AO33)</f>
        <v/>
      </c>
      <c r="S35" s="117" t="str">
        <f>IF(คุณลักษณะรายข้อ!AT33="","",คุณลักษณะรายข้อ!AT33)</f>
        <v/>
      </c>
      <c r="T35" s="117" t="str">
        <f>IF(คุณลักษณะรายข้อ!AY33="","",คุณลักษณะรายข้อ!AY33)</f>
        <v/>
      </c>
      <c r="U35" s="117" t="str">
        <f>IF(คุณลักษณะรายข้อ!BD33="","",คุณลักษณะรายข้อ!BD33)</f>
        <v/>
      </c>
      <c r="V35" s="114" t="str">
        <f>IF($V$1=$AK$4,"",คุณลักษณะ!AC33)</f>
        <v/>
      </c>
      <c r="W35" s="554" t="str">
        <f>IF($W$1=$AK$4,"",คุณลักษณะ!AE33)</f>
        <v/>
      </c>
      <c r="X35" s="117" t="str">
        <f>สมรรถนะรายด้าน!K33</f>
        <v/>
      </c>
      <c r="Y35" s="117" t="str">
        <f>สมรรถนะรายด้าน!P33</f>
        <v/>
      </c>
      <c r="Z35" s="462" t="str">
        <f>สมรรถนะรายด้าน!U33</f>
        <v/>
      </c>
      <c r="AA35" s="117" t="str">
        <f>สมรรถนะรายด้าน!AD33</f>
        <v/>
      </c>
      <c r="AB35" s="117" t="str">
        <f>สมรรถนะรายด้าน!AI33</f>
        <v/>
      </c>
      <c r="AC35" s="114" t="str">
        <f>IF($AC$1=$AK$4,"",สมรรถนะรายด้าน!AL33)</f>
        <v/>
      </c>
      <c r="AD35" s="114" t="str">
        <f>IF($AD$1=$AK$4,"",สมรรถนะรายด้าน!AN33)</f>
        <v/>
      </c>
      <c r="AE35" s="117" t="str">
        <f>คะแนนตัวชี้วัด!JE34</f>
        <v/>
      </c>
      <c r="AF35" s="464" t="str">
        <f>คะแนนตัวชี้วัด!JF34</f>
        <v/>
      </c>
      <c r="AG35" s="554" t="str">
        <f>IF($AG$1=$AK$4,"",คะแนนตัวชี้วัด!JG34)</f>
        <v/>
      </c>
      <c r="AH35" s="547" t="str">
        <f>IF(สรุปตัดสินผลการเรียน!F35="","",IF($AH$1=$AK$4,"",สรุปตัดสินผลการเรียน!F35))</f>
        <v/>
      </c>
      <c r="AI35" s="554" t="str">
        <f>IF(สรุปตัดสินผลการเรียน!R35="","",IF($AI$1=$AK$4,"",สรุปตัดสินผลการเรียน!R35))</f>
        <v/>
      </c>
      <c r="AJ35" s="27"/>
      <c r="AK35" s="27"/>
      <c r="AL35" s="27"/>
      <c r="AM35" s="27"/>
      <c r="AN35" s="27"/>
      <c r="AO35" s="34"/>
      <c r="AP35" s="27"/>
    </row>
    <row r="36" spans="2:42" s="28" customFormat="1" ht="15.75" customHeight="1" x14ac:dyDescent="0.45">
      <c r="B36" s="115" t="str">
        <f>นักเรียน!M34</f>
        <v/>
      </c>
      <c r="C36" s="112" t="str">
        <f>IF(นักเรียน!C34="","",นักเรียน!C34)</f>
        <v/>
      </c>
      <c r="D36" s="113" t="str">
        <f>IF(นักเรียน!E34="","",นักเรียน!E34)</f>
        <v/>
      </c>
      <c r="E36" s="112" t="str">
        <f>IF(คะแนน1!AD36="","",IF($E$1=$AK$4,"",คะแนน1!AD36))</f>
        <v/>
      </c>
      <c r="F36" s="112" t="str">
        <f>IF(คะแนน1!AH36="","",IF($F$1=$AK$4,"",คะแนน1!AH36))</f>
        <v/>
      </c>
      <c r="G36" s="112" t="str">
        <f>IF(คะแนน1!AP36="","",IF($G$1=$AK$4,"",คะแนน1!AP36))</f>
        <v/>
      </c>
      <c r="H36" s="114" t="str">
        <f>IF(คะแนน1!AQ36="","",IF($H$1=$AK$4,"",คะแนน1!AQ36))</f>
        <v/>
      </c>
      <c r="I36" s="554" t="str">
        <f>IF(AND(คะแนน1!AR36="",คะแนน1!AU36=""),"",IF(คะแนน1!AR36="",คะแนน1!AU36,IF($I$1=$AK$4,"",คะแนน1!AR36)))</f>
        <v/>
      </c>
      <c r="J36" s="114" t="str">
        <f>คิดวิเคราะห์!AA35</f>
        <v/>
      </c>
      <c r="K36" s="554" t="str">
        <f>คิดวิเคราะห์!AC35</f>
        <v/>
      </c>
      <c r="L36" s="117" t="str">
        <f>IF(คุณลักษณะรายข้อ!K34="","",คุณลักษณะรายข้อ!K34)</f>
        <v/>
      </c>
      <c r="M36" s="117" t="str">
        <f>IF(คุณลักษณะรายข้อ!P34="","",คุณลักษณะรายข้อ!P34)</f>
        <v/>
      </c>
      <c r="N36" s="462" t="str">
        <f>IF(คุณลักษณะรายข้อ!T34="","",คุณลักษณะรายข้อ!T34)</f>
        <v/>
      </c>
      <c r="O36" s="117" t="str">
        <f>IF(คุณลักษณะรายข้อ!Y34="","",คุณลักษณะรายข้อ!Y34)</f>
        <v/>
      </c>
      <c r="P36" s="117" t="str">
        <f>IF(คุณลักษณะรายข้อ!AD34="","",คุณลักษณะรายข้อ!AD34)</f>
        <v/>
      </c>
      <c r="Q36" s="117" t="str">
        <f>IF(คุณลักษณะรายข้อ!AI34="","",คุณลักษณะรายข้อ!AI34)</f>
        <v/>
      </c>
      <c r="R36" s="117" t="str">
        <f>IF(คุณลักษณะรายข้อ!AO34="","",คุณลักษณะรายข้อ!AO34)</f>
        <v/>
      </c>
      <c r="S36" s="117" t="str">
        <f>IF(คุณลักษณะรายข้อ!AT34="","",คุณลักษณะรายข้อ!AT34)</f>
        <v/>
      </c>
      <c r="T36" s="117" t="str">
        <f>IF(คุณลักษณะรายข้อ!AY34="","",คุณลักษณะรายข้อ!AY34)</f>
        <v/>
      </c>
      <c r="U36" s="117" t="str">
        <f>IF(คุณลักษณะรายข้อ!BD34="","",คุณลักษณะรายข้อ!BD34)</f>
        <v/>
      </c>
      <c r="V36" s="114" t="str">
        <f>IF($V$1=$AK$4,"",คุณลักษณะ!AC34)</f>
        <v/>
      </c>
      <c r="W36" s="554" t="str">
        <f>IF($W$1=$AK$4,"",คุณลักษณะ!AE34)</f>
        <v/>
      </c>
      <c r="X36" s="117" t="str">
        <f>สมรรถนะรายด้าน!K34</f>
        <v/>
      </c>
      <c r="Y36" s="117" t="str">
        <f>สมรรถนะรายด้าน!P34</f>
        <v/>
      </c>
      <c r="Z36" s="462" t="str">
        <f>สมรรถนะรายด้าน!U34</f>
        <v/>
      </c>
      <c r="AA36" s="117" t="str">
        <f>สมรรถนะรายด้าน!AD34</f>
        <v/>
      </c>
      <c r="AB36" s="117" t="str">
        <f>สมรรถนะรายด้าน!AI34</f>
        <v/>
      </c>
      <c r="AC36" s="114" t="str">
        <f>IF($AC$1=$AK$4,"",สมรรถนะรายด้าน!AL34)</f>
        <v/>
      </c>
      <c r="AD36" s="114" t="str">
        <f>IF($AD$1=$AK$4,"",สมรรถนะรายด้าน!AN34)</f>
        <v/>
      </c>
      <c r="AE36" s="117" t="str">
        <f>คะแนนตัวชี้วัด!JE35</f>
        <v/>
      </c>
      <c r="AF36" s="464" t="str">
        <f>คะแนนตัวชี้วัด!JF35</f>
        <v/>
      </c>
      <c r="AG36" s="554" t="str">
        <f>IF($AG$1=$AK$4,"",คะแนนตัวชี้วัด!JG35)</f>
        <v/>
      </c>
      <c r="AH36" s="547" t="str">
        <f>IF(สรุปตัดสินผลการเรียน!F36="","",IF($AH$1=$AK$4,"",สรุปตัดสินผลการเรียน!F36))</f>
        <v/>
      </c>
      <c r="AI36" s="554" t="str">
        <f>IF(สรุปตัดสินผลการเรียน!R36="","",IF($AI$1=$AK$4,"",สรุปตัดสินผลการเรียน!R36))</f>
        <v/>
      </c>
      <c r="AJ36" s="27"/>
      <c r="AK36" s="27"/>
      <c r="AL36" s="27"/>
      <c r="AM36" s="27"/>
      <c r="AN36" s="27"/>
      <c r="AO36" s="34"/>
      <c r="AP36" s="27"/>
    </row>
    <row r="37" spans="2:42" s="28" customFormat="1" ht="15.75" customHeight="1" x14ac:dyDescent="0.45">
      <c r="B37" s="115" t="str">
        <f>นักเรียน!M35</f>
        <v/>
      </c>
      <c r="C37" s="112" t="str">
        <f>IF(นักเรียน!C35="","",นักเรียน!C35)</f>
        <v/>
      </c>
      <c r="D37" s="113" t="str">
        <f>IF(นักเรียน!E35="","",นักเรียน!E35)</f>
        <v/>
      </c>
      <c r="E37" s="112" t="str">
        <f>IF(คะแนน1!AD37="","",IF($E$1=$AK$4,"",คะแนน1!AD37))</f>
        <v/>
      </c>
      <c r="F37" s="112" t="str">
        <f>IF(คะแนน1!AH37="","",IF($F$1=$AK$4,"",คะแนน1!AH37))</f>
        <v/>
      </c>
      <c r="G37" s="112" t="str">
        <f>IF(คะแนน1!AP37="","",IF($G$1=$AK$4,"",คะแนน1!AP37))</f>
        <v/>
      </c>
      <c r="H37" s="114" t="str">
        <f>IF(คะแนน1!AQ37="","",IF($H$1=$AK$4,"",คะแนน1!AQ37))</f>
        <v/>
      </c>
      <c r="I37" s="554" t="str">
        <f>IF(AND(คะแนน1!AR37="",คะแนน1!AU37=""),"",IF(คะแนน1!AR37="",คะแนน1!AU37,IF($I$1=$AK$4,"",คะแนน1!AR37)))</f>
        <v/>
      </c>
      <c r="J37" s="114" t="str">
        <f>คิดวิเคราะห์!AA36</f>
        <v/>
      </c>
      <c r="K37" s="554" t="str">
        <f>คิดวิเคราะห์!AC36</f>
        <v/>
      </c>
      <c r="L37" s="117" t="str">
        <f>IF(คุณลักษณะรายข้อ!K35="","",คุณลักษณะรายข้อ!K35)</f>
        <v/>
      </c>
      <c r="M37" s="117" t="str">
        <f>IF(คุณลักษณะรายข้อ!P35="","",คุณลักษณะรายข้อ!P35)</f>
        <v/>
      </c>
      <c r="N37" s="462" t="str">
        <f>IF(คุณลักษณะรายข้อ!T35="","",คุณลักษณะรายข้อ!T35)</f>
        <v/>
      </c>
      <c r="O37" s="117" t="str">
        <f>IF(คุณลักษณะรายข้อ!Y35="","",คุณลักษณะรายข้อ!Y35)</f>
        <v/>
      </c>
      <c r="P37" s="117" t="str">
        <f>IF(คุณลักษณะรายข้อ!AD35="","",คุณลักษณะรายข้อ!AD35)</f>
        <v/>
      </c>
      <c r="Q37" s="117" t="str">
        <f>IF(คุณลักษณะรายข้อ!AI35="","",คุณลักษณะรายข้อ!AI35)</f>
        <v/>
      </c>
      <c r="R37" s="117" t="str">
        <f>IF(คุณลักษณะรายข้อ!AO35="","",คุณลักษณะรายข้อ!AO35)</f>
        <v/>
      </c>
      <c r="S37" s="117" t="str">
        <f>IF(คุณลักษณะรายข้อ!AT35="","",คุณลักษณะรายข้อ!AT35)</f>
        <v/>
      </c>
      <c r="T37" s="117" t="str">
        <f>IF(คุณลักษณะรายข้อ!AY35="","",คุณลักษณะรายข้อ!AY35)</f>
        <v/>
      </c>
      <c r="U37" s="117" t="str">
        <f>IF(คุณลักษณะรายข้อ!BD35="","",คุณลักษณะรายข้อ!BD35)</f>
        <v/>
      </c>
      <c r="V37" s="114" t="str">
        <f>IF($V$1=$AK$4,"",คุณลักษณะ!AC35)</f>
        <v/>
      </c>
      <c r="W37" s="554" t="str">
        <f>IF($W$1=$AK$4,"",คุณลักษณะ!AE35)</f>
        <v/>
      </c>
      <c r="X37" s="117" t="str">
        <f>สมรรถนะรายด้าน!K35</f>
        <v/>
      </c>
      <c r="Y37" s="117" t="str">
        <f>สมรรถนะรายด้าน!P35</f>
        <v/>
      </c>
      <c r="Z37" s="462" t="str">
        <f>สมรรถนะรายด้าน!U35</f>
        <v/>
      </c>
      <c r="AA37" s="117" t="str">
        <f>สมรรถนะรายด้าน!AD35</f>
        <v/>
      </c>
      <c r="AB37" s="117" t="str">
        <f>สมรรถนะรายด้าน!AI35</f>
        <v/>
      </c>
      <c r="AC37" s="114" t="str">
        <f>IF($AC$1=$AK$4,"",สมรรถนะรายด้าน!AL35)</f>
        <v/>
      </c>
      <c r="AD37" s="114" t="str">
        <f>IF($AD$1=$AK$4,"",สมรรถนะรายด้าน!AN35)</f>
        <v/>
      </c>
      <c r="AE37" s="117" t="str">
        <f>คะแนนตัวชี้วัด!JE36</f>
        <v/>
      </c>
      <c r="AF37" s="464" t="str">
        <f>คะแนนตัวชี้วัด!JF36</f>
        <v/>
      </c>
      <c r="AG37" s="554" t="str">
        <f>IF($AG$1=$AK$4,"",คะแนนตัวชี้วัด!JG36)</f>
        <v/>
      </c>
      <c r="AH37" s="547" t="str">
        <f>IF(สรุปตัดสินผลการเรียน!F37="","",IF($AH$1=$AK$4,"",สรุปตัดสินผลการเรียน!F37))</f>
        <v/>
      </c>
      <c r="AI37" s="554" t="str">
        <f>IF(สรุปตัดสินผลการเรียน!R37="","",IF($AI$1=$AK$4,"",สรุปตัดสินผลการเรียน!R37))</f>
        <v/>
      </c>
      <c r="AJ37" s="27"/>
      <c r="AK37" s="27"/>
      <c r="AL37" s="27"/>
      <c r="AM37" s="27"/>
      <c r="AN37" s="27"/>
      <c r="AO37" s="34"/>
      <c r="AP37" s="27"/>
    </row>
    <row r="38" spans="2:42" s="28" customFormat="1" ht="15.75" customHeight="1" x14ac:dyDescent="0.45">
      <c r="B38" s="115" t="str">
        <f>นักเรียน!M36</f>
        <v/>
      </c>
      <c r="C38" s="112" t="str">
        <f>IF(นักเรียน!C36="","",นักเรียน!C36)</f>
        <v/>
      </c>
      <c r="D38" s="113" t="str">
        <f>IF(นักเรียน!E36="","",นักเรียน!E36)</f>
        <v/>
      </c>
      <c r="E38" s="112" t="str">
        <f>IF(คะแนน1!AD38="","",IF($E$1=$AK$4,"",คะแนน1!AD38))</f>
        <v/>
      </c>
      <c r="F38" s="112" t="str">
        <f>IF(คะแนน1!AH38="","",IF($F$1=$AK$4,"",คะแนน1!AH38))</f>
        <v/>
      </c>
      <c r="G38" s="112" t="str">
        <f>IF(คะแนน1!AP38="","",IF($G$1=$AK$4,"",คะแนน1!AP38))</f>
        <v/>
      </c>
      <c r="H38" s="114" t="str">
        <f>IF(คะแนน1!AQ38="","",IF($H$1=$AK$4,"",คะแนน1!AQ38))</f>
        <v/>
      </c>
      <c r="I38" s="554" t="str">
        <f>IF(AND(คะแนน1!AR38="",คะแนน1!AU38=""),"",IF(คะแนน1!AR38="",คะแนน1!AU38,IF($I$1=$AK$4,"",คะแนน1!AR38)))</f>
        <v/>
      </c>
      <c r="J38" s="114" t="str">
        <f>คิดวิเคราะห์!AA37</f>
        <v/>
      </c>
      <c r="K38" s="554" t="str">
        <f>คิดวิเคราะห์!AC37</f>
        <v/>
      </c>
      <c r="L38" s="117" t="str">
        <f>IF(คุณลักษณะรายข้อ!K36="","",คุณลักษณะรายข้อ!K36)</f>
        <v/>
      </c>
      <c r="M38" s="117" t="str">
        <f>IF(คุณลักษณะรายข้อ!P36="","",คุณลักษณะรายข้อ!P36)</f>
        <v/>
      </c>
      <c r="N38" s="462" t="str">
        <f>IF(คุณลักษณะรายข้อ!T36="","",คุณลักษณะรายข้อ!T36)</f>
        <v/>
      </c>
      <c r="O38" s="117" t="str">
        <f>IF(คุณลักษณะรายข้อ!Y36="","",คุณลักษณะรายข้อ!Y36)</f>
        <v/>
      </c>
      <c r="P38" s="117" t="str">
        <f>IF(คุณลักษณะรายข้อ!AD36="","",คุณลักษณะรายข้อ!AD36)</f>
        <v/>
      </c>
      <c r="Q38" s="117" t="str">
        <f>IF(คุณลักษณะรายข้อ!AI36="","",คุณลักษณะรายข้อ!AI36)</f>
        <v/>
      </c>
      <c r="R38" s="117" t="str">
        <f>IF(คุณลักษณะรายข้อ!AO36="","",คุณลักษณะรายข้อ!AO36)</f>
        <v/>
      </c>
      <c r="S38" s="117" t="str">
        <f>IF(คุณลักษณะรายข้อ!AT36="","",คุณลักษณะรายข้อ!AT36)</f>
        <v/>
      </c>
      <c r="T38" s="117" t="str">
        <f>IF(คุณลักษณะรายข้อ!AY36="","",คุณลักษณะรายข้อ!AY36)</f>
        <v/>
      </c>
      <c r="U38" s="117" t="str">
        <f>IF(คุณลักษณะรายข้อ!BD36="","",คุณลักษณะรายข้อ!BD36)</f>
        <v/>
      </c>
      <c r="V38" s="114" t="str">
        <f>IF($V$1=$AK$4,"",คุณลักษณะ!AC36)</f>
        <v/>
      </c>
      <c r="W38" s="554" t="str">
        <f>IF($W$1=$AK$4,"",คุณลักษณะ!AE36)</f>
        <v/>
      </c>
      <c r="X38" s="117" t="str">
        <f>สมรรถนะรายด้าน!K36</f>
        <v/>
      </c>
      <c r="Y38" s="117" t="str">
        <f>สมรรถนะรายด้าน!P36</f>
        <v/>
      </c>
      <c r="Z38" s="462" t="str">
        <f>สมรรถนะรายด้าน!U36</f>
        <v/>
      </c>
      <c r="AA38" s="117" t="str">
        <f>สมรรถนะรายด้าน!AD36</f>
        <v/>
      </c>
      <c r="AB38" s="117" t="str">
        <f>สมรรถนะรายด้าน!AI36</f>
        <v/>
      </c>
      <c r="AC38" s="114" t="str">
        <f>IF($AC$1=$AK$4,"",สมรรถนะรายด้าน!AL36)</f>
        <v/>
      </c>
      <c r="AD38" s="114" t="str">
        <f>IF($AD$1=$AK$4,"",สมรรถนะรายด้าน!AN36)</f>
        <v/>
      </c>
      <c r="AE38" s="117" t="str">
        <f>คะแนนตัวชี้วัด!JE37</f>
        <v/>
      </c>
      <c r="AF38" s="464" t="str">
        <f>คะแนนตัวชี้วัด!JF37</f>
        <v/>
      </c>
      <c r="AG38" s="554" t="str">
        <f>IF($AG$1=$AK$4,"",คะแนนตัวชี้วัด!JG37)</f>
        <v/>
      </c>
      <c r="AH38" s="547" t="str">
        <f>IF(สรุปตัดสินผลการเรียน!F38="","",IF($AH$1=$AK$4,"",สรุปตัดสินผลการเรียน!F38))</f>
        <v/>
      </c>
      <c r="AI38" s="554" t="str">
        <f>IF(สรุปตัดสินผลการเรียน!R38="","",IF($AI$1=$AK$4,"",สรุปตัดสินผลการเรียน!R38))</f>
        <v/>
      </c>
      <c r="AJ38" s="27"/>
      <c r="AK38" s="27"/>
      <c r="AL38" s="27"/>
      <c r="AM38" s="27"/>
      <c r="AN38" s="27"/>
      <c r="AO38" s="34"/>
      <c r="AP38" s="27"/>
    </row>
    <row r="39" spans="2:42" s="28" customFormat="1" ht="15.75" customHeight="1" x14ac:dyDescent="0.45">
      <c r="B39" s="115" t="str">
        <f>นักเรียน!M37</f>
        <v/>
      </c>
      <c r="C39" s="112" t="str">
        <f>IF(นักเรียน!C37="","",นักเรียน!C37)</f>
        <v/>
      </c>
      <c r="D39" s="113" t="str">
        <f>IF(นักเรียน!E37="","",นักเรียน!E37)</f>
        <v/>
      </c>
      <c r="E39" s="112" t="str">
        <f>IF(คะแนน1!AD39="","",IF($E$1=$AK$4,"",คะแนน1!AD39))</f>
        <v/>
      </c>
      <c r="F39" s="112" t="str">
        <f>IF(คะแนน1!AH39="","",IF($F$1=$AK$4,"",คะแนน1!AH39))</f>
        <v/>
      </c>
      <c r="G39" s="112" t="str">
        <f>IF(คะแนน1!AP39="","",IF($G$1=$AK$4,"",คะแนน1!AP39))</f>
        <v/>
      </c>
      <c r="H39" s="114" t="str">
        <f>IF(คะแนน1!AQ39="","",IF($H$1=$AK$4,"",คะแนน1!AQ39))</f>
        <v/>
      </c>
      <c r="I39" s="554" t="str">
        <f>IF(AND(คะแนน1!AR39="",คะแนน1!AU39=""),"",IF(คะแนน1!AR39="",คะแนน1!AU39,IF($I$1=$AK$4,"",คะแนน1!AR39)))</f>
        <v/>
      </c>
      <c r="J39" s="114" t="str">
        <f>คิดวิเคราะห์!AA38</f>
        <v/>
      </c>
      <c r="K39" s="554" t="str">
        <f>คิดวิเคราะห์!AC38</f>
        <v/>
      </c>
      <c r="L39" s="117" t="str">
        <f>IF(คุณลักษณะรายข้อ!K37="","",คุณลักษณะรายข้อ!K37)</f>
        <v/>
      </c>
      <c r="M39" s="117" t="str">
        <f>IF(คุณลักษณะรายข้อ!P37="","",คุณลักษณะรายข้อ!P37)</f>
        <v/>
      </c>
      <c r="N39" s="462" t="str">
        <f>IF(คุณลักษณะรายข้อ!T37="","",คุณลักษณะรายข้อ!T37)</f>
        <v/>
      </c>
      <c r="O39" s="117" t="str">
        <f>IF(คุณลักษณะรายข้อ!Y37="","",คุณลักษณะรายข้อ!Y37)</f>
        <v/>
      </c>
      <c r="P39" s="117" t="str">
        <f>IF(คุณลักษณะรายข้อ!AD37="","",คุณลักษณะรายข้อ!AD37)</f>
        <v/>
      </c>
      <c r="Q39" s="117" t="str">
        <f>IF(คุณลักษณะรายข้อ!AI37="","",คุณลักษณะรายข้อ!AI37)</f>
        <v/>
      </c>
      <c r="R39" s="117" t="str">
        <f>IF(คุณลักษณะรายข้อ!AO37="","",คุณลักษณะรายข้อ!AO37)</f>
        <v/>
      </c>
      <c r="S39" s="117" t="str">
        <f>IF(คุณลักษณะรายข้อ!AT37="","",คุณลักษณะรายข้อ!AT37)</f>
        <v/>
      </c>
      <c r="T39" s="117" t="str">
        <f>IF(คุณลักษณะรายข้อ!AY37="","",คุณลักษณะรายข้อ!AY37)</f>
        <v/>
      </c>
      <c r="U39" s="117" t="str">
        <f>IF(คุณลักษณะรายข้อ!BD37="","",คุณลักษณะรายข้อ!BD37)</f>
        <v/>
      </c>
      <c r="V39" s="114" t="str">
        <f>IF($V$1=$AK$4,"",คุณลักษณะ!AC37)</f>
        <v/>
      </c>
      <c r="W39" s="554" t="str">
        <f>IF($W$1=$AK$4,"",คุณลักษณะ!AE37)</f>
        <v/>
      </c>
      <c r="X39" s="117" t="str">
        <f>สมรรถนะรายด้าน!K37</f>
        <v/>
      </c>
      <c r="Y39" s="117" t="str">
        <f>สมรรถนะรายด้าน!P37</f>
        <v/>
      </c>
      <c r="Z39" s="462" t="str">
        <f>สมรรถนะรายด้าน!U37</f>
        <v/>
      </c>
      <c r="AA39" s="117" t="str">
        <f>สมรรถนะรายด้าน!AD37</f>
        <v/>
      </c>
      <c r="AB39" s="117" t="str">
        <f>สมรรถนะรายด้าน!AI37</f>
        <v/>
      </c>
      <c r="AC39" s="114" t="str">
        <f>IF($AC$1=$AK$4,"",สมรรถนะรายด้าน!AL37)</f>
        <v/>
      </c>
      <c r="AD39" s="114" t="str">
        <f>IF($AD$1=$AK$4,"",สมรรถนะรายด้าน!AN37)</f>
        <v/>
      </c>
      <c r="AE39" s="117" t="str">
        <f>คะแนนตัวชี้วัด!JE38</f>
        <v/>
      </c>
      <c r="AF39" s="464" t="str">
        <f>คะแนนตัวชี้วัด!JF38</f>
        <v/>
      </c>
      <c r="AG39" s="554" t="str">
        <f>IF($AG$1=$AK$4,"",คะแนนตัวชี้วัด!JG38)</f>
        <v/>
      </c>
      <c r="AH39" s="547" t="str">
        <f>IF(สรุปตัดสินผลการเรียน!F39="","",IF($AH$1=$AK$4,"",สรุปตัดสินผลการเรียน!F39))</f>
        <v/>
      </c>
      <c r="AI39" s="554" t="str">
        <f>IF(สรุปตัดสินผลการเรียน!R39="","",IF($AI$1=$AK$4,"",สรุปตัดสินผลการเรียน!R39))</f>
        <v/>
      </c>
      <c r="AJ39" s="27"/>
      <c r="AK39" s="27"/>
      <c r="AL39" s="27"/>
      <c r="AM39" s="27"/>
      <c r="AN39" s="27"/>
      <c r="AO39" s="34"/>
      <c r="AP39" s="27"/>
    </row>
    <row r="40" spans="2:42" s="29" customFormat="1" ht="15.75" customHeight="1" x14ac:dyDescent="0.45">
      <c r="B40" s="115" t="str">
        <f>นักเรียน!M38</f>
        <v/>
      </c>
      <c r="C40" s="112" t="str">
        <f>IF(นักเรียน!C38="","",นักเรียน!C38)</f>
        <v/>
      </c>
      <c r="D40" s="113" t="str">
        <f>IF(นักเรียน!E38="","",นักเรียน!E38)</f>
        <v/>
      </c>
      <c r="E40" s="112" t="str">
        <f>IF(คะแนน1!AD40="","",IF($E$1=$AK$4,"",คะแนน1!AD40))</f>
        <v/>
      </c>
      <c r="F40" s="112" t="str">
        <f>IF(คะแนน1!AH40="","",IF($F$1=$AK$4,"",คะแนน1!AH40))</f>
        <v/>
      </c>
      <c r="G40" s="112" t="str">
        <f>IF(คะแนน1!AP40="","",IF($G$1=$AK$4,"",คะแนน1!AP40))</f>
        <v/>
      </c>
      <c r="H40" s="114" t="str">
        <f>IF(คะแนน1!AQ40="","",IF($H$1=$AK$4,"",คะแนน1!AQ40))</f>
        <v/>
      </c>
      <c r="I40" s="554" t="str">
        <f>IF(AND(คะแนน1!AR40="",คะแนน1!AU40=""),"",IF(คะแนน1!AR40="",คะแนน1!AU40,IF($I$1=$AK$4,"",คะแนน1!AR40)))</f>
        <v/>
      </c>
      <c r="J40" s="114" t="str">
        <f>คิดวิเคราะห์!AA39</f>
        <v/>
      </c>
      <c r="K40" s="554" t="str">
        <f>คิดวิเคราะห์!AC39</f>
        <v/>
      </c>
      <c r="L40" s="117" t="str">
        <f>IF(คุณลักษณะรายข้อ!K38="","",คุณลักษณะรายข้อ!K38)</f>
        <v/>
      </c>
      <c r="M40" s="117" t="str">
        <f>IF(คุณลักษณะรายข้อ!P38="","",คุณลักษณะรายข้อ!P38)</f>
        <v/>
      </c>
      <c r="N40" s="462" t="str">
        <f>IF(คุณลักษณะรายข้อ!T38="","",คุณลักษณะรายข้อ!T38)</f>
        <v/>
      </c>
      <c r="O40" s="117" t="str">
        <f>IF(คุณลักษณะรายข้อ!Y38="","",คุณลักษณะรายข้อ!Y38)</f>
        <v/>
      </c>
      <c r="P40" s="117" t="str">
        <f>IF(คุณลักษณะรายข้อ!AD38="","",คุณลักษณะรายข้อ!AD38)</f>
        <v/>
      </c>
      <c r="Q40" s="117" t="str">
        <f>IF(คุณลักษณะรายข้อ!AI38="","",คุณลักษณะรายข้อ!AI38)</f>
        <v/>
      </c>
      <c r="R40" s="117" t="str">
        <f>IF(คุณลักษณะรายข้อ!AO38="","",คุณลักษณะรายข้อ!AO38)</f>
        <v/>
      </c>
      <c r="S40" s="117" t="str">
        <f>IF(คุณลักษณะรายข้อ!AT38="","",คุณลักษณะรายข้อ!AT38)</f>
        <v/>
      </c>
      <c r="T40" s="117" t="str">
        <f>IF(คุณลักษณะรายข้อ!AY38="","",คุณลักษณะรายข้อ!AY38)</f>
        <v/>
      </c>
      <c r="U40" s="117" t="str">
        <f>IF(คุณลักษณะรายข้อ!BD38="","",คุณลักษณะรายข้อ!BD38)</f>
        <v/>
      </c>
      <c r="V40" s="114" t="str">
        <f>IF($V$1=$AK$4,"",คุณลักษณะ!AC38)</f>
        <v/>
      </c>
      <c r="W40" s="554" t="str">
        <f>IF($W$1=$AK$4,"",คุณลักษณะ!AE38)</f>
        <v/>
      </c>
      <c r="X40" s="117" t="str">
        <f>สมรรถนะรายด้าน!K38</f>
        <v/>
      </c>
      <c r="Y40" s="117" t="str">
        <f>สมรรถนะรายด้าน!P38</f>
        <v/>
      </c>
      <c r="Z40" s="462" t="str">
        <f>สมรรถนะรายด้าน!U38</f>
        <v/>
      </c>
      <c r="AA40" s="117" t="str">
        <f>สมรรถนะรายด้าน!AD38</f>
        <v/>
      </c>
      <c r="AB40" s="117" t="str">
        <f>สมรรถนะรายด้าน!AI38</f>
        <v/>
      </c>
      <c r="AC40" s="114" t="str">
        <f>IF($AC$1=$AK$4,"",สมรรถนะรายด้าน!AL38)</f>
        <v/>
      </c>
      <c r="AD40" s="114" t="str">
        <f>IF($AD$1=$AK$4,"",สมรรถนะรายด้าน!AN38)</f>
        <v/>
      </c>
      <c r="AE40" s="117" t="str">
        <f>คะแนนตัวชี้วัด!JE39</f>
        <v/>
      </c>
      <c r="AF40" s="464" t="str">
        <f>คะแนนตัวชี้วัด!JF39</f>
        <v/>
      </c>
      <c r="AG40" s="554" t="str">
        <f>IF($AG$1=$AK$4,"",คะแนนตัวชี้วัด!JG39)</f>
        <v/>
      </c>
      <c r="AH40" s="547" t="str">
        <f>IF(สรุปตัดสินผลการเรียน!F40="","",IF($AH$1=$AK$4,"",สรุปตัดสินผลการเรียน!F40))</f>
        <v/>
      </c>
      <c r="AI40" s="554" t="str">
        <f>IF(สรุปตัดสินผลการเรียน!R40="","",IF($AI$1=$AK$4,"",สรุปตัดสินผลการเรียน!R40))</f>
        <v/>
      </c>
      <c r="AJ40" s="27"/>
      <c r="AK40" s="27"/>
      <c r="AL40" s="27"/>
      <c r="AM40" s="27"/>
      <c r="AN40" s="27"/>
      <c r="AO40" s="34"/>
      <c r="AP40" s="27"/>
    </row>
    <row r="41" spans="2:42" s="29" customFormat="1" ht="15.75" customHeight="1" x14ac:dyDescent="0.45">
      <c r="B41" s="115" t="str">
        <f>นักเรียน!M39</f>
        <v/>
      </c>
      <c r="C41" s="112" t="str">
        <f>IF(นักเรียน!C39="","",นักเรียน!C39)</f>
        <v/>
      </c>
      <c r="D41" s="113" t="str">
        <f>IF(นักเรียน!E39="","",นักเรียน!E39)</f>
        <v/>
      </c>
      <c r="E41" s="112" t="str">
        <f>IF(คะแนน1!AD41="","",IF($E$1=$AK$4,"",คะแนน1!AD41))</f>
        <v/>
      </c>
      <c r="F41" s="112" t="str">
        <f>IF(คะแนน1!AH41="","",IF($F$1=$AK$4,"",คะแนน1!AH41))</f>
        <v/>
      </c>
      <c r="G41" s="112" t="str">
        <f>IF(คะแนน1!AP41="","",IF($G$1=$AK$4,"",คะแนน1!AP41))</f>
        <v/>
      </c>
      <c r="H41" s="114" t="str">
        <f>IF(คะแนน1!AQ41="","",IF($H$1=$AK$4,"",คะแนน1!AQ41))</f>
        <v/>
      </c>
      <c r="I41" s="554" t="str">
        <f>IF(AND(คะแนน1!AR41="",คะแนน1!AU41=""),"",IF(คะแนน1!AR41="",คะแนน1!AU41,IF($I$1=$AK$4,"",คะแนน1!AR41)))</f>
        <v/>
      </c>
      <c r="J41" s="114" t="str">
        <f>คิดวิเคราะห์!AA40</f>
        <v/>
      </c>
      <c r="K41" s="554" t="str">
        <f>คิดวิเคราะห์!AC40</f>
        <v/>
      </c>
      <c r="L41" s="117" t="str">
        <f>IF(คุณลักษณะรายข้อ!K39="","",คุณลักษณะรายข้อ!K39)</f>
        <v/>
      </c>
      <c r="M41" s="117" t="str">
        <f>IF(คุณลักษณะรายข้อ!P39="","",คุณลักษณะรายข้อ!P39)</f>
        <v/>
      </c>
      <c r="N41" s="462" t="str">
        <f>IF(คุณลักษณะรายข้อ!T39="","",คุณลักษณะรายข้อ!T39)</f>
        <v/>
      </c>
      <c r="O41" s="117" t="str">
        <f>IF(คุณลักษณะรายข้อ!Y39="","",คุณลักษณะรายข้อ!Y39)</f>
        <v/>
      </c>
      <c r="P41" s="117" t="str">
        <f>IF(คุณลักษณะรายข้อ!AD39="","",คุณลักษณะรายข้อ!AD39)</f>
        <v/>
      </c>
      <c r="Q41" s="117" t="str">
        <f>IF(คุณลักษณะรายข้อ!AI39="","",คุณลักษณะรายข้อ!AI39)</f>
        <v/>
      </c>
      <c r="R41" s="117" t="str">
        <f>IF(คุณลักษณะรายข้อ!AO39="","",คุณลักษณะรายข้อ!AO39)</f>
        <v/>
      </c>
      <c r="S41" s="117" t="str">
        <f>IF(คุณลักษณะรายข้อ!AT39="","",คุณลักษณะรายข้อ!AT39)</f>
        <v/>
      </c>
      <c r="T41" s="117" t="str">
        <f>IF(คุณลักษณะรายข้อ!AY39="","",คุณลักษณะรายข้อ!AY39)</f>
        <v/>
      </c>
      <c r="U41" s="117" t="str">
        <f>IF(คุณลักษณะรายข้อ!BD39="","",คุณลักษณะรายข้อ!BD39)</f>
        <v/>
      </c>
      <c r="V41" s="114" t="str">
        <f>IF($V$1=$AK$4,"",คุณลักษณะ!AC39)</f>
        <v/>
      </c>
      <c r="W41" s="554" t="str">
        <f>IF($W$1=$AK$4,"",คุณลักษณะ!AE39)</f>
        <v/>
      </c>
      <c r="X41" s="117" t="str">
        <f>สมรรถนะรายด้าน!K39</f>
        <v/>
      </c>
      <c r="Y41" s="117" t="str">
        <f>สมรรถนะรายด้าน!P39</f>
        <v/>
      </c>
      <c r="Z41" s="462" t="str">
        <f>สมรรถนะรายด้าน!U39</f>
        <v/>
      </c>
      <c r="AA41" s="117" t="str">
        <f>สมรรถนะรายด้าน!AD39</f>
        <v/>
      </c>
      <c r="AB41" s="117" t="str">
        <f>สมรรถนะรายด้าน!AI39</f>
        <v/>
      </c>
      <c r="AC41" s="114" t="str">
        <f>IF($AC$1=$AK$4,"",สมรรถนะรายด้าน!AL39)</f>
        <v/>
      </c>
      <c r="AD41" s="114" t="str">
        <f>IF($AD$1=$AK$4,"",สมรรถนะรายด้าน!AN39)</f>
        <v/>
      </c>
      <c r="AE41" s="117" t="str">
        <f>คะแนนตัวชี้วัด!JE40</f>
        <v/>
      </c>
      <c r="AF41" s="464" t="str">
        <f>คะแนนตัวชี้วัด!JF40</f>
        <v/>
      </c>
      <c r="AG41" s="554" t="str">
        <f>IF($AG$1=$AK$4,"",คะแนนตัวชี้วัด!JG40)</f>
        <v/>
      </c>
      <c r="AH41" s="547" t="str">
        <f>IF(สรุปตัดสินผลการเรียน!F41="","",IF($AH$1=$AK$4,"",สรุปตัดสินผลการเรียน!F41))</f>
        <v/>
      </c>
      <c r="AI41" s="554" t="str">
        <f>IF(สรุปตัดสินผลการเรียน!R41="","",IF($AI$1=$AK$4,"",สรุปตัดสินผลการเรียน!R41))</f>
        <v/>
      </c>
      <c r="AJ41" s="27"/>
      <c r="AK41" s="27"/>
      <c r="AL41" s="27"/>
      <c r="AM41" s="27"/>
      <c r="AN41" s="27"/>
      <c r="AO41" s="34"/>
      <c r="AP41" s="27"/>
    </row>
    <row r="42" spans="2:42" s="29" customFormat="1" ht="15.75" customHeight="1" x14ac:dyDescent="0.45">
      <c r="B42" s="115" t="str">
        <f>นักเรียน!M40</f>
        <v/>
      </c>
      <c r="C42" s="112" t="str">
        <f>IF(นักเรียน!C40="","",นักเรียน!C40)</f>
        <v/>
      </c>
      <c r="D42" s="113" t="str">
        <f>IF(นักเรียน!E40="","",นักเรียน!E40)</f>
        <v/>
      </c>
      <c r="E42" s="112" t="str">
        <f>IF(คะแนน1!AD42="","",IF($E$1=$AK$4,"",คะแนน1!AD42))</f>
        <v/>
      </c>
      <c r="F42" s="112" t="str">
        <f>IF(คะแนน1!AH42="","",IF($F$1=$AK$4,"",คะแนน1!AH42))</f>
        <v/>
      </c>
      <c r="G42" s="112" t="str">
        <f>IF(คะแนน1!AP42="","",IF($G$1=$AK$4,"",คะแนน1!AP42))</f>
        <v/>
      </c>
      <c r="H42" s="114" t="str">
        <f>IF(คะแนน1!AQ42="","",IF($H$1=$AK$4,"",คะแนน1!AQ42))</f>
        <v/>
      </c>
      <c r="I42" s="554" t="str">
        <f>IF(AND(คะแนน1!AR42="",คะแนน1!AU42=""),"",IF(คะแนน1!AR42="",คะแนน1!AU42,IF($I$1=$AK$4,"",คะแนน1!AR42)))</f>
        <v/>
      </c>
      <c r="J42" s="114" t="str">
        <f>คิดวิเคราะห์!AA41</f>
        <v/>
      </c>
      <c r="K42" s="554" t="str">
        <f>คิดวิเคราะห์!AC41</f>
        <v/>
      </c>
      <c r="L42" s="117" t="str">
        <f>IF(คุณลักษณะรายข้อ!K40="","",คุณลักษณะรายข้อ!K40)</f>
        <v/>
      </c>
      <c r="M42" s="117" t="str">
        <f>IF(คุณลักษณะรายข้อ!P40="","",คุณลักษณะรายข้อ!P40)</f>
        <v/>
      </c>
      <c r="N42" s="462" t="str">
        <f>IF(คุณลักษณะรายข้อ!T40="","",คุณลักษณะรายข้อ!T40)</f>
        <v/>
      </c>
      <c r="O42" s="117" t="str">
        <f>IF(คุณลักษณะรายข้อ!Y40="","",คุณลักษณะรายข้อ!Y40)</f>
        <v/>
      </c>
      <c r="P42" s="117" t="str">
        <f>IF(คุณลักษณะรายข้อ!AD40="","",คุณลักษณะรายข้อ!AD40)</f>
        <v/>
      </c>
      <c r="Q42" s="117" t="str">
        <f>IF(คุณลักษณะรายข้อ!AI40="","",คุณลักษณะรายข้อ!AI40)</f>
        <v/>
      </c>
      <c r="R42" s="117" t="str">
        <f>IF(คุณลักษณะรายข้อ!AO40="","",คุณลักษณะรายข้อ!AO40)</f>
        <v/>
      </c>
      <c r="S42" s="117" t="str">
        <f>IF(คุณลักษณะรายข้อ!AT40="","",คุณลักษณะรายข้อ!AT40)</f>
        <v/>
      </c>
      <c r="T42" s="117" t="str">
        <f>IF(คุณลักษณะรายข้อ!AY40="","",คุณลักษณะรายข้อ!AY40)</f>
        <v/>
      </c>
      <c r="U42" s="117" t="str">
        <f>IF(คุณลักษณะรายข้อ!BD40="","",คุณลักษณะรายข้อ!BD40)</f>
        <v/>
      </c>
      <c r="V42" s="114" t="str">
        <f>IF($V$1=$AK$4,"",คุณลักษณะ!AC40)</f>
        <v/>
      </c>
      <c r="W42" s="554" t="str">
        <f>IF($W$1=$AK$4,"",คุณลักษณะ!AE40)</f>
        <v/>
      </c>
      <c r="X42" s="117" t="str">
        <f>สมรรถนะรายด้าน!K40</f>
        <v/>
      </c>
      <c r="Y42" s="117" t="str">
        <f>สมรรถนะรายด้าน!P40</f>
        <v/>
      </c>
      <c r="Z42" s="462" t="str">
        <f>สมรรถนะรายด้าน!U40</f>
        <v/>
      </c>
      <c r="AA42" s="117" t="str">
        <f>สมรรถนะรายด้าน!AD40</f>
        <v/>
      </c>
      <c r="AB42" s="117" t="str">
        <f>สมรรถนะรายด้าน!AI40</f>
        <v/>
      </c>
      <c r="AC42" s="114" t="str">
        <f>IF($AC$1=$AK$4,"",สมรรถนะรายด้าน!AL40)</f>
        <v/>
      </c>
      <c r="AD42" s="114" t="str">
        <f>IF($AD$1=$AK$4,"",สมรรถนะรายด้าน!AN40)</f>
        <v/>
      </c>
      <c r="AE42" s="117" t="str">
        <f>คะแนนตัวชี้วัด!JE41</f>
        <v/>
      </c>
      <c r="AF42" s="464" t="str">
        <f>คะแนนตัวชี้วัด!JF41</f>
        <v/>
      </c>
      <c r="AG42" s="554" t="str">
        <f>IF($AG$1=$AK$4,"",คะแนนตัวชี้วัด!JG41)</f>
        <v/>
      </c>
      <c r="AH42" s="547" t="str">
        <f>IF(สรุปตัดสินผลการเรียน!F42="","",IF($AH$1=$AK$4,"",สรุปตัดสินผลการเรียน!F42))</f>
        <v/>
      </c>
      <c r="AI42" s="554" t="str">
        <f>IF(สรุปตัดสินผลการเรียน!R42="","",IF($AI$1=$AK$4,"",สรุปตัดสินผลการเรียน!R42))</f>
        <v/>
      </c>
      <c r="AJ42" s="27"/>
      <c r="AK42" s="27"/>
      <c r="AL42" s="27"/>
      <c r="AM42" s="27"/>
      <c r="AN42" s="27"/>
      <c r="AO42" s="34"/>
      <c r="AP42" s="27"/>
    </row>
    <row r="43" spans="2:42" s="29" customFormat="1" ht="15.75" customHeight="1" x14ac:dyDescent="0.45">
      <c r="B43" s="115" t="str">
        <f>นักเรียน!M41</f>
        <v/>
      </c>
      <c r="C43" s="112" t="str">
        <f>IF(นักเรียน!C41="","",นักเรียน!C41)</f>
        <v/>
      </c>
      <c r="D43" s="113" t="str">
        <f>IF(นักเรียน!E41="","",นักเรียน!E41)</f>
        <v/>
      </c>
      <c r="E43" s="112" t="str">
        <f>IF(คะแนน1!AD43="","",IF($E$1=$AK$4,"",คะแนน1!AD43))</f>
        <v/>
      </c>
      <c r="F43" s="112" t="str">
        <f>IF(คะแนน1!AH43="","",IF($F$1=$AK$4,"",คะแนน1!AH43))</f>
        <v/>
      </c>
      <c r="G43" s="112" t="str">
        <f>IF(คะแนน1!AP43="","",IF($G$1=$AK$4,"",คะแนน1!AP43))</f>
        <v/>
      </c>
      <c r="H43" s="114" t="str">
        <f>IF(คะแนน1!AQ43="","",IF($H$1=$AK$4,"",คะแนน1!AQ43))</f>
        <v/>
      </c>
      <c r="I43" s="554" t="str">
        <f>IF(AND(คะแนน1!AR43="",คะแนน1!AU43=""),"",IF(คะแนน1!AR43="",คะแนน1!AU43,IF($I$1=$AK$4,"",คะแนน1!AR43)))</f>
        <v/>
      </c>
      <c r="J43" s="114" t="str">
        <f>คิดวิเคราะห์!AA42</f>
        <v/>
      </c>
      <c r="K43" s="554" t="str">
        <f>คิดวิเคราะห์!AC42</f>
        <v/>
      </c>
      <c r="L43" s="117" t="str">
        <f>IF(คุณลักษณะรายข้อ!K41="","",คุณลักษณะรายข้อ!K41)</f>
        <v/>
      </c>
      <c r="M43" s="117" t="str">
        <f>IF(คุณลักษณะรายข้อ!P41="","",คุณลักษณะรายข้อ!P41)</f>
        <v/>
      </c>
      <c r="N43" s="462" t="str">
        <f>IF(คุณลักษณะรายข้อ!T41="","",คุณลักษณะรายข้อ!T41)</f>
        <v/>
      </c>
      <c r="O43" s="117" t="str">
        <f>IF(คุณลักษณะรายข้อ!Y41="","",คุณลักษณะรายข้อ!Y41)</f>
        <v/>
      </c>
      <c r="P43" s="117" t="str">
        <f>IF(คุณลักษณะรายข้อ!AD41="","",คุณลักษณะรายข้อ!AD41)</f>
        <v/>
      </c>
      <c r="Q43" s="117" t="str">
        <f>IF(คุณลักษณะรายข้อ!AI41="","",คุณลักษณะรายข้อ!AI41)</f>
        <v/>
      </c>
      <c r="R43" s="117" t="str">
        <f>IF(คุณลักษณะรายข้อ!AO41="","",คุณลักษณะรายข้อ!AO41)</f>
        <v/>
      </c>
      <c r="S43" s="117" t="str">
        <f>IF(คุณลักษณะรายข้อ!AT41="","",คุณลักษณะรายข้อ!AT41)</f>
        <v/>
      </c>
      <c r="T43" s="117" t="str">
        <f>IF(คุณลักษณะรายข้อ!AY41="","",คุณลักษณะรายข้อ!AY41)</f>
        <v/>
      </c>
      <c r="U43" s="117" t="str">
        <f>IF(คุณลักษณะรายข้อ!BD41="","",คุณลักษณะรายข้อ!BD41)</f>
        <v/>
      </c>
      <c r="V43" s="114" t="str">
        <f>IF($V$1=$AK$4,"",คุณลักษณะ!AC41)</f>
        <v/>
      </c>
      <c r="W43" s="554" t="str">
        <f>IF($W$1=$AK$4,"",คุณลักษณะ!AE41)</f>
        <v/>
      </c>
      <c r="X43" s="117" t="str">
        <f>สมรรถนะรายด้าน!K41</f>
        <v/>
      </c>
      <c r="Y43" s="117" t="str">
        <f>สมรรถนะรายด้าน!P41</f>
        <v/>
      </c>
      <c r="Z43" s="462" t="str">
        <f>สมรรถนะรายด้าน!U41</f>
        <v/>
      </c>
      <c r="AA43" s="117" t="str">
        <f>สมรรถนะรายด้าน!AD41</f>
        <v/>
      </c>
      <c r="AB43" s="117" t="str">
        <f>สมรรถนะรายด้าน!AI41</f>
        <v/>
      </c>
      <c r="AC43" s="114" t="str">
        <f>IF($AC$1=$AK$4,"",สมรรถนะรายด้าน!AL41)</f>
        <v/>
      </c>
      <c r="AD43" s="114" t="str">
        <f>IF($AD$1=$AK$4,"",สมรรถนะรายด้าน!AN41)</f>
        <v/>
      </c>
      <c r="AE43" s="117" t="str">
        <f>คะแนนตัวชี้วัด!JE42</f>
        <v/>
      </c>
      <c r="AF43" s="464" t="str">
        <f>คะแนนตัวชี้วัด!JF42</f>
        <v/>
      </c>
      <c r="AG43" s="554" t="str">
        <f>IF($AG$1=$AK$4,"",คะแนนตัวชี้วัด!JG42)</f>
        <v/>
      </c>
      <c r="AH43" s="547" t="str">
        <f>IF(สรุปตัดสินผลการเรียน!F43="","",IF($AH$1=$AK$4,"",สรุปตัดสินผลการเรียน!F43))</f>
        <v/>
      </c>
      <c r="AI43" s="554" t="str">
        <f>IF(สรุปตัดสินผลการเรียน!R43="","",IF($AI$1=$AK$4,"",สรุปตัดสินผลการเรียน!R43))</f>
        <v/>
      </c>
      <c r="AJ43" s="27"/>
      <c r="AK43" s="27"/>
      <c r="AL43" s="27"/>
      <c r="AM43" s="27"/>
      <c r="AN43" s="27"/>
      <c r="AO43" s="34"/>
      <c r="AP43" s="27"/>
    </row>
    <row r="44" spans="2:42" s="29" customFormat="1" ht="15.75" customHeight="1" x14ac:dyDescent="0.45">
      <c r="B44" s="115" t="str">
        <f>นักเรียน!M42</f>
        <v/>
      </c>
      <c r="C44" s="112" t="str">
        <f>IF(นักเรียน!C42="","",นักเรียน!C42)</f>
        <v/>
      </c>
      <c r="D44" s="113" t="str">
        <f>IF(นักเรียน!E42="","",นักเรียน!E42)</f>
        <v/>
      </c>
      <c r="E44" s="112" t="str">
        <f>IF(คะแนน1!AD44="","",IF($E$1=$AK$4,"",คะแนน1!AD44))</f>
        <v/>
      </c>
      <c r="F44" s="112" t="str">
        <f>IF(คะแนน1!AH44="","",IF($F$1=$AK$4,"",คะแนน1!AH44))</f>
        <v/>
      </c>
      <c r="G44" s="112" t="str">
        <f>IF(คะแนน1!AP44="","",IF($G$1=$AK$4,"",คะแนน1!AP44))</f>
        <v/>
      </c>
      <c r="H44" s="114" t="str">
        <f>IF(คะแนน1!AQ44="","",IF($H$1=$AK$4,"",คะแนน1!AQ44))</f>
        <v/>
      </c>
      <c r="I44" s="554" t="str">
        <f>IF(AND(คะแนน1!AR44="",คะแนน1!AU44=""),"",IF(คะแนน1!AR44="",คะแนน1!AU44,IF($I$1=$AK$4,"",คะแนน1!AR44)))</f>
        <v/>
      </c>
      <c r="J44" s="114" t="str">
        <f>คิดวิเคราะห์!AA43</f>
        <v/>
      </c>
      <c r="K44" s="554" t="str">
        <f>คิดวิเคราะห์!AC43</f>
        <v/>
      </c>
      <c r="L44" s="117" t="str">
        <f>IF(คุณลักษณะรายข้อ!K42="","",คุณลักษณะรายข้อ!K42)</f>
        <v/>
      </c>
      <c r="M44" s="117" t="str">
        <f>IF(คุณลักษณะรายข้อ!P42="","",คุณลักษณะรายข้อ!P42)</f>
        <v/>
      </c>
      <c r="N44" s="462" t="str">
        <f>IF(คุณลักษณะรายข้อ!T42="","",คุณลักษณะรายข้อ!T42)</f>
        <v/>
      </c>
      <c r="O44" s="117" t="str">
        <f>IF(คุณลักษณะรายข้อ!Y42="","",คุณลักษณะรายข้อ!Y42)</f>
        <v/>
      </c>
      <c r="P44" s="117" t="str">
        <f>IF(คุณลักษณะรายข้อ!AD42="","",คุณลักษณะรายข้อ!AD42)</f>
        <v/>
      </c>
      <c r="Q44" s="117" t="str">
        <f>IF(คุณลักษณะรายข้อ!AI42="","",คุณลักษณะรายข้อ!AI42)</f>
        <v/>
      </c>
      <c r="R44" s="117" t="str">
        <f>IF(คุณลักษณะรายข้อ!AO42="","",คุณลักษณะรายข้อ!AO42)</f>
        <v/>
      </c>
      <c r="S44" s="117" t="str">
        <f>IF(คุณลักษณะรายข้อ!AT42="","",คุณลักษณะรายข้อ!AT42)</f>
        <v/>
      </c>
      <c r="T44" s="117" t="str">
        <f>IF(คุณลักษณะรายข้อ!AY42="","",คุณลักษณะรายข้อ!AY42)</f>
        <v/>
      </c>
      <c r="U44" s="117" t="str">
        <f>IF(คุณลักษณะรายข้อ!BD42="","",คุณลักษณะรายข้อ!BD42)</f>
        <v/>
      </c>
      <c r="V44" s="114" t="str">
        <f>IF($V$1=$AK$4,"",คุณลักษณะ!AC42)</f>
        <v/>
      </c>
      <c r="W44" s="554" t="str">
        <f>IF($W$1=$AK$4,"",คุณลักษณะ!AE42)</f>
        <v/>
      </c>
      <c r="X44" s="117" t="str">
        <f>สมรรถนะรายด้าน!K42</f>
        <v/>
      </c>
      <c r="Y44" s="117" t="str">
        <f>สมรรถนะรายด้าน!P42</f>
        <v/>
      </c>
      <c r="Z44" s="462" t="str">
        <f>สมรรถนะรายด้าน!U42</f>
        <v/>
      </c>
      <c r="AA44" s="117" t="str">
        <f>สมรรถนะรายด้าน!AD42</f>
        <v/>
      </c>
      <c r="AB44" s="117" t="str">
        <f>สมรรถนะรายด้าน!AI42</f>
        <v/>
      </c>
      <c r="AC44" s="114" t="str">
        <f>IF($AC$1=$AK$4,"",สมรรถนะรายด้าน!AL42)</f>
        <v/>
      </c>
      <c r="AD44" s="114" t="str">
        <f>IF($AD$1=$AK$4,"",สมรรถนะรายด้าน!AN42)</f>
        <v/>
      </c>
      <c r="AE44" s="117" t="str">
        <f>คะแนนตัวชี้วัด!JE43</f>
        <v/>
      </c>
      <c r="AF44" s="464" t="str">
        <f>คะแนนตัวชี้วัด!JF43</f>
        <v/>
      </c>
      <c r="AG44" s="554" t="str">
        <f>IF($AG$1=$AK$4,"",คะแนนตัวชี้วัด!JG43)</f>
        <v/>
      </c>
      <c r="AH44" s="547" t="str">
        <f>IF(สรุปตัดสินผลการเรียน!F44="","",IF($AH$1=$AK$4,"",สรุปตัดสินผลการเรียน!F44))</f>
        <v/>
      </c>
      <c r="AI44" s="554" t="str">
        <f>IF(สรุปตัดสินผลการเรียน!R44="","",IF($AI$1=$AK$4,"",สรุปตัดสินผลการเรียน!R44))</f>
        <v/>
      </c>
      <c r="AJ44" s="27"/>
      <c r="AK44" s="27"/>
      <c r="AL44" s="27"/>
      <c r="AM44" s="27"/>
      <c r="AN44" s="27"/>
      <c r="AO44" s="34"/>
      <c r="AP44" s="27"/>
    </row>
    <row r="45" spans="2:42" s="29" customFormat="1" ht="15.75" customHeight="1" x14ac:dyDescent="0.45">
      <c r="B45" s="115" t="str">
        <f>นักเรียน!M43</f>
        <v/>
      </c>
      <c r="C45" s="112" t="str">
        <f>IF(นักเรียน!C43="","",นักเรียน!C43)</f>
        <v/>
      </c>
      <c r="D45" s="113" t="str">
        <f>IF(นักเรียน!E43="","",นักเรียน!E43)</f>
        <v/>
      </c>
      <c r="E45" s="112" t="str">
        <f>IF(คะแนน1!AD45="","",IF($E$1=$AK$4,"",คะแนน1!AD45))</f>
        <v/>
      </c>
      <c r="F45" s="112" t="str">
        <f>IF(คะแนน1!AH45="","",IF($F$1=$AK$4,"",คะแนน1!AH45))</f>
        <v/>
      </c>
      <c r="G45" s="112" t="str">
        <f>IF(คะแนน1!AP45="","",IF($G$1=$AK$4,"",คะแนน1!AP45))</f>
        <v/>
      </c>
      <c r="H45" s="114" t="str">
        <f>IF(คะแนน1!AQ45="","",IF($H$1=$AK$4,"",คะแนน1!AQ45))</f>
        <v/>
      </c>
      <c r="I45" s="554" t="str">
        <f>IF(AND(คะแนน1!AR45="",คะแนน1!AU45=""),"",IF(คะแนน1!AR45="",คะแนน1!AU45,IF($I$1=$AK$4,"",คะแนน1!AR45)))</f>
        <v/>
      </c>
      <c r="J45" s="114" t="str">
        <f>คิดวิเคราะห์!AA44</f>
        <v/>
      </c>
      <c r="K45" s="554" t="str">
        <f>คิดวิเคราะห์!AC44</f>
        <v/>
      </c>
      <c r="L45" s="117" t="str">
        <f>IF(คุณลักษณะรายข้อ!K43="","",คุณลักษณะรายข้อ!K43)</f>
        <v/>
      </c>
      <c r="M45" s="117" t="str">
        <f>IF(คุณลักษณะรายข้อ!P43="","",คุณลักษณะรายข้อ!P43)</f>
        <v/>
      </c>
      <c r="N45" s="462" t="str">
        <f>IF(คุณลักษณะรายข้อ!T43="","",คุณลักษณะรายข้อ!T43)</f>
        <v/>
      </c>
      <c r="O45" s="117" t="str">
        <f>IF(คุณลักษณะรายข้อ!Y43="","",คุณลักษณะรายข้อ!Y43)</f>
        <v/>
      </c>
      <c r="P45" s="117" t="str">
        <f>IF(คุณลักษณะรายข้อ!AD43="","",คุณลักษณะรายข้อ!AD43)</f>
        <v/>
      </c>
      <c r="Q45" s="117" t="str">
        <f>IF(คุณลักษณะรายข้อ!AI43="","",คุณลักษณะรายข้อ!AI43)</f>
        <v/>
      </c>
      <c r="R45" s="117" t="str">
        <f>IF(คุณลักษณะรายข้อ!AO43="","",คุณลักษณะรายข้อ!AO43)</f>
        <v/>
      </c>
      <c r="S45" s="117" t="str">
        <f>IF(คุณลักษณะรายข้อ!AT43="","",คุณลักษณะรายข้อ!AT43)</f>
        <v/>
      </c>
      <c r="T45" s="117" t="str">
        <f>IF(คุณลักษณะรายข้อ!AY43="","",คุณลักษณะรายข้อ!AY43)</f>
        <v/>
      </c>
      <c r="U45" s="117" t="str">
        <f>IF(คุณลักษณะรายข้อ!BD43="","",คุณลักษณะรายข้อ!BD43)</f>
        <v/>
      </c>
      <c r="V45" s="114" t="str">
        <f>IF($V$1=$AK$4,"",คุณลักษณะ!AC43)</f>
        <v/>
      </c>
      <c r="W45" s="554" t="str">
        <f>IF($W$1=$AK$4,"",คุณลักษณะ!AE43)</f>
        <v/>
      </c>
      <c r="X45" s="117" t="str">
        <f>สมรรถนะรายด้าน!K43</f>
        <v/>
      </c>
      <c r="Y45" s="117" t="str">
        <f>สมรรถนะรายด้าน!P43</f>
        <v/>
      </c>
      <c r="Z45" s="462" t="str">
        <f>สมรรถนะรายด้าน!U43</f>
        <v/>
      </c>
      <c r="AA45" s="117" t="str">
        <f>สมรรถนะรายด้าน!AD43</f>
        <v/>
      </c>
      <c r="AB45" s="117" t="str">
        <f>สมรรถนะรายด้าน!AI43</f>
        <v/>
      </c>
      <c r="AC45" s="114" t="str">
        <f>IF($AC$1=$AK$4,"",สมรรถนะรายด้าน!AL43)</f>
        <v/>
      </c>
      <c r="AD45" s="114" t="str">
        <f>IF($AD$1=$AK$4,"",สมรรถนะรายด้าน!AN43)</f>
        <v/>
      </c>
      <c r="AE45" s="117" t="str">
        <f>คะแนนตัวชี้วัด!JE44</f>
        <v/>
      </c>
      <c r="AF45" s="464" t="str">
        <f>คะแนนตัวชี้วัด!JF44</f>
        <v/>
      </c>
      <c r="AG45" s="554" t="str">
        <f>IF($AG$1=$AK$4,"",คะแนนตัวชี้วัด!JG44)</f>
        <v/>
      </c>
      <c r="AH45" s="547" t="str">
        <f>IF(สรุปตัดสินผลการเรียน!F45="","",IF($AH$1=$AK$4,"",สรุปตัดสินผลการเรียน!F45))</f>
        <v/>
      </c>
      <c r="AI45" s="554" t="str">
        <f>IF(สรุปตัดสินผลการเรียน!R45="","",IF($AI$1=$AK$4,"",สรุปตัดสินผลการเรียน!R45))</f>
        <v/>
      </c>
      <c r="AJ45" s="27"/>
      <c r="AK45" s="27"/>
      <c r="AL45" s="27"/>
      <c r="AM45" s="27"/>
      <c r="AN45" s="27"/>
      <c r="AO45" s="34"/>
      <c r="AP45" s="27"/>
    </row>
    <row r="46" spans="2:42" s="29" customFormat="1" ht="15.75" customHeight="1" x14ac:dyDescent="0.45">
      <c r="B46" s="115" t="str">
        <f>นักเรียน!M44</f>
        <v/>
      </c>
      <c r="C46" s="112" t="str">
        <f>IF(นักเรียน!C44="","",นักเรียน!C44)</f>
        <v/>
      </c>
      <c r="D46" s="113" t="str">
        <f>IF(นักเรียน!E44="","",นักเรียน!E44)</f>
        <v/>
      </c>
      <c r="E46" s="112" t="str">
        <f>IF(คะแนน1!AD46="","",IF($E$1=$AK$4,"",คะแนน1!AD46))</f>
        <v/>
      </c>
      <c r="F46" s="112" t="str">
        <f>IF(คะแนน1!AH46="","",IF($F$1=$AK$4,"",คะแนน1!AH46))</f>
        <v/>
      </c>
      <c r="G46" s="112" t="str">
        <f>IF(คะแนน1!AP46="","",IF($G$1=$AK$4,"",คะแนน1!AP46))</f>
        <v/>
      </c>
      <c r="H46" s="114" t="str">
        <f>IF(คะแนน1!AQ46="","",IF($H$1=$AK$4,"",คะแนน1!AQ46))</f>
        <v/>
      </c>
      <c r="I46" s="554" t="str">
        <f>IF(AND(คะแนน1!AR46="",คะแนน1!AU46=""),"",IF(คะแนน1!AR46="",คะแนน1!AU46,IF($I$1=$AK$4,"",คะแนน1!AR46)))</f>
        <v/>
      </c>
      <c r="J46" s="114" t="str">
        <f>คิดวิเคราะห์!AA45</f>
        <v/>
      </c>
      <c r="K46" s="554" t="str">
        <f>คิดวิเคราะห์!AC45</f>
        <v/>
      </c>
      <c r="L46" s="117" t="str">
        <f>IF(คุณลักษณะรายข้อ!K44="","",คุณลักษณะรายข้อ!K44)</f>
        <v/>
      </c>
      <c r="M46" s="117" t="str">
        <f>IF(คุณลักษณะรายข้อ!P44="","",คุณลักษณะรายข้อ!P44)</f>
        <v/>
      </c>
      <c r="N46" s="462" t="str">
        <f>IF(คุณลักษณะรายข้อ!T44="","",คุณลักษณะรายข้อ!T44)</f>
        <v/>
      </c>
      <c r="O46" s="117" t="str">
        <f>IF(คุณลักษณะรายข้อ!Y44="","",คุณลักษณะรายข้อ!Y44)</f>
        <v/>
      </c>
      <c r="P46" s="117" t="str">
        <f>IF(คุณลักษณะรายข้อ!AD44="","",คุณลักษณะรายข้อ!AD44)</f>
        <v/>
      </c>
      <c r="Q46" s="117" t="str">
        <f>IF(คุณลักษณะรายข้อ!AI44="","",คุณลักษณะรายข้อ!AI44)</f>
        <v/>
      </c>
      <c r="R46" s="117" t="str">
        <f>IF(คุณลักษณะรายข้อ!AO44="","",คุณลักษณะรายข้อ!AO44)</f>
        <v/>
      </c>
      <c r="S46" s="117" t="str">
        <f>IF(คุณลักษณะรายข้อ!AT44="","",คุณลักษณะรายข้อ!AT44)</f>
        <v/>
      </c>
      <c r="T46" s="117" t="str">
        <f>IF(คุณลักษณะรายข้อ!AY44="","",คุณลักษณะรายข้อ!AY44)</f>
        <v/>
      </c>
      <c r="U46" s="117" t="str">
        <f>IF(คุณลักษณะรายข้อ!BD44="","",คุณลักษณะรายข้อ!BD44)</f>
        <v/>
      </c>
      <c r="V46" s="114" t="str">
        <f>IF($V$1=$AK$4,"",คุณลักษณะ!AC44)</f>
        <v/>
      </c>
      <c r="W46" s="554" t="str">
        <f>IF($W$1=$AK$4,"",คุณลักษณะ!AE44)</f>
        <v/>
      </c>
      <c r="X46" s="117" t="str">
        <f>สมรรถนะรายด้าน!K44</f>
        <v/>
      </c>
      <c r="Y46" s="117" t="str">
        <f>สมรรถนะรายด้าน!P44</f>
        <v/>
      </c>
      <c r="Z46" s="462" t="str">
        <f>สมรรถนะรายด้าน!U44</f>
        <v/>
      </c>
      <c r="AA46" s="117" t="str">
        <f>สมรรถนะรายด้าน!AD44</f>
        <v/>
      </c>
      <c r="AB46" s="117" t="str">
        <f>สมรรถนะรายด้าน!AI44</f>
        <v/>
      </c>
      <c r="AC46" s="114" t="str">
        <f>IF($AC$1=$AK$4,"",สมรรถนะรายด้าน!AL44)</f>
        <v/>
      </c>
      <c r="AD46" s="114" t="str">
        <f>IF($AD$1=$AK$4,"",สมรรถนะรายด้าน!AN44)</f>
        <v/>
      </c>
      <c r="AE46" s="117" t="str">
        <f>คะแนนตัวชี้วัด!JE45</f>
        <v/>
      </c>
      <c r="AF46" s="464" t="str">
        <f>คะแนนตัวชี้วัด!JF45</f>
        <v/>
      </c>
      <c r="AG46" s="554" t="str">
        <f>IF($AG$1=$AK$4,"",คะแนนตัวชี้วัด!JG45)</f>
        <v/>
      </c>
      <c r="AH46" s="547" t="str">
        <f>IF(สรุปตัดสินผลการเรียน!F46="","",IF($AH$1=$AK$4,"",สรุปตัดสินผลการเรียน!F46))</f>
        <v/>
      </c>
      <c r="AI46" s="554" t="str">
        <f>IF(สรุปตัดสินผลการเรียน!R46="","",IF($AI$1=$AK$4,"",สรุปตัดสินผลการเรียน!R46))</f>
        <v/>
      </c>
      <c r="AJ46" s="27"/>
      <c r="AK46" s="27"/>
      <c r="AL46" s="27"/>
      <c r="AM46" s="27"/>
      <c r="AN46" s="27"/>
      <c r="AO46" s="34"/>
      <c r="AP46" s="27"/>
    </row>
    <row r="47" spans="2:42" s="29" customFormat="1" ht="15.75" customHeight="1" x14ac:dyDescent="0.45">
      <c r="B47" s="115" t="str">
        <f>นักเรียน!M45</f>
        <v/>
      </c>
      <c r="C47" s="112" t="str">
        <f>IF(นักเรียน!C45="","",นักเรียน!C45)</f>
        <v/>
      </c>
      <c r="D47" s="113" t="str">
        <f>IF(นักเรียน!E45="","",นักเรียน!E45)</f>
        <v/>
      </c>
      <c r="E47" s="112" t="str">
        <f>IF(คะแนน1!AD47="","",IF($E$1=$AK$4,"",คะแนน1!AD47))</f>
        <v/>
      </c>
      <c r="F47" s="112" t="str">
        <f>IF(คะแนน1!AH47="","",IF($F$1=$AK$4,"",คะแนน1!AH47))</f>
        <v/>
      </c>
      <c r="G47" s="112" t="str">
        <f>IF(คะแนน1!AP47="","",IF($G$1=$AK$4,"",คะแนน1!AP47))</f>
        <v/>
      </c>
      <c r="H47" s="114" t="str">
        <f>IF(คะแนน1!AQ47="","",IF($H$1=$AK$4,"",คะแนน1!AQ47))</f>
        <v/>
      </c>
      <c r="I47" s="554" t="str">
        <f>IF(AND(คะแนน1!AR47="",คะแนน1!AU47=""),"",IF(คะแนน1!AR47="",คะแนน1!AU47,IF($I$1=$AK$4,"",คะแนน1!AR47)))</f>
        <v/>
      </c>
      <c r="J47" s="114" t="str">
        <f>คิดวิเคราะห์!AA46</f>
        <v/>
      </c>
      <c r="K47" s="554" t="str">
        <f>คิดวิเคราะห์!AC46</f>
        <v/>
      </c>
      <c r="L47" s="117" t="str">
        <f>IF(คุณลักษณะรายข้อ!K45="","",คุณลักษณะรายข้อ!K45)</f>
        <v/>
      </c>
      <c r="M47" s="117" t="str">
        <f>IF(คุณลักษณะรายข้อ!P45="","",คุณลักษณะรายข้อ!P45)</f>
        <v/>
      </c>
      <c r="N47" s="462" t="str">
        <f>IF(คุณลักษณะรายข้อ!T45="","",คุณลักษณะรายข้อ!T45)</f>
        <v/>
      </c>
      <c r="O47" s="117" t="str">
        <f>IF(คุณลักษณะรายข้อ!Y45="","",คุณลักษณะรายข้อ!Y45)</f>
        <v/>
      </c>
      <c r="P47" s="117" t="str">
        <f>IF(คุณลักษณะรายข้อ!AD45="","",คุณลักษณะรายข้อ!AD45)</f>
        <v/>
      </c>
      <c r="Q47" s="117" t="str">
        <f>IF(คุณลักษณะรายข้อ!AI45="","",คุณลักษณะรายข้อ!AI45)</f>
        <v/>
      </c>
      <c r="R47" s="117" t="str">
        <f>IF(คุณลักษณะรายข้อ!AO45="","",คุณลักษณะรายข้อ!AO45)</f>
        <v/>
      </c>
      <c r="S47" s="117" t="str">
        <f>IF(คุณลักษณะรายข้อ!AT45="","",คุณลักษณะรายข้อ!AT45)</f>
        <v/>
      </c>
      <c r="T47" s="117" t="str">
        <f>IF(คุณลักษณะรายข้อ!AY45="","",คุณลักษณะรายข้อ!AY45)</f>
        <v/>
      </c>
      <c r="U47" s="117" t="str">
        <f>IF(คุณลักษณะรายข้อ!BD45="","",คุณลักษณะรายข้อ!BD45)</f>
        <v/>
      </c>
      <c r="V47" s="114" t="str">
        <f>IF($V$1=$AK$4,"",คุณลักษณะ!AC45)</f>
        <v/>
      </c>
      <c r="W47" s="554" t="str">
        <f>IF($W$1=$AK$4,"",คุณลักษณะ!AE45)</f>
        <v/>
      </c>
      <c r="X47" s="117" t="str">
        <f>สมรรถนะรายด้าน!K45</f>
        <v/>
      </c>
      <c r="Y47" s="117" t="str">
        <f>สมรรถนะรายด้าน!P45</f>
        <v/>
      </c>
      <c r="Z47" s="462" t="str">
        <f>สมรรถนะรายด้าน!U45</f>
        <v/>
      </c>
      <c r="AA47" s="117" t="str">
        <f>สมรรถนะรายด้าน!AD45</f>
        <v/>
      </c>
      <c r="AB47" s="117" t="str">
        <f>สมรรถนะรายด้าน!AI45</f>
        <v/>
      </c>
      <c r="AC47" s="114" t="str">
        <f>IF($AC$1=$AK$4,"",สมรรถนะรายด้าน!AL45)</f>
        <v/>
      </c>
      <c r="AD47" s="114" t="str">
        <f>IF($AD$1=$AK$4,"",สมรรถนะรายด้าน!AN45)</f>
        <v/>
      </c>
      <c r="AE47" s="117" t="str">
        <f>คะแนนตัวชี้วัด!JE46</f>
        <v/>
      </c>
      <c r="AF47" s="464" t="str">
        <f>คะแนนตัวชี้วัด!JF46</f>
        <v/>
      </c>
      <c r="AG47" s="554" t="str">
        <f>IF($AG$1=$AK$4,"",คะแนนตัวชี้วัด!JG46)</f>
        <v/>
      </c>
      <c r="AH47" s="547" t="str">
        <f>IF(สรุปตัดสินผลการเรียน!F47="","",IF($AH$1=$AK$4,"",สรุปตัดสินผลการเรียน!F47))</f>
        <v/>
      </c>
      <c r="AI47" s="554" t="str">
        <f>IF(สรุปตัดสินผลการเรียน!R47="","",IF($AI$1=$AK$4,"",สรุปตัดสินผลการเรียน!R47))</f>
        <v/>
      </c>
      <c r="AJ47" s="27"/>
      <c r="AK47" s="27"/>
      <c r="AL47" s="27"/>
      <c r="AM47" s="27"/>
      <c r="AN47" s="27"/>
      <c r="AO47" s="34"/>
      <c r="AP47" s="27"/>
    </row>
    <row r="48" spans="2:42" s="29" customFormat="1" ht="15.75" customHeight="1" x14ac:dyDescent="0.45">
      <c r="B48" s="115" t="str">
        <f>นักเรียน!M46</f>
        <v/>
      </c>
      <c r="C48" s="112" t="str">
        <f>IF(นักเรียน!C46="","",นักเรียน!C46)</f>
        <v/>
      </c>
      <c r="D48" s="113" t="str">
        <f>IF(นักเรียน!E46="","",นักเรียน!E46)</f>
        <v/>
      </c>
      <c r="E48" s="112" t="str">
        <f>IF(คะแนน1!AD48="","",IF($E$1=$AK$4,"",คะแนน1!AD48))</f>
        <v/>
      </c>
      <c r="F48" s="112" t="str">
        <f>IF(คะแนน1!AH48="","",IF($F$1=$AK$4,"",คะแนน1!AH48))</f>
        <v/>
      </c>
      <c r="G48" s="112" t="str">
        <f>IF(คะแนน1!AP48="","",IF($G$1=$AK$4,"",คะแนน1!AP48))</f>
        <v/>
      </c>
      <c r="H48" s="114" t="str">
        <f>IF(คะแนน1!AQ48="","",IF($H$1=$AK$4,"",คะแนน1!AQ48))</f>
        <v/>
      </c>
      <c r="I48" s="554" t="str">
        <f>IF(AND(คะแนน1!AR48="",คะแนน1!AU48=""),"",IF(คะแนน1!AR48="",คะแนน1!AU48,IF($I$1=$AK$4,"",คะแนน1!AR48)))</f>
        <v/>
      </c>
      <c r="J48" s="114" t="str">
        <f>คิดวิเคราะห์!AA47</f>
        <v/>
      </c>
      <c r="K48" s="554" t="str">
        <f>คิดวิเคราะห์!AC47</f>
        <v/>
      </c>
      <c r="L48" s="117" t="str">
        <f>IF(คุณลักษณะรายข้อ!K46="","",คุณลักษณะรายข้อ!K46)</f>
        <v/>
      </c>
      <c r="M48" s="117" t="str">
        <f>IF(คุณลักษณะรายข้อ!P46="","",คุณลักษณะรายข้อ!P46)</f>
        <v/>
      </c>
      <c r="N48" s="462" t="str">
        <f>IF(คุณลักษณะรายข้อ!T46="","",คุณลักษณะรายข้อ!T46)</f>
        <v/>
      </c>
      <c r="O48" s="117" t="str">
        <f>IF(คุณลักษณะรายข้อ!Y46="","",คุณลักษณะรายข้อ!Y46)</f>
        <v/>
      </c>
      <c r="P48" s="117" t="str">
        <f>IF(คุณลักษณะรายข้อ!AD46="","",คุณลักษณะรายข้อ!AD46)</f>
        <v/>
      </c>
      <c r="Q48" s="117" t="str">
        <f>IF(คุณลักษณะรายข้อ!AI46="","",คุณลักษณะรายข้อ!AI46)</f>
        <v/>
      </c>
      <c r="R48" s="117" t="str">
        <f>IF(คุณลักษณะรายข้อ!AO46="","",คุณลักษณะรายข้อ!AO46)</f>
        <v/>
      </c>
      <c r="S48" s="117" t="str">
        <f>IF(คุณลักษณะรายข้อ!AT46="","",คุณลักษณะรายข้อ!AT46)</f>
        <v/>
      </c>
      <c r="T48" s="117" t="str">
        <f>IF(คุณลักษณะรายข้อ!AY46="","",คุณลักษณะรายข้อ!AY46)</f>
        <v/>
      </c>
      <c r="U48" s="117" t="str">
        <f>IF(คุณลักษณะรายข้อ!BD46="","",คุณลักษณะรายข้อ!BD46)</f>
        <v/>
      </c>
      <c r="V48" s="114" t="str">
        <f>IF($V$1=$AK$4,"",คุณลักษณะ!AC46)</f>
        <v/>
      </c>
      <c r="W48" s="554" t="str">
        <f>IF($W$1=$AK$4,"",คุณลักษณะ!AE46)</f>
        <v/>
      </c>
      <c r="X48" s="117" t="str">
        <f>สมรรถนะรายด้าน!K46</f>
        <v/>
      </c>
      <c r="Y48" s="117" t="str">
        <f>สมรรถนะรายด้าน!P46</f>
        <v/>
      </c>
      <c r="Z48" s="462" t="str">
        <f>สมรรถนะรายด้าน!U46</f>
        <v/>
      </c>
      <c r="AA48" s="117" t="str">
        <f>สมรรถนะรายด้าน!AD46</f>
        <v/>
      </c>
      <c r="AB48" s="117" t="str">
        <f>สมรรถนะรายด้าน!AI46</f>
        <v/>
      </c>
      <c r="AC48" s="114" t="str">
        <f>IF($AC$1=$AK$4,"",สมรรถนะรายด้าน!AL46)</f>
        <v/>
      </c>
      <c r="AD48" s="114" t="str">
        <f>IF($AD$1=$AK$4,"",สมรรถนะรายด้าน!AN46)</f>
        <v/>
      </c>
      <c r="AE48" s="117" t="str">
        <f>คะแนนตัวชี้วัด!JE47</f>
        <v/>
      </c>
      <c r="AF48" s="464" t="str">
        <f>คะแนนตัวชี้วัด!JF47</f>
        <v/>
      </c>
      <c r="AG48" s="554" t="str">
        <f>IF($AG$1=$AK$4,"",คะแนนตัวชี้วัด!JG47)</f>
        <v/>
      </c>
      <c r="AH48" s="547" t="str">
        <f>IF(สรุปตัดสินผลการเรียน!F48="","",IF($AH$1=$AK$4,"",สรุปตัดสินผลการเรียน!F48))</f>
        <v/>
      </c>
      <c r="AI48" s="554" t="str">
        <f>IF(สรุปตัดสินผลการเรียน!R48="","",IF($AI$1=$AK$4,"",สรุปตัดสินผลการเรียน!R48))</f>
        <v/>
      </c>
      <c r="AJ48" s="27"/>
      <c r="AK48" s="27"/>
      <c r="AL48" s="27"/>
      <c r="AM48" s="27"/>
      <c r="AN48" s="27"/>
      <c r="AO48" s="34"/>
      <c r="AP48" s="27"/>
    </row>
    <row r="49" spans="2:42" s="29" customFormat="1" ht="15.75" customHeight="1" x14ac:dyDescent="0.45">
      <c r="B49" s="115" t="str">
        <f>นักเรียน!M47</f>
        <v/>
      </c>
      <c r="C49" s="112" t="str">
        <f>IF(นักเรียน!C47="","",นักเรียน!C47)</f>
        <v/>
      </c>
      <c r="D49" s="113" t="str">
        <f>IF(นักเรียน!E47="","",นักเรียน!E47)</f>
        <v/>
      </c>
      <c r="E49" s="112" t="str">
        <f>IF(คะแนน1!AD49="","",IF($E$1=$AK$4,"",คะแนน1!AD49))</f>
        <v/>
      </c>
      <c r="F49" s="112" t="str">
        <f>IF(คะแนน1!AH49="","",IF($F$1=$AK$4,"",คะแนน1!AH49))</f>
        <v/>
      </c>
      <c r="G49" s="112" t="str">
        <f>IF(คะแนน1!AP49="","",IF($G$1=$AK$4,"",คะแนน1!AP49))</f>
        <v/>
      </c>
      <c r="H49" s="114" t="str">
        <f>IF(คะแนน1!AQ49="","",IF($H$1=$AK$4,"",คะแนน1!AQ49))</f>
        <v/>
      </c>
      <c r="I49" s="554" t="str">
        <f>IF(AND(คะแนน1!AR49="",คะแนน1!AU49=""),"",IF(คะแนน1!AR49="",คะแนน1!AU49,IF($I$1=$AK$4,"",คะแนน1!AR49)))</f>
        <v/>
      </c>
      <c r="J49" s="114" t="str">
        <f>คิดวิเคราะห์!AA48</f>
        <v/>
      </c>
      <c r="K49" s="554" t="str">
        <f>คิดวิเคราะห์!AC48</f>
        <v/>
      </c>
      <c r="L49" s="117" t="str">
        <f>IF(คุณลักษณะรายข้อ!K47="","",คุณลักษณะรายข้อ!K47)</f>
        <v/>
      </c>
      <c r="M49" s="117" t="str">
        <f>IF(คุณลักษณะรายข้อ!P47="","",คุณลักษณะรายข้อ!P47)</f>
        <v/>
      </c>
      <c r="N49" s="462" t="str">
        <f>IF(คุณลักษณะรายข้อ!T47="","",คุณลักษณะรายข้อ!T47)</f>
        <v/>
      </c>
      <c r="O49" s="117" t="str">
        <f>IF(คุณลักษณะรายข้อ!Y47="","",คุณลักษณะรายข้อ!Y47)</f>
        <v/>
      </c>
      <c r="P49" s="117" t="str">
        <f>IF(คุณลักษณะรายข้อ!AD47="","",คุณลักษณะรายข้อ!AD47)</f>
        <v/>
      </c>
      <c r="Q49" s="117" t="str">
        <f>IF(คุณลักษณะรายข้อ!AI47="","",คุณลักษณะรายข้อ!AI47)</f>
        <v/>
      </c>
      <c r="R49" s="117" t="str">
        <f>IF(คุณลักษณะรายข้อ!AO47="","",คุณลักษณะรายข้อ!AO47)</f>
        <v/>
      </c>
      <c r="S49" s="117" t="str">
        <f>IF(คุณลักษณะรายข้อ!AT47="","",คุณลักษณะรายข้อ!AT47)</f>
        <v/>
      </c>
      <c r="T49" s="117" t="str">
        <f>IF(คุณลักษณะรายข้อ!AY47="","",คุณลักษณะรายข้อ!AY47)</f>
        <v/>
      </c>
      <c r="U49" s="117" t="str">
        <f>IF(คุณลักษณะรายข้อ!BD47="","",คุณลักษณะรายข้อ!BD47)</f>
        <v/>
      </c>
      <c r="V49" s="114" t="str">
        <f>IF($V$1=$AK$4,"",คุณลักษณะ!AC47)</f>
        <v/>
      </c>
      <c r="W49" s="554" t="str">
        <f>IF($W$1=$AK$4,"",คุณลักษณะ!AE47)</f>
        <v/>
      </c>
      <c r="X49" s="117" t="str">
        <f>สมรรถนะรายด้าน!K47</f>
        <v/>
      </c>
      <c r="Y49" s="117" t="str">
        <f>สมรรถนะรายด้าน!P47</f>
        <v/>
      </c>
      <c r="Z49" s="462" t="str">
        <f>สมรรถนะรายด้าน!U47</f>
        <v/>
      </c>
      <c r="AA49" s="117" t="str">
        <f>สมรรถนะรายด้าน!AD47</f>
        <v/>
      </c>
      <c r="AB49" s="117" t="str">
        <f>สมรรถนะรายด้าน!AI47</f>
        <v/>
      </c>
      <c r="AC49" s="114" t="str">
        <f>IF($AC$1=$AK$4,"",สมรรถนะรายด้าน!AL47)</f>
        <v/>
      </c>
      <c r="AD49" s="114" t="str">
        <f>IF($AD$1=$AK$4,"",สมรรถนะรายด้าน!AN47)</f>
        <v/>
      </c>
      <c r="AE49" s="117" t="str">
        <f>คะแนนตัวชี้วัด!JE48</f>
        <v/>
      </c>
      <c r="AF49" s="464" t="str">
        <f>คะแนนตัวชี้วัด!JF48</f>
        <v/>
      </c>
      <c r="AG49" s="554" t="str">
        <f>IF($AG$1=$AK$4,"",คะแนนตัวชี้วัด!JG48)</f>
        <v/>
      </c>
      <c r="AH49" s="547" t="str">
        <f>IF(สรุปตัดสินผลการเรียน!F49="","",IF($AH$1=$AK$4,"",สรุปตัดสินผลการเรียน!F49))</f>
        <v/>
      </c>
      <c r="AI49" s="554" t="str">
        <f>IF(สรุปตัดสินผลการเรียน!R49="","",IF($AI$1=$AK$4,"",สรุปตัดสินผลการเรียน!R49))</f>
        <v/>
      </c>
      <c r="AJ49" s="27"/>
      <c r="AK49" s="27"/>
      <c r="AL49" s="27"/>
      <c r="AM49" s="27"/>
      <c r="AN49" s="27"/>
      <c r="AO49" s="34"/>
      <c r="AP49" s="27"/>
    </row>
    <row r="50" spans="2:42" s="29" customFormat="1" ht="15.75" customHeight="1" x14ac:dyDescent="0.45">
      <c r="B50" s="115" t="str">
        <f>นักเรียน!M48</f>
        <v/>
      </c>
      <c r="C50" s="112" t="str">
        <f>IF(นักเรียน!C48="","",นักเรียน!C48)</f>
        <v/>
      </c>
      <c r="D50" s="113" t="str">
        <f>IF(นักเรียน!E48="","",นักเรียน!E48)</f>
        <v/>
      </c>
      <c r="E50" s="112" t="str">
        <f>IF(คะแนน1!AD50="","",IF($E$1=$AK$4,"",คะแนน1!AD50))</f>
        <v/>
      </c>
      <c r="F50" s="112" t="str">
        <f>IF(คะแนน1!AH50="","",IF($F$1=$AK$4,"",คะแนน1!AH50))</f>
        <v/>
      </c>
      <c r="G50" s="112" t="str">
        <f>IF(คะแนน1!AP50="","",IF($G$1=$AK$4,"",คะแนน1!AP50))</f>
        <v/>
      </c>
      <c r="H50" s="114" t="str">
        <f>IF(คะแนน1!AQ50="","",IF($H$1=$AK$4,"",คะแนน1!AQ50))</f>
        <v/>
      </c>
      <c r="I50" s="554" t="str">
        <f>IF(AND(คะแนน1!AR50="",คะแนน1!AU50=""),"",IF(คะแนน1!AR50="",คะแนน1!AU50,IF($I$1=$AK$4,"",คะแนน1!AR50)))</f>
        <v/>
      </c>
      <c r="J50" s="114" t="str">
        <f>คิดวิเคราะห์!AA49</f>
        <v/>
      </c>
      <c r="K50" s="554" t="str">
        <f>คิดวิเคราะห์!AC49</f>
        <v/>
      </c>
      <c r="L50" s="117" t="str">
        <f>IF(คุณลักษณะรายข้อ!K48="","",คุณลักษณะรายข้อ!K48)</f>
        <v/>
      </c>
      <c r="M50" s="117" t="str">
        <f>IF(คุณลักษณะรายข้อ!P48="","",คุณลักษณะรายข้อ!P48)</f>
        <v/>
      </c>
      <c r="N50" s="462" t="str">
        <f>IF(คุณลักษณะรายข้อ!T48="","",คุณลักษณะรายข้อ!T48)</f>
        <v/>
      </c>
      <c r="O50" s="117" t="str">
        <f>IF(คุณลักษณะรายข้อ!Y48="","",คุณลักษณะรายข้อ!Y48)</f>
        <v/>
      </c>
      <c r="P50" s="117" t="str">
        <f>IF(คุณลักษณะรายข้อ!AD48="","",คุณลักษณะรายข้อ!AD48)</f>
        <v/>
      </c>
      <c r="Q50" s="117" t="str">
        <f>IF(คุณลักษณะรายข้อ!AI48="","",คุณลักษณะรายข้อ!AI48)</f>
        <v/>
      </c>
      <c r="R50" s="117" t="str">
        <f>IF(คุณลักษณะรายข้อ!AO48="","",คุณลักษณะรายข้อ!AO48)</f>
        <v/>
      </c>
      <c r="S50" s="117" t="str">
        <f>IF(คุณลักษณะรายข้อ!AT48="","",คุณลักษณะรายข้อ!AT48)</f>
        <v/>
      </c>
      <c r="T50" s="117" t="str">
        <f>IF(คุณลักษณะรายข้อ!AY48="","",คุณลักษณะรายข้อ!AY48)</f>
        <v/>
      </c>
      <c r="U50" s="117" t="str">
        <f>IF(คุณลักษณะรายข้อ!BD48="","",คุณลักษณะรายข้อ!BD48)</f>
        <v/>
      </c>
      <c r="V50" s="114" t="str">
        <f>IF($V$1=$AK$4,"",คุณลักษณะ!AC48)</f>
        <v/>
      </c>
      <c r="W50" s="554" t="str">
        <f>IF($W$1=$AK$4,"",คุณลักษณะ!AE48)</f>
        <v/>
      </c>
      <c r="X50" s="117" t="str">
        <f>สมรรถนะรายด้าน!K48</f>
        <v/>
      </c>
      <c r="Y50" s="117" t="str">
        <f>สมรรถนะรายด้าน!P48</f>
        <v/>
      </c>
      <c r="Z50" s="462" t="str">
        <f>สมรรถนะรายด้าน!U48</f>
        <v/>
      </c>
      <c r="AA50" s="117" t="str">
        <f>สมรรถนะรายด้าน!AD48</f>
        <v/>
      </c>
      <c r="AB50" s="117" t="str">
        <f>สมรรถนะรายด้าน!AI48</f>
        <v/>
      </c>
      <c r="AC50" s="114" t="str">
        <f>IF($AC$1=$AK$4,"",สมรรถนะรายด้าน!AL48)</f>
        <v/>
      </c>
      <c r="AD50" s="114" t="str">
        <f>IF($AD$1=$AK$4,"",สมรรถนะรายด้าน!AN48)</f>
        <v/>
      </c>
      <c r="AE50" s="117" t="str">
        <f>คะแนนตัวชี้วัด!JE49</f>
        <v/>
      </c>
      <c r="AF50" s="464" t="str">
        <f>คะแนนตัวชี้วัด!JF49</f>
        <v/>
      </c>
      <c r="AG50" s="554" t="str">
        <f>IF($AG$1=$AK$4,"",คะแนนตัวชี้วัด!JG49)</f>
        <v/>
      </c>
      <c r="AH50" s="547" t="str">
        <f>IF(สรุปตัดสินผลการเรียน!F50="","",IF($AH$1=$AK$4,"",สรุปตัดสินผลการเรียน!F50))</f>
        <v/>
      </c>
      <c r="AI50" s="554" t="str">
        <f>IF(สรุปตัดสินผลการเรียน!R50="","",IF($AI$1=$AK$4,"",สรุปตัดสินผลการเรียน!R50))</f>
        <v/>
      </c>
      <c r="AJ50" s="27"/>
      <c r="AK50" s="27"/>
      <c r="AL50" s="27"/>
      <c r="AM50" s="27"/>
      <c r="AN50" s="27"/>
      <c r="AO50" s="34"/>
      <c r="AP50" s="27"/>
    </row>
    <row r="51" spans="2:42" s="29" customFormat="1" ht="15.75" customHeight="1" x14ac:dyDescent="0.45">
      <c r="B51" s="115" t="str">
        <f>นักเรียน!M49</f>
        <v/>
      </c>
      <c r="C51" s="112" t="str">
        <f>IF(นักเรียน!C49="","",นักเรียน!C49)</f>
        <v/>
      </c>
      <c r="D51" s="113" t="str">
        <f>IF(นักเรียน!E49="","",นักเรียน!E49)</f>
        <v/>
      </c>
      <c r="E51" s="112" t="str">
        <f>IF(คะแนน1!AD51="","",IF($E$1=$AK$4,"",คะแนน1!AD51))</f>
        <v/>
      </c>
      <c r="F51" s="112" t="str">
        <f>IF(คะแนน1!AH51="","",IF($F$1=$AK$4,"",คะแนน1!AH51))</f>
        <v/>
      </c>
      <c r="G51" s="112" t="str">
        <f>IF(คะแนน1!AP51="","",IF($G$1=$AK$4,"",คะแนน1!AP51))</f>
        <v/>
      </c>
      <c r="H51" s="114" t="str">
        <f>IF(คะแนน1!AQ51="","",IF($H$1=$AK$4,"",คะแนน1!AQ51))</f>
        <v/>
      </c>
      <c r="I51" s="554" t="str">
        <f>IF(AND(คะแนน1!AR51="",คะแนน1!AU51=""),"",IF(คะแนน1!AR51="",คะแนน1!AU51,IF($I$1=$AK$4,"",คะแนน1!AR51)))</f>
        <v/>
      </c>
      <c r="J51" s="114" t="str">
        <f>คิดวิเคราะห์!AA50</f>
        <v/>
      </c>
      <c r="K51" s="554" t="str">
        <f>คิดวิเคราะห์!AC50</f>
        <v/>
      </c>
      <c r="L51" s="117" t="str">
        <f>IF(คุณลักษณะรายข้อ!K49="","",คุณลักษณะรายข้อ!K49)</f>
        <v/>
      </c>
      <c r="M51" s="117" t="str">
        <f>IF(คุณลักษณะรายข้อ!P49="","",คุณลักษณะรายข้อ!P49)</f>
        <v/>
      </c>
      <c r="N51" s="462" t="str">
        <f>IF(คุณลักษณะรายข้อ!T49="","",คุณลักษณะรายข้อ!T49)</f>
        <v/>
      </c>
      <c r="O51" s="117" t="str">
        <f>IF(คุณลักษณะรายข้อ!Y49="","",คุณลักษณะรายข้อ!Y49)</f>
        <v/>
      </c>
      <c r="P51" s="117" t="str">
        <f>IF(คุณลักษณะรายข้อ!AD49="","",คุณลักษณะรายข้อ!AD49)</f>
        <v/>
      </c>
      <c r="Q51" s="117" t="str">
        <f>IF(คุณลักษณะรายข้อ!AI49="","",คุณลักษณะรายข้อ!AI49)</f>
        <v/>
      </c>
      <c r="R51" s="117" t="str">
        <f>IF(คุณลักษณะรายข้อ!AO49="","",คุณลักษณะรายข้อ!AO49)</f>
        <v/>
      </c>
      <c r="S51" s="117" t="str">
        <f>IF(คุณลักษณะรายข้อ!AT49="","",คุณลักษณะรายข้อ!AT49)</f>
        <v/>
      </c>
      <c r="T51" s="117" t="str">
        <f>IF(คุณลักษณะรายข้อ!AY49="","",คุณลักษณะรายข้อ!AY49)</f>
        <v/>
      </c>
      <c r="U51" s="117" t="str">
        <f>IF(คุณลักษณะรายข้อ!BD49="","",คุณลักษณะรายข้อ!BD49)</f>
        <v/>
      </c>
      <c r="V51" s="114" t="str">
        <f>IF($V$1=$AK$4,"",คุณลักษณะ!AC49)</f>
        <v/>
      </c>
      <c r="W51" s="554" t="str">
        <f>IF($W$1=$AK$4,"",คุณลักษณะ!AE49)</f>
        <v/>
      </c>
      <c r="X51" s="117" t="str">
        <f>สมรรถนะรายด้าน!K49</f>
        <v/>
      </c>
      <c r="Y51" s="117" t="str">
        <f>สมรรถนะรายด้าน!P49</f>
        <v/>
      </c>
      <c r="Z51" s="462" t="str">
        <f>สมรรถนะรายด้าน!U49</f>
        <v/>
      </c>
      <c r="AA51" s="117" t="str">
        <f>สมรรถนะรายด้าน!AD49</f>
        <v/>
      </c>
      <c r="AB51" s="117" t="str">
        <f>สมรรถนะรายด้าน!AI49</f>
        <v/>
      </c>
      <c r="AC51" s="114" t="str">
        <f>IF($AC$1=$AK$4,"",สมรรถนะรายด้าน!AL49)</f>
        <v/>
      </c>
      <c r="AD51" s="114" t="str">
        <f>IF($AD$1=$AK$4,"",สมรรถนะรายด้าน!AN49)</f>
        <v/>
      </c>
      <c r="AE51" s="117" t="str">
        <f>คะแนนตัวชี้วัด!JE50</f>
        <v/>
      </c>
      <c r="AF51" s="464" t="str">
        <f>คะแนนตัวชี้วัด!JF50</f>
        <v/>
      </c>
      <c r="AG51" s="554" t="str">
        <f>IF($AG$1=$AK$4,"",คะแนนตัวชี้วัด!JG50)</f>
        <v/>
      </c>
      <c r="AH51" s="547" t="str">
        <f>IF(สรุปตัดสินผลการเรียน!F51="","",IF($AH$1=$AK$4,"",สรุปตัดสินผลการเรียน!F51))</f>
        <v/>
      </c>
      <c r="AI51" s="554" t="str">
        <f>IF(สรุปตัดสินผลการเรียน!R51="","",IF($AI$1=$AK$4,"",สรุปตัดสินผลการเรียน!R51))</f>
        <v/>
      </c>
      <c r="AJ51" s="27"/>
      <c r="AK51" s="27"/>
      <c r="AL51" s="27"/>
      <c r="AM51" s="27"/>
      <c r="AN51" s="27"/>
      <c r="AO51" s="34"/>
      <c r="AP51" s="27"/>
    </row>
    <row r="52" spans="2:42" s="29" customFormat="1" ht="15.75" customHeight="1" x14ac:dyDescent="0.45">
      <c r="B52" s="115" t="str">
        <f>นักเรียน!M50</f>
        <v/>
      </c>
      <c r="C52" s="112" t="str">
        <f>IF(นักเรียน!C50="","",นักเรียน!C50)</f>
        <v/>
      </c>
      <c r="D52" s="113" t="str">
        <f>IF(นักเรียน!E50="","",นักเรียน!E50)</f>
        <v/>
      </c>
      <c r="E52" s="112" t="str">
        <f>IF(คะแนน1!AD52="","",IF($E$1=$AK$4,"",คะแนน1!AD52))</f>
        <v/>
      </c>
      <c r="F52" s="112" t="str">
        <f>IF(คะแนน1!AH52="","",IF($F$1=$AK$4,"",คะแนน1!AH52))</f>
        <v/>
      </c>
      <c r="G52" s="112" t="str">
        <f>IF(คะแนน1!AP52="","",IF($G$1=$AK$4,"",คะแนน1!AP52))</f>
        <v/>
      </c>
      <c r="H52" s="114" t="str">
        <f>IF(คะแนน1!AQ52="","",IF($H$1=$AK$4,"",คะแนน1!AQ52))</f>
        <v/>
      </c>
      <c r="I52" s="554" t="str">
        <f>IF(AND(คะแนน1!AR52="",คะแนน1!AU52=""),"",IF(คะแนน1!AR52="",คะแนน1!AU52,IF($I$1=$AK$4,"",คะแนน1!AR52)))</f>
        <v/>
      </c>
      <c r="J52" s="114" t="str">
        <f>คิดวิเคราะห์!AA51</f>
        <v/>
      </c>
      <c r="K52" s="554" t="str">
        <f>คิดวิเคราะห์!AC51</f>
        <v/>
      </c>
      <c r="L52" s="117" t="str">
        <f>IF(คุณลักษณะรายข้อ!K50="","",คุณลักษณะรายข้อ!K50)</f>
        <v/>
      </c>
      <c r="M52" s="117" t="str">
        <f>IF(คุณลักษณะรายข้อ!P50="","",คุณลักษณะรายข้อ!P50)</f>
        <v/>
      </c>
      <c r="N52" s="462" t="str">
        <f>IF(คุณลักษณะรายข้อ!T50="","",คุณลักษณะรายข้อ!T50)</f>
        <v/>
      </c>
      <c r="O52" s="117" t="str">
        <f>IF(คุณลักษณะรายข้อ!Y50="","",คุณลักษณะรายข้อ!Y50)</f>
        <v/>
      </c>
      <c r="P52" s="117" t="str">
        <f>IF(คุณลักษณะรายข้อ!AD50="","",คุณลักษณะรายข้อ!AD50)</f>
        <v/>
      </c>
      <c r="Q52" s="117" t="str">
        <f>IF(คุณลักษณะรายข้อ!AI50="","",คุณลักษณะรายข้อ!AI50)</f>
        <v/>
      </c>
      <c r="R52" s="117" t="str">
        <f>IF(คุณลักษณะรายข้อ!AO50="","",คุณลักษณะรายข้อ!AO50)</f>
        <v/>
      </c>
      <c r="S52" s="117" t="str">
        <f>IF(คุณลักษณะรายข้อ!AT50="","",คุณลักษณะรายข้อ!AT50)</f>
        <v/>
      </c>
      <c r="T52" s="117" t="str">
        <f>IF(คุณลักษณะรายข้อ!AY50="","",คุณลักษณะรายข้อ!AY50)</f>
        <v/>
      </c>
      <c r="U52" s="117" t="str">
        <f>IF(คุณลักษณะรายข้อ!BD50="","",คุณลักษณะรายข้อ!BD50)</f>
        <v/>
      </c>
      <c r="V52" s="114" t="str">
        <f>IF($V$1=$AK$4,"",คุณลักษณะ!AC50)</f>
        <v/>
      </c>
      <c r="W52" s="554" t="str">
        <f>IF($W$1=$AK$4,"",คุณลักษณะ!AE50)</f>
        <v/>
      </c>
      <c r="X52" s="117" t="str">
        <f>สมรรถนะรายด้าน!K50</f>
        <v/>
      </c>
      <c r="Y52" s="117" t="str">
        <f>สมรรถนะรายด้าน!P50</f>
        <v/>
      </c>
      <c r="Z52" s="462" t="str">
        <f>สมรรถนะรายด้าน!U50</f>
        <v/>
      </c>
      <c r="AA52" s="117" t="str">
        <f>สมรรถนะรายด้าน!AD50</f>
        <v/>
      </c>
      <c r="AB52" s="117" t="str">
        <f>สมรรถนะรายด้าน!AI50</f>
        <v/>
      </c>
      <c r="AC52" s="114" t="str">
        <f>IF($AC$1=$AK$4,"",สมรรถนะรายด้าน!AL50)</f>
        <v/>
      </c>
      <c r="AD52" s="114" t="str">
        <f>IF($AD$1=$AK$4,"",สมรรถนะรายด้าน!AN50)</f>
        <v/>
      </c>
      <c r="AE52" s="117" t="str">
        <f>คะแนนตัวชี้วัด!JE51</f>
        <v/>
      </c>
      <c r="AF52" s="464" t="str">
        <f>คะแนนตัวชี้วัด!JF51</f>
        <v/>
      </c>
      <c r="AG52" s="554" t="str">
        <f>IF($AG$1=$AK$4,"",คะแนนตัวชี้วัด!JG51)</f>
        <v/>
      </c>
      <c r="AH52" s="547" t="str">
        <f>IF(สรุปตัดสินผลการเรียน!F52="","",IF($AH$1=$AK$4,"",สรุปตัดสินผลการเรียน!F52))</f>
        <v/>
      </c>
      <c r="AI52" s="554" t="str">
        <f>IF(สรุปตัดสินผลการเรียน!R52="","",IF($AI$1=$AK$4,"",สรุปตัดสินผลการเรียน!R52))</f>
        <v/>
      </c>
      <c r="AJ52" s="27"/>
      <c r="AK52" s="27"/>
      <c r="AL52" s="27"/>
      <c r="AM52" s="27"/>
      <c r="AN52" s="27"/>
      <c r="AO52" s="34"/>
      <c r="AP52" s="27"/>
    </row>
    <row r="53" spans="2:42" s="29" customFormat="1" ht="15.75" customHeight="1" x14ac:dyDescent="0.45">
      <c r="B53" s="115" t="str">
        <f>นักเรียน!M51</f>
        <v/>
      </c>
      <c r="C53" s="112" t="str">
        <f>IF(นักเรียน!C51="","",นักเรียน!C51)</f>
        <v/>
      </c>
      <c r="D53" s="113" t="str">
        <f>IF(นักเรียน!E51="","",นักเรียน!E51)</f>
        <v/>
      </c>
      <c r="E53" s="112" t="str">
        <f>IF(คะแนน1!AD53="","",IF($E$1=$AK$4,"",คะแนน1!AD53))</f>
        <v/>
      </c>
      <c r="F53" s="112" t="str">
        <f>IF(คะแนน1!AH53="","",IF($F$1=$AK$4,"",คะแนน1!AH53))</f>
        <v/>
      </c>
      <c r="G53" s="112" t="str">
        <f>IF(คะแนน1!AP53="","",IF($G$1=$AK$4,"",คะแนน1!AP53))</f>
        <v/>
      </c>
      <c r="H53" s="114" t="str">
        <f>IF(คะแนน1!AQ53="","",IF($H$1=$AK$4,"",คะแนน1!AQ53))</f>
        <v/>
      </c>
      <c r="I53" s="554" t="str">
        <f>IF(AND(คะแนน1!AR53="",คะแนน1!AU53=""),"",IF(คะแนน1!AR53="",คะแนน1!AU53,IF($I$1=$AK$4,"",คะแนน1!AR53)))</f>
        <v/>
      </c>
      <c r="J53" s="114" t="str">
        <f>คิดวิเคราะห์!AA52</f>
        <v/>
      </c>
      <c r="K53" s="554" t="str">
        <f>คิดวิเคราะห์!AC52</f>
        <v/>
      </c>
      <c r="L53" s="117" t="str">
        <f>IF(คุณลักษณะรายข้อ!K51="","",คุณลักษณะรายข้อ!K51)</f>
        <v/>
      </c>
      <c r="M53" s="117" t="str">
        <f>IF(คุณลักษณะรายข้อ!P51="","",คุณลักษณะรายข้อ!P51)</f>
        <v/>
      </c>
      <c r="N53" s="462" t="str">
        <f>IF(คุณลักษณะรายข้อ!T51="","",คุณลักษณะรายข้อ!T51)</f>
        <v/>
      </c>
      <c r="O53" s="117" t="str">
        <f>IF(คุณลักษณะรายข้อ!Y51="","",คุณลักษณะรายข้อ!Y51)</f>
        <v/>
      </c>
      <c r="P53" s="117" t="str">
        <f>IF(คุณลักษณะรายข้อ!AD51="","",คุณลักษณะรายข้อ!AD51)</f>
        <v/>
      </c>
      <c r="Q53" s="117" t="str">
        <f>IF(คุณลักษณะรายข้อ!AI51="","",คุณลักษณะรายข้อ!AI51)</f>
        <v/>
      </c>
      <c r="R53" s="117" t="str">
        <f>IF(คุณลักษณะรายข้อ!AO51="","",คุณลักษณะรายข้อ!AO51)</f>
        <v/>
      </c>
      <c r="S53" s="117" t="str">
        <f>IF(คุณลักษณะรายข้อ!AT51="","",คุณลักษณะรายข้อ!AT51)</f>
        <v/>
      </c>
      <c r="T53" s="117" t="str">
        <f>IF(คุณลักษณะรายข้อ!AY51="","",คุณลักษณะรายข้อ!AY51)</f>
        <v/>
      </c>
      <c r="U53" s="117" t="str">
        <f>IF(คุณลักษณะรายข้อ!BD51="","",คุณลักษณะรายข้อ!BD51)</f>
        <v/>
      </c>
      <c r="V53" s="114" t="str">
        <f>IF($V$1=$AK$4,"",คุณลักษณะ!AC51)</f>
        <v/>
      </c>
      <c r="W53" s="554" t="str">
        <f>IF($W$1=$AK$4,"",คุณลักษณะ!AE51)</f>
        <v/>
      </c>
      <c r="X53" s="117" t="str">
        <f>สมรรถนะรายด้าน!K51</f>
        <v/>
      </c>
      <c r="Y53" s="117" t="str">
        <f>สมรรถนะรายด้าน!P51</f>
        <v/>
      </c>
      <c r="Z53" s="462" t="str">
        <f>สมรรถนะรายด้าน!U51</f>
        <v/>
      </c>
      <c r="AA53" s="117" t="str">
        <f>สมรรถนะรายด้าน!AD51</f>
        <v/>
      </c>
      <c r="AB53" s="117" t="str">
        <f>สมรรถนะรายด้าน!AI51</f>
        <v/>
      </c>
      <c r="AC53" s="114" t="str">
        <f>IF($AC$1=$AK$4,"",สมรรถนะรายด้าน!AL51)</f>
        <v/>
      </c>
      <c r="AD53" s="114" t="str">
        <f>IF($AD$1=$AK$4,"",สมรรถนะรายด้าน!AN51)</f>
        <v/>
      </c>
      <c r="AE53" s="117" t="str">
        <f>คะแนนตัวชี้วัด!JE52</f>
        <v/>
      </c>
      <c r="AF53" s="464" t="str">
        <f>คะแนนตัวชี้วัด!JF52</f>
        <v/>
      </c>
      <c r="AG53" s="554" t="str">
        <f>IF($AG$1=$AK$4,"",คะแนนตัวชี้วัด!JG52)</f>
        <v/>
      </c>
      <c r="AH53" s="547" t="str">
        <f>IF(สรุปตัดสินผลการเรียน!F53="","",IF($AH$1=$AK$4,"",สรุปตัดสินผลการเรียน!F53))</f>
        <v/>
      </c>
      <c r="AI53" s="554" t="str">
        <f>IF(สรุปตัดสินผลการเรียน!R53="","",IF($AI$1=$AK$4,"",สรุปตัดสินผลการเรียน!R53))</f>
        <v/>
      </c>
      <c r="AJ53" s="27"/>
      <c r="AK53" s="27"/>
      <c r="AL53" s="27"/>
      <c r="AM53" s="27"/>
      <c r="AN53" s="27"/>
      <c r="AO53" s="34"/>
      <c r="AP53" s="27"/>
    </row>
    <row r="54" spans="2:42" s="29" customFormat="1" ht="15.75" customHeight="1" x14ac:dyDescent="0.45">
      <c r="B54" s="115" t="str">
        <f>นักเรียน!M52</f>
        <v/>
      </c>
      <c r="C54" s="112" t="str">
        <f>IF(นักเรียน!C52="","",นักเรียน!C52)</f>
        <v/>
      </c>
      <c r="D54" s="113" t="str">
        <f>IF(นักเรียน!E52="","",นักเรียน!E52)</f>
        <v/>
      </c>
      <c r="E54" s="112" t="str">
        <f>IF(คะแนน1!AD54="","",IF($E$1=$AK$4,"",คะแนน1!AD54))</f>
        <v/>
      </c>
      <c r="F54" s="112" t="str">
        <f>IF(คะแนน1!AH54="","",IF($F$1=$AK$4,"",คะแนน1!AH54))</f>
        <v/>
      </c>
      <c r="G54" s="112" t="str">
        <f>IF(คะแนน1!AP54="","",IF($G$1=$AK$4,"",คะแนน1!AP54))</f>
        <v/>
      </c>
      <c r="H54" s="114" t="str">
        <f>IF(คะแนน1!AQ54="","",IF($H$1=$AK$4,"",คะแนน1!AQ54))</f>
        <v/>
      </c>
      <c r="I54" s="554" t="str">
        <f>IF(AND(คะแนน1!AR54="",คะแนน1!AU54=""),"",IF(คะแนน1!AR54="",คะแนน1!AU54,IF($I$1=$AK$4,"",คะแนน1!AR54)))</f>
        <v/>
      </c>
      <c r="J54" s="114" t="str">
        <f>คิดวิเคราะห์!AA53</f>
        <v/>
      </c>
      <c r="K54" s="554" t="str">
        <f>คิดวิเคราะห์!AC53</f>
        <v/>
      </c>
      <c r="L54" s="117" t="str">
        <f>IF(คุณลักษณะรายข้อ!K52="","",คุณลักษณะรายข้อ!K52)</f>
        <v/>
      </c>
      <c r="M54" s="117" t="str">
        <f>IF(คุณลักษณะรายข้อ!P52="","",คุณลักษณะรายข้อ!P52)</f>
        <v/>
      </c>
      <c r="N54" s="462" t="str">
        <f>IF(คุณลักษณะรายข้อ!T52="","",คุณลักษณะรายข้อ!T52)</f>
        <v/>
      </c>
      <c r="O54" s="117" t="str">
        <f>IF(คุณลักษณะรายข้อ!Y52="","",คุณลักษณะรายข้อ!Y52)</f>
        <v/>
      </c>
      <c r="P54" s="117" t="str">
        <f>IF(คุณลักษณะรายข้อ!AD52="","",คุณลักษณะรายข้อ!AD52)</f>
        <v/>
      </c>
      <c r="Q54" s="117" t="str">
        <f>IF(คุณลักษณะรายข้อ!AI52="","",คุณลักษณะรายข้อ!AI52)</f>
        <v/>
      </c>
      <c r="R54" s="117" t="str">
        <f>IF(คุณลักษณะรายข้อ!AO52="","",คุณลักษณะรายข้อ!AO52)</f>
        <v/>
      </c>
      <c r="S54" s="117" t="str">
        <f>IF(คุณลักษณะรายข้อ!AT52="","",คุณลักษณะรายข้อ!AT52)</f>
        <v/>
      </c>
      <c r="T54" s="117" t="str">
        <f>IF(คุณลักษณะรายข้อ!AY52="","",คุณลักษณะรายข้อ!AY52)</f>
        <v/>
      </c>
      <c r="U54" s="117" t="str">
        <f>IF(คุณลักษณะรายข้อ!BD52="","",คุณลักษณะรายข้อ!BD52)</f>
        <v/>
      </c>
      <c r="V54" s="114" t="str">
        <f>IF($V$1=$AK$4,"",คุณลักษณะ!AC52)</f>
        <v/>
      </c>
      <c r="W54" s="554" t="str">
        <f>IF($W$1=$AK$4,"",คุณลักษณะ!AE52)</f>
        <v/>
      </c>
      <c r="X54" s="117" t="str">
        <f>สมรรถนะรายด้าน!K52</f>
        <v/>
      </c>
      <c r="Y54" s="117" t="str">
        <f>สมรรถนะรายด้าน!P52</f>
        <v/>
      </c>
      <c r="Z54" s="462" t="str">
        <f>สมรรถนะรายด้าน!U52</f>
        <v/>
      </c>
      <c r="AA54" s="117" t="str">
        <f>สมรรถนะรายด้าน!AD52</f>
        <v/>
      </c>
      <c r="AB54" s="117" t="str">
        <f>สมรรถนะรายด้าน!AI52</f>
        <v/>
      </c>
      <c r="AC54" s="114" t="str">
        <f>IF($AC$1=$AK$4,"",สมรรถนะรายด้าน!AL52)</f>
        <v/>
      </c>
      <c r="AD54" s="114" t="str">
        <f>IF($AD$1=$AK$4,"",สมรรถนะรายด้าน!AN52)</f>
        <v/>
      </c>
      <c r="AE54" s="117" t="str">
        <f>คะแนนตัวชี้วัด!JE53</f>
        <v/>
      </c>
      <c r="AF54" s="464" t="str">
        <f>คะแนนตัวชี้วัด!JF53</f>
        <v/>
      </c>
      <c r="AG54" s="554" t="str">
        <f>IF($AG$1=$AK$4,"",คะแนนตัวชี้วัด!JG53)</f>
        <v/>
      </c>
      <c r="AH54" s="547" t="str">
        <f>IF(สรุปตัดสินผลการเรียน!F54="","",IF($AH$1=$AK$4,"",สรุปตัดสินผลการเรียน!F54))</f>
        <v/>
      </c>
      <c r="AI54" s="554" t="str">
        <f>IF(สรุปตัดสินผลการเรียน!R54="","",IF($AI$1=$AK$4,"",สรุปตัดสินผลการเรียน!R54))</f>
        <v/>
      </c>
      <c r="AJ54" s="27"/>
      <c r="AK54" s="27"/>
      <c r="AL54" s="27"/>
      <c r="AM54" s="27"/>
      <c r="AN54" s="27"/>
      <c r="AO54" s="34"/>
      <c r="AP54" s="27"/>
    </row>
    <row r="55" spans="2:42" s="29" customFormat="1" ht="15.75" customHeight="1" x14ac:dyDescent="0.45">
      <c r="B55" s="115" t="str">
        <f>นักเรียน!M53</f>
        <v/>
      </c>
      <c r="C55" s="112" t="str">
        <f>IF(นักเรียน!C53="","",นักเรียน!C53)</f>
        <v/>
      </c>
      <c r="D55" s="113" t="str">
        <f>IF(นักเรียน!E53="","",นักเรียน!E53)</f>
        <v/>
      </c>
      <c r="E55" s="112" t="str">
        <f>IF(คะแนน1!AD55="","",IF($E$1=$AK$4,"",คะแนน1!AD55))</f>
        <v/>
      </c>
      <c r="F55" s="112" t="str">
        <f>IF(คะแนน1!AH55="","",IF($F$1=$AK$4,"",คะแนน1!AH55))</f>
        <v/>
      </c>
      <c r="G55" s="112" t="str">
        <f>IF(คะแนน1!AP55="","",IF($G$1=$AK$4,"",คะแนน1!AP55))</f>
        <v/>
      </c>
      <c r="H55" s="114" t="str">
        <f>IF(คะแนน1!AQ55="","",IF($H$1=$AK$4,"",คะแนน1!AQ55))</f>
        <v/>
      </c>
      <c r="I55" s="554" t="str">
        <f>IF(AND(คะแนน1!AR55="",คะแนน1!AU55=""),"",IF(คะแนน1!AR55="",คะแนน1!AU55,IF($I$1=$AK$4,"",คะแนน1!AR55)))</f>
        <v/>
      </c>
      <c r="J55" s="114" t="str">
        <f>คิดวิเคราะห์!AA54</f>
        <v/>
      </c>
      <c r="K55" s="554" t="str">
        <f>คิดวิเคราะห์!AC54</f>
        <v/>
      </c>
      <c r="L55" s="117" t="str">
        <f>IF(คุณลักษณะรายข้อ!K53="","",คุณลักษณะรายข้อ!K53)</f>
        <v/>
      </c>
      <c r="M55" s="117" t="str">
        <f>IF(คุณลักษณะรายข้อ!P53="","",คุณลักษณะรายข้อ!P53)</f>
        <v/>
      </c>
      <c r="N55" s="462" t="str">
        <f>IF(คุณลักษณะรายข้อ!T53="","",คุณลักษณะรายข้อ!T53)</f>
        <v/>
      </c>
      <c r="O55" s="117" t="str">
        <f>IF(คุณลักษณะรายข้อ!Y53="","",คุณลักษณะรายข้อ!Y53)</f>
        <v/>
      </c>
      <c r="P55" s="117" t="str">
        <f>IF(คุณลักษณะรายข้อ!AD53="","",คุณลักษณะรายข้อ!AD53)</f>
        <v/>
      </c>
      <c r="Q55" s="117" t="str">
        <f>IF(คุณลักษณะรายข้อ!AI53="","",คุณลักษณะรายข้อ!AI53)</f>
        <v/>
      </c>
      <c r="R55" s="117" t="str">
        <f>IF(คุณลักษณะรายข้อ!AO53="","",คุณลักษณะรายข้อ!AO53)</f>
        <v/>
      </c>
      <c r="S55" s="117" t="str">
        <f>IF(คุณลักษณะรายข้อ!AT53="","",คุณลักษณะรายข้อ!AT53)</f>
        <v/>
      </c>
      <c r="T55" s="117" t="str">
        <f>IF(คุณลักษณะรายข้อ!AY53="","",คุณลักษณะรายข้อ!AY53)</f>
        <v/>
      </c>
      <c r="U55" s="117" t="str">
        <f>IF(คุณลักษณะรายข้อ!BD53="","",คุณลักษณะรายข้อ!BD53)</f>
        <v/>
      </c>
      <c r="V55" s="114" t="str">
        <f>IF($V$1=$AK$4,"",คุณลักษณะ!AC53)</f>
        <v/>
      </c>
      <c r="W55" s="554" t="str">
        <f>IF($W$1=$AK$4,"",คุณลักษณะ!AE53)</f>
        <v/>
      </c>
      <c r="X55" s="117" t="str">
        <f>สมรรถนะรายด้าน!K53</f>
        <v/>
      </c>
      <c r="Y55" s="117" t="str">
        <f>สมรรถนะรายด้าน!P53</f>
        <v/>
      </c>
      <c r="Z55" s="462" t="str">
        <f>สมรรถนะรายด้าน!U53</f>
        <v/>
      </c>
      <c r="AA55" s="117" t="str">
        <f>สมรรถนะรายด้าน!AD53</f>
        <v/>
      </c>
      <c r="AB55" s="117" t="str">
        <f>สมรรถนะรายด้าน!AI53</f>
        <v/>
      </c>
      <c r="AC55" s="114" t="str">
        <f>IF($AC$1=$AK$4,"",สมรรถนะรายด้าน!AL53)</f>
        <v/>
      </c>
      <c r="AD55" s="114" t="str">
        <f>IF($AD$1=$AK$4,"",สมรรถนะรายด้าน!AN53)</f>
        <v/>
      </c>
      <c r="AE55" s="117" t="str">
        <f>คะแนนตัวชี้วัด!JE54</f>
        <v/>
      </c>
      <c r="AF55" s="464" t="str">
        <f>คะแนนตัวชี้วัด!JF54</f>
        <v/>
      </c>
      <c r="AG55" s="554" t="str">
        <f>IF($AG$1=$AK$4,"",คะแนนตัวชี้วัด!JG54)</f>
        <v/>
      </c>
      <c r="AH55" s="547" t="str">
        <f>IF(สรุปตัดสินผลการเรียน!F55="","",IF($AH$1=$AK$4,"",สรุปตัดสินผลการเรียน!F55))</f>
        <v/>
      </c>
      <c r="AI55" s="554" t="str">
        <f>IF(สรุปตัดสินผลการเรียน!R55="","",IF($AI$1=$AK$4,"",สรุปตัดสินผลการเรียน!R55))</f>
        <v/>
      </c>
      <c r="AJ55" s="27"/>
      <c r="AK55" s="27"/>
      <c r="AL55" s="27"/>
      <c r="AM55" s="27"/>
      <c r="AN55" s="27"/>
      <c r="AO55" s="34"/>
      <c r="AP55" s="27"/>
    </row>
    <row r="56" spans="2:42" s="29" customFormat="1" ht="15.75" customHeight="1" x14ac:dyDescent="0.45">
      <c r="B56" s="115" t="str">
        <f>นักเรียน!M54</f>
        <v/>
      </c>
      <c r="C56" s="112" t="str">
        <f>IF(นักเรียน!C54="","",นักเรียน!C54)</f>
        <v/>
      </c>
      <c r="D56" s="113" t="str">
        <f>IF(นักเรียน!E54="","",นักเรียน!E54)</f>
        <v/>
      </c>
      <c r="E56" s="112" t="str">
        <f>IF(คะแนน1!AD56="","",IF($E$1=$AK$4,"",คะแนน1!AD56))</f>
        <v/>
      </c>
      <c r="F56" s="112" t="str">
        <f>IF(คะแนน1!AH56="","",IF($F$1=$AK$4,"",คะแนน1!AH56))</f>
        <v/>
      </c>
      <c r="G56" s="112" t="str">
        <f>IF(คะแนน1!AP56="","",IF($G$1=$AK$4,"",คะแนน1!AP56))</f>
        <v/>
      </c>
      <c r="H56" s="114" t="str">
        <f>IF(คะแนน1!AQ56="","",IF($H$1=$AK$4,"",คะแนน1!AQ56))</f>
        <v/>
      </c>
      <c r="I56" s="554" t="str">
        <f>IF(AND(คะแนน1!AR56="",คะแนน1!AU56=""),"",IF(คะแนน1!AR56="",คะแนน1!AU56,IF($I$1=$AK$4,"",คะแนน1!AR56)))</f>
        <v/>
      </c>
      <c r="J56" s="114" t="str">
        <f>คิดวิเคราะห์!AA55</f>
        <v/>
      </c>
      <c r="K56" s="554" t="str">
        <f>คิดวิเคราะห์!AC55</f>
        <v/>
      </c>
      <c r="L56" s="117" t="str">
        <f>IF(คุณลักษณะรายข้อ!K54="","",คุณลักษณะรายข้อ!K54)</f>
        <v/>
      </c>
      <c r="M56" s="117" t="str">
        <f>IF(คุณลักษณะรายข้อ!P54="","",คุณลักษณะรายข้อ!P54)</f>
        <v/>
      </c>
      <c r="N56" s="462" t="str">
        <f>IF(คุณลักษณะรายข้อ!T54="","",คุณลักษณะรายข้อ!T54)</f>
        <v/>
      </c>
      <c r="O56" s="117" t="str">
        <f>IF(คุณลักษณะรายข้อ!Y54="","",คุณลักษณะรายข้อ!Y54)</f>
        <v/>
      </c>
      <c r="P56" s="117" t="str">
        <f>IF(คุณลักษณะรายข้อ!AD54="","",คุณลักษณะรายข้อ!AD54)</f>
        <v/>
      </c>
      <c r="Q56" s="117" t="str">
        <f>IF(คุณลักษณะรายข้อ!AI54="","",คุณลักษณะรายข้อ!AI54)</f>
        <v/>
      </c>
      <c r="R56" s="117" t="str">
        <f>IF(คุณลักษณะรายข้อ!AO54="","",คุณลักษณะรายข้อ!AO54)</f>
        <v/>
      </c>
      <c r="S56" s="117" t="str">
        <f>IF(คุณลักษณะรายข้อ!AT54="","",คุณลักษณะรายข้อ!AT54)</f>
        <v/>
      </c>
      <c r="T56" s="117" t="str">
        <f>IF(คุณลักษณะรายข้อ!AY54="","",คุณลักษณะรายข้อ!AY54)</f>
        <v/>
      </c>
      <c r="U56" s="117" t="str">
        <f>IF(คุณลักษณะรายข้อ!BD54="","",คุณลักษณะรายข้อ!BD54)</f>
        <v/>
      </c>
      <c r="V56" s="114" t="str">
        <f>IF($V$1=$AK$4,"",คุณลักษณะ!AC54)</f>
        <v/>
      </c>
      <c r="W56" s="554" t="str">
        <f>IF($W$1=$AK$4,"",คุณลักษณะ!AE54)</f>
        <v/>
      </c>
      <c r="X56" s="117" t="str">
        <f>สมรรถนะรายด้าน!K54</f>
        <v/>
      </c>
      <c r="Y56" s="117" t="str">
        <f>สมรรถนะรายด้าน!P54</f>
        <v/>
      </c>
      <c r="Z56" s="462" t="str">
        <f>สมรรถนะรายด้าน!U54</f>
        <v/>
      </c>
      <c r="AA56" s="117" t="str">
        <f>สมรรถนะรายด้าน!AD54</f>
        <v/>
      </c>
      <c r="AB56" s="117" t="str">
        <f>สมรรถนะรายด้าน!AI54</f>
        <v/>
      </c>
      <c r="AC56" s="114" t="str">
        <f>IF($AC$1=$AK$4,"",สมรรถนะรายด้าน!AL54)</f>
        <v/>
      </c>
      <c r="AD56" s="114" t="str">
        <f>IF($AD$1=$AK$4,"",สมรรถนะรายด้าน!AN54)</f>
        <v/>
      </c>
      <c r="AE56" s="117" t="str">
        <f>คะแนนตัวชี้วัด!JE55</f>
        <v/>
      </c>
      <c r="AF56" s="464" t="str">
        <f>คะแนนตัวชี้วัด!JF55</f>
        <v/>
      </c>
      <c r="AG56" s="554" t="str">
        <f>IF($AG$1=$AK$4,"",คะแนนตัวชี้วัด!JG55)</f>
        <v/>
      </c>
      <c r="AH56" s="547" t="str">
        <f>IF(สรุปตัดสินผลการเรียน!F56="","",IF($AH$1=$AK$4,"",สรุปตัดสินผลการเรียน!F56))</f>
        <v/>
      </c>
      <c r="AI56" s="554" t="str">
        <f>IF(สรุปตัดสินผลการเรียน!R56="","",IF($AI$1=$AK$4,"",สรุปตัดสินผลการเรียน!R56))</f>
        <v/>
      </c>
      <c r="AJ56" s="27"/>
      <c r="AK56" s="27"/>
      <c r="AL56" s="27"/>
      <c r="AM56" s="27"/>
      <c r="AN56" s="27"/>
      <c r="AO56" s="34"/>
      <c r="AP56" s="27"/>
    </row>
    <row r="57" spans="2:42" s="29" customFormat="1" ht="15.75" customHeight="1" x14ac:dyDescent="0.45">
      <c r="B57" s="166" t="str">
        <f>นักเรียน!M55</f>
        <v/>
      </c>
      <c r="C57" s="166" t="str">
        <f>IF(นักเรียน!C55="","",นักเรียน!C55)</f>
        <v/>
      </c>
      <c r="D57" s="167" t="str">
        <f>IF(นักเรียน!E55="","",นักเรียน!E55)</f>
        <v/>
      </c>
      <c r="E57" s="166" t="str">
        <f>IF(คะแนน1!AD57="","",IF($E$1=$AK$4,"",คะแนน1!AD57))</f>
        <v/>
      </c>
      <c r="F57" s="166" t="str">
        <f>IF(คะแนน1!AH57="","",IF($F$1=$AK$4,"",คะแนน1!AH57))</f>
        <v/>
      </c>
      <c r="G57" s="166" t="str">
        <f>IF(คะแนน1!AP57="","",IF($G$1=$AK$4,"",คะแนน1!AP57))</f>
        <v/>
      </c>
      <c r="H57" s="168" t="str">
        <f>IF(คะแนน1!AQ57="","",IF($H$1=$AK$4,"",คะแนน1!AQ57))</f>
        <v/>
      </c>
      <c r="I57" s="555" t="str">
        <f>IF(AND(คะแนน1!AR57="",คะแนน1!AU57=""),"",IF(คะแนน1!AR57="",คะแนน1!AU57,IF($I$1=$AK$4,"",คะแนน1!AR57)))</f>
        <v/>
      </c>
      <c r="J57" s="168" t="str">
        <f>คิดวิเคราะห์!AA56</f>
        <v/>
      </c>
      <c r="K57" s="555" t="str">
        <f>คิดวิเคราะห์!AC56</f>
        <v/>
      </c>
      <c r="L57" s="168" t="str">
        <f>IF(คุณลักษณะรายข้อ!K55="","",คุณลักษณะรายข้อ!K55)</f>
        <v/>
      </c>
      <c r="M57" s="168" t="str">
        <f>IF(คุณลักษณะรายข้อ!P55="","",คุณลักษณะรายข้อ!P55)</f>
        <v/>
      </c>
      <c r="N57" s="463" t="str">
        <f>IF(คุณลักษณะรายข้อ!T55="","",คุณลักษณะรายข้อ!T55)</f>
        <v/>
      </c>
      <c r="O57" s="168" t="str">
        <f>IF(คุณลักษณะรายข้อ!Y55="","",คุณลักษณะรายข้อ!Y55)</f>
        <v/>
      </c>
      <c r="P57" s="168" t="str">
        <f>IF(คุณลักษณะรายข้อ!AD55="","",คุณลักษณะรายข้อ!AD55)</f>
        <v/>
      </c>
      <c r="Q57" s="168" t="str">
        <f>IF(คุณลักษณะรายข้อ!AI55="","",คุณลักษณะรายข้อ!AI55)</f>
        <v/>
      </c>
      <c r="R57" s="168" t="str">
        <f>IF(คุณลักษณะรายข้อ!AO55="","",คุณลักษณะรายข้อ!AO55)</f>
        <v/>
      </c>
      <c r="S57" s="168" t="str">
        <f>IF(คุณลักษณะรายข้อ!AT55="","",คุณลักษณะรายข้อ!AT55)</f>
        <v/>
      </c>
      <c r="T57" s="168" t="str">
        <f>IF(คุณลักษณะรายข้อ!AY55="","",คุณลักษณะรายข้อ!AY55)</f>
        <v/>
      </c>
      <c r="U57" s="168" t="str">
        <f>IF(คุณลักษณะรายข้อ!BD55="","",คุณลักษณะรายข้อ!BD55)</f>
        <v/>
      </c>
      <c r="V57" s="168" t="str">
        <f>IF($V$1=$AK$4,"",คุณลักษณะ!AC55)</f>
        <v/>
      </c>
      <c r="W57" s="555" t="str">
        <f>IF($W$1=$AK$4,"",คุณลักษณะ!AE55)</f>
        <v/>
      </c>
      <c r="X57" s="168" t="str">
        <f>สมรรถนะรายด้าน!K55</f>
        <v/>
      </c>
      <c r="Y57" s="168" t="str">
        <f>สมรรถนะรายด้าน!P55</f>
        <v/>
      </c>
      <c r="Z57" s="463" t="str">
        <f>สมรรถนะรายด้าน!U55</f>
        <v/>
      </c>
      <c r="AA57" s="168" t="str">
        <f>สมรรถนะรายด้าน!AD55</f>
        <v/>
      </c>
      <c r="AB57" s="168" t="str">
        <f>สมรรถนะรายด้าน!AI55</f>
        <v/>
      </c>
      <c r="AC57" s="168" t="str">
        <f>IF($AC$1=$AK$4,"",สมรรถนะรายด้าน!AL55)</f>
        <v/>
      </c>
      <c r="AD57" s="168" t="str">
        <f>IF($AD$1=$AK$4,"",สมรรถนะรายด้าน!AN55)</f>
        <v/>
      </c>
      <c r="AE57" s="546" t="str">
        <f>คะแนนตัวชี้วัด!JE56</f>
        <v/>
      </c>
      <c r="AF57" s="499" t="str">
        <f>คะแนนตัวชี้วัด!JF56</f>
        <v/>
      </c>
      <c r="AG57" s="555" t="str">
        <f>IF($AG$1=$AK$4,"",คะแนนตัวชี้วัด!JG56)</f>
        <v/>
      </c>
      <c r="AH57" s="499" t="str">
        <f>IF(สรุปตัดสินผลการเรียน!F57="","",IF($AH$1=$AK$4,"",สรุปตัดสินผลการเรียน!F57))</f>
        <v/>
      </c>
      <c r="AI57" s="555" t="str">
        <f>IF(สรุปตัดสินผลการเรียน!R57="","",IF($AI$1=$AK$4,"",สรุปตัดสินผลการเรียน!R57))</f>
        <v/>
      </c>
      <c r="AJ57" s="27"/>
      <c r="AK57" s="27"/>
      <c r="AL57" s="27"/>
      <c r="AM57" s="27"/>
      <c r="AN57" s="27"/>
      <c r="AO57" s="34"/>
      <c r="AP57" s="27"/>
    </row>
    <row r="58" spans="2:42" ht="16.5" customHeight="1" x14ac:dyDescent="0.45">
      <c r="AO58" s="34"/>
    </row>
    <row r="59" spans="2:42" ht="21.75" customHeight="1" x14ac:dyDescent="0.45">
      <c r="AO59" s="34"/>
    </row>
    <row r="60" spans="2:42" ht="21.75" customHeight="1" x14ac:dyDescent="0.45">
      <c r="D60" s="480" t="s">
        <v>701</v>
      </c>
      <c r="E60" s="479" t="e">
        <f>AVERAGE(E8:E57)</f>
        <v>#DIV/0!</v>
      </c>
      <c r="F60" s="479" t="e">
        <f>AVERAGE(F8:F57)</f>
        <v>#DIV/0!</v>
      </c>
      <c r="G60" s="479" t="e">
        <f t="shared" ref="G60:H60" si="0">AVERAGE(G8:G57)</f>
        <v>#DIV/0!</v>
      </c>
      <c r="H60" s="479" t="e">
        <f t="shared" si="0"/>
        <v>#DIV/0!</v>
      </c>
    </row>
    <row r="61" spans="2:42" ht="21.75" customHeight="1" x14ac:dyDescent="0.45">
      <c r="D61" s="480" t="s">
        <v>702</v>
      </c>
      <c r="E61" s="479" t="e">
        <f>E60*100/E7</f>
        <v>#DIV/0!</v>
      </c>
      <c r="F61" s="479" t="e">
        <f>F60*100/F7</f>
        <v>#DIV/0!</v>
      </c>
      <c r="G61" s="479" t="e">
        <f t="shared" ref="G61:H61" si="1">G60*100/G7</f>
        <v>#DIV/0!</v>
      </c>
      <c r="H61" s="479" t="e">
        <f t="shared" si="1"/>
        <v>#DIV/0!</v>
      </c>
    </row>
  </sheetData>
  <sheetProtection sheet="1" objects="1" scenarios="1" formatCells="0" formatColumns="0" formatRows="0"/>
  <mergeCells count="34">
    <mergeCell ref="E1:E2"/>
    <mergeCell ref="F1:F2"/>
    <mergeCell ref="G1:G2"/>
    <mergeCell ref="H1:H2"/>
    <mergeCell ref="I1:I2"/>
    <mergeCell ref="J5:K5"/>
    <mergeCell ref="B5:B7"/>
    <mergeCell ref="C5:C7"/>
    <mergeCell ref="D5:D7"/>
    <mergeCell ref="I6:I7"/>
    <mergeCell ref="E5:I5"/>
    <mergeCell ref="AE5:AG5"/>
    <mergeCell ref="AE6:AG6"/>
    <mergeCell ref="AH5:AH6"/>
    <mergeCell ref="J2:N2"/>
    <mergeCell ref="X5:AD5"/>
    <mergeCell ref="AD6:AD7"/>
    <mergeCell ref="X3:AI3"/>
    <mergeCell ref="X4:AI4"/>
    <mergeCell ref="AI5:AI7"/>
    <mergeCell ref="K6:K7"/>
    <mergeCell ref="W6:W7"/>
    <mergeCell ref="L5:W5"/>
    <mergeCell ref="D3:K3"/>
    <mergeCell ref="D4:K4"/>
    <mergeCell ref="L3:W3"/>
    <mergeCell ref="L4:W4"/>
    <mergeCell ref="V1:V2"/>
    <mergeCell ref="AC1:AC2"/>
    <mergeCell ref="AH1:AH2"/>
    <mergeCell ref="AI1:AI2"/>
    <mergeCell ref="AG1:AG2"/>
    <mergeCell ref="AD1:AD2"/>
    <mergeCell ref="W1:W2"/>
  </mergeCells>
  <conditionalFormatting sqref="I8:I57">
    <cfRule type="containsText" dxfId="11" priority="1" operator="containsText" text="ร">
      <formula>NOT(ISERROR(SEARCH("ร",I8)))</formula>
    </cfRule>
    <cfRule type="containsText" dxfId="10" priority="2" operator="containsText" text="ย้าย">
      <formula>NOT(ISERROR(SEARCH("ย้าย",I8)))</formula>
    </cfRule>
    <cfRule type="containsText" dxfId="9" priority="3" operator="containsText" text="มส">
      <formula>NOT(ISERROR(SEARCH("มส",I8)))</formula>
    </cfRule>
  </conditionalFormatting>
  <conditionalFormatting sqref="K8:K57">
    <cfRule type="containsText" dxfId="8" priority="4" operator="containsText" text="ย้าย">
      <formula>NOT(ISERROR(SEARCH("ย้าย",K8)))</formula>
    </cfRule>
    <cfRule type="containsText" dxfId="7" priority="5" operator="containsText" text="ไม่ผ่าน">
      <formula>NOT(ISERROR(SEARCH("ไม่ผ่าน",K8)))</formula>
    </cfRule>
  </conditionalFormatting>
  <conditionalFormatting sqref="W8:W57">
    <cfRule type="containsText" dxfId="6" priority="6" operator="containsText" text="ย้าย">
      <formula>NOT(ISERROR(SEARCH("ย้าย",W8)))</formula>
    </cfRule>
    <cfRule type="containsText" dxfId="5" priority="7" operator="containsText" text="ไม่ผ่าน">
      <formula>NOT(ISERROR(SEARCH("ไม่ผ่าน",W8)))</formula>
    </cfRule>
  </conditionalFormatting>
  <conditionalFormatting sqref="AG8:AG57">
    <cfRule type="containsText" dxfId="4" priority="8" operator="containsText" text="ย้าย">
      <formula>NOT(ISERROR(SEARCH("ย้าย",AG8)))</formula>
    </cfRule>
    <cfRule type="containsText" dxfId="3" priority="9" operator="containsText" text="ไม่ผ่าน">
      <formula>NOT(ISERROR(SEARCH("ไม่ผ่าน",AG8)))</formula>
    </cfRule>
  </conditionalFormatting>
  <conditionalFormatting sqref="AH8:AH57">
    <cfRule type="cellIs" dxfId="2" priority="12" operator="lessThan">
      <formula>80</formula>
    </cfRule>
  </conditionalFormatting>
  <conditionalFormatting sqref="AI8:AI57">
    <cfRule type="containsText" dxfId="1" priority="10" operator="containsText" text="ย้าย">
      <formula>NOT(ISERROR(SEARCH("ย้าย",AI8)))</formula>
    </cfRule>
    <cfRule type="containsText" dxfId="0" priority="11" operator="containsText" text="ไม่ผ่าน">
      <formula>NOT(ISERROR(SEARCH("ไม่ผ่าน",AI8)))</formula>
    </cfRule>
  </conditionalFormatting>
  <dataValidations count="1">
    <dataValidation type="list" allowBlank="1" showInputMessage="1" showErrorMessage="1" sqref="E1:I2 AG1:AI2 AC1:AD2 V1:W2" xr:uid="{00000000-0002-0000-1800-000000000000}">
      <formula1>$AK$3:$AK$5</formula1>
    </dataValidation>
  </dataValidations>
  <pageMargins left="0.51181102362204722" right="0.11811023622047245" top="0.15748031496062992" bottom="0.15748031496062992" header="0.31496062992125984" footer="0.31496062992125984"/>
  <pageSetup paperSize="9" scale="95" orientation="portrait" blackAndWhite="1" verticalDpi="300" r:id="rId1"/>
  <colBreaks count="1" manualBreakCount="1">
    <brk id="11" min="2" max="56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B1:AQ66"/>
  <sheetViews>
    <sheetView showGridLines="0" showRowColHeaders="0" workbookViewId="0">
      <selection activeCell="P5" sqref="P5"/>
    </sheetView>
  </sheetViews>
  <sheetFormatPr defaultColWidth="9.140625" defaultRowHeight="22.5" x14ac:dyDescent="0.45"/>
  <cols>
    <col min="1" max="1" width="7.42578125" style="140" customWidth="1"/>
    <col min="2" max="9" width="9.140625" style="140"/>
    <col min="10" max="10" width="8" style="140" customWidth="1"/>
    <col min="11" max="11" width="7.140625" style="140" customWidth="1"/>
    <col min="12" max="12" width="5.7109375" style="140" customWidth="1"/>
    <col min="13" max="13" width="7.85546875" style="140" customWidth="1"/>
    <col min="14" max="14" width="4.28515625" style="140" customWidth="1"/>
    <col min="15" max="15" width="2.5703125" style="140" customWidth="1"/>
    <col min="16" max="16" width="8.85546875" style="140" customWidth="1"/>
    <col min="17" max="17" width="2.28515625" style="140" customWidth="1"/>
    <col min="18" max="19" width="3.28515625" style="140" customWidth="1"/>
    <col min="20" max="20" width="3.28515625" style="145" customWidth="1"/>
    <col min="21" max="21" width="18.42578125" style="145" customWidth="1"/>
    <col min="22" max="25" width="16.85546875" style="145" customWidth="1"/>
    <col min="26" max="29" width="11.85546875" style="145" customWidth="1"/>
    <col min="30" max="34" width="9.140625" style="145"/>
    <col min="35" max="36" width="23.85546875" style="145" customWidth="1"/>
    <col min="37" max="37" width="20.140625" style="145" customWidth="1"/>
    <col min="38" max="38" width="14.28515625" style="145" customWidth="1"/>
    <col min="39" max="39" width="6.28515625" style="145" customWidth="1"/>
    <col min="40" max="40" width="20.7109375" style="145" customWidth="1"/>
    <col min="41" max="43" width="20.7109375" style="140" customWidth="1"/>
    <col min="44" max="16384" width="9.140625" style="140"/>
  </cols>
  <sheetData>
    <row r="1" spans="2:43" ht="37.5" customHeight="1" x14ac:dyDescent="0.45"/>
    <row r="2" spans="2:43" ht="18.75" customHeight="1" x14ac:dyDescent="0.45">
      <c r="B2" s="1004" t="str">
        <f>"แผนภูมิแสดงผลสัมฤทธิ์ทางการเรียน  ปีการศึกษา  "&amp;Home!F5</f>
        <v xml:space="preserve">แผนภูมิแสดงผลสัมฤทธิ์ทางการเรียน  ปีการศึกษา  </v>
      </c>
      <c r="C2" s="1004"/>
      <c r="D2" s="1004"/>
      <c r="E2" s="1004"/>
      <c r="F2" s="1004"/>
      <c r="G2" s="1004"/>
      <c r="H2" s="1004"/>
      <c r="I2" s="1004"/>
      <c r="J2" s="1004"/>
      <c r="K2" s="1004"/>
      <c r="L2" s="1004"/>
      <c r="M2" s="1004"/>
    </row>
    <row r="3" spans="2:43" ht="18.75" customHeight="1" x14ac:dyDescent="0.45">
      <c r="B3" s="1004" t="str">
        <f>"  โรงเรียน"&amp;Home!C3&amp;"  "&amp;Home!C4</f>
        <v xml:space="preserve">  โรงเรียนวัดโฆสิตาราม  สำนักงานเขตพื้นที่การศึกษาประถมศึกษาชัยนาท</v>
      </c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</row>
    <row r="4" spans="2:43" ht="18.75" customHeight="1" x14ac:dyDescent="0.45">
      <c r="B4" s="1005" t="str">
        <f>"วิชา"&amp;Home!C11&amp;" "&amp;Home!C12&amp;"   ชั้น"&amp;Home!C9</f>
        <v>วิชา    ชั้น</v>
      </c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</row>
    <row r="5" spans="2:43" ht="24" customHeight="1" x14ac:dyDescent="0.45">
      <c r="B5" s="141"/>
      <c r="C5" s="142" t="s">
        <v>703</v>
      </c>
      <c r="D5" s="141"/>
      <c r="E5" s="141"/>
      <c r="F5" s="141"/>
      <c r="G5" s="141"/>
      <c r="H5" s="141"/>
      <c r="I5" s="141"/>
      <c r="J5" s="141"/>
      <c r="K5" s="141"/>
      <c r="L5" s="141"/>
      <c r="M5" s="141"/>
      <c r="P5" s="404"/>
      <c r="Q5" s="404"/>
    </row>
    <row r="6" spans="2:43" ht="18.75" customHeight="1" x14ac:dyDescent="0.45"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P6" s="404"/>
      <c r="Q6" s="404"/>
      <c r="V6" s="146" t="s">
        <v>267</v>
      </c>
      <c r="W6" s="146" t="s">
        <v>268</v>
      </c>
      <c r="X6" s="146" t="str">
        <f>ปก!O15</f>
        <v>ไม่ผ่าน</v>
      </c>
      <c r="Y6" s="146" t="str">
        <f>ปก!M15</f>
        <v>ผ่าน</v>
      </c>
      <c r="Z6" s="146">
        <f>ปก!L15</f>
        <v>0</v>
      </c>
      <c r="AA6" s="146">
        <f>ปก!K15</f>
        <v>1</v>
      </c>
      <c r="AB6" s="146">
        <f>ปก!J15</f>
        <v>1.5</v>
      </c>
      <c r="AC6" s="146">
        <f>ปก!I15</f>
        <v>2</v>
      </c>
      <c r="AD6" s="146">
        <f>ปก!H15</f>
        <v>2.5</v>
      </c>
      <c r="AE6" s="146">
        <f>ปก!G15</f>
        <v>3</v>
      </c>
      <c r="AF6" s="146">
        <f>ปก!F15</f>
        <v>3.5</v>
      </c>
      <c r="AG6" s="146">
        <f>ปก!E15</f>
        <v>4</v>
      </c>
    </row>
    <row r="7" spans="2:43" ht="18.75" customHeight="1" x14ac:dyDescent="0.45"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P7" s="404"/>
      <c r="Q7" s="404"/>
      <c r="U7" s="145" t="str">
        <f>"วิชา"&amp;Home!C11</f>
        <v>วิชา</v>
      </c>
      <c r="V7" s="146" t="str">
        <f>ปก!Q16</f>
        <v>-</v>
      </c>
      <c r="W7" s="146" t="str">
        <f>ปก!R16</f>
        <v>-</v>
      </c>
      <c r="X7" s="146" t="str">
        <f>ปก!O16</f>
        <v>-</v>
      </c>
      <c r="Y7" s="146" t="str">
        <f>ปก!M16</f>
        <v>-</v>
      </c>
      <c r="Z7" s="146" t="str">
        <f>ปก!L16</f>
        <v>-</v>
      </c>
      <c r="AA7" s="146" t="str">
        <f>ปก!K16</f>
        <v>-</v>
      </c>
      <c r="AB7" s="146" t="str">
        <f>ปก!J16</f>
        <v>-</v>
      </c>
      <c r="AC7" s="146" t="str">
        <f>ปก!I16</f>
        <v>-</v>
      </c>
      <c r="AD7" s="146" t="str">
        <f>ปก!H16</f>
        <v>-</v>
      </c>
      <c r="AE7" s="146" t="str">
        <f>ปก!G16</f>
        <v>-</v>
      </c>
      <c r="AF7" s="146" t="str">
        <f>ปก!F16</f>
        <v>-</v>
      </c>
      <c r="AG7" s="146" t="str">
        <f>ปก!E16</f>
        <v>-</v>
      </c>
    </row>
    <row r="8" spans="2:43" ht="18.75" customHeight="1" x14ac:dyDescent="0.45"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P8" s="404"/>
      <c r="Q8" s="404"/>
      <c r="AI8" s="525" t="s">
        <v>704</v>
      </c>
      <c r="AN8" s="525" t="s">
        <v>705</v>
      </c>
    </row>
    <row r="9" spans="2:43" ht="18.75" customHeight="1" x14ac:dyDescent="0.45"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P9" s="404"/>
      <c r="Q9" s="404"/>
      <c r="AI9" s="531" t="e">
        <f>AVERAGE(AI11:AI60)</f>
        <v>#DIV/0!</v>
      </c>
      <c r="AJ9" s="531" t="e">
        <f t="shared" ref="AJ9:AQ9" si="0">AVERAGE(AJ11:AJ60)</f>
        <v>#DIV/0!</v>
      </c>
      <c r="AK9" s="531" t="e">
        <f t="shared" si="0"/>
        <v>#DIV/0!</v>
      </c>
      <c r="AL9" s="531" t="e">
        <f t="shared" si="0"/>
        <v>#DIV/0!</v>
      </c>
      <c r="AM9" s="530"/>
      <c r="AN9" s="530" t="e">
        <f t="shared" si="0"/>
        <v>#DIV/0!</v>
      </c>
      <c r="AO9" s="530" t="e">
        <f t="shared" si="0"/>
        <v>#DIV/0!</v>
      </c>
      <c r="AP9" s="530" t="e">
        <f t="shared" si="0"/>
        <v>#DIV/0!</v>
      </c>
      <c r="AQ9" s="530" t="e">
        <f t="shared" si="0"/>
        <v>#DIV/0!</v>
      </c>
    </row>
    <row r="10" spans="2:43" ht="18.75" customHeight="1" x14ac:dyDescent="0.45"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P10" s="404"/>
      <c r="Q10" s="404"/>
      <c r="V10" s="145" t="s">
        <v>706</v>
      </c>
      <c r="AI10" s="528" t="s">
        <v>707</v>
      </c>
      <c r="AJ10" s="528" t="s">
        <v>707</v>
      </c>
      <c r="AK10" s="528" t="s">
        <v>708</v>
      </c>
      <c r="AL10" s="528" t="s">
        <v>709</v>
      </c>
      <c r="AM10" s="528"/>
      <c r="AN10" s="525" t="s">
        <v>707</v>
      </c>
      <c r="AO10" s="525" t="s">
        <v>707</v>
      </c>
      <c r="AP10" s="525" t="s">
        <v>708</v>
      </c>
      <c r="AQ10" s="525" t="s">
        <v>709</v>
      </c>
    </row>
    <row r="11" spans="2:43" ht="18.75" customHeight="1" x14ac:dyDescent="0.45"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P11" s="404"/>
      <c r="Q11" s="404"/>
      <c r="V11" s="516" t="s">
        <v>710</v>
      </c>
      <c r="W11" s="516" t="s">
        <v>711</v>
      </c>
      <c r="X11" s="516" t="s">
        <v>712</v>
      </c>
      <c r="Y11" s="516" t="s">
        <v>713</v>
      </c>
      <c r="AI11" s="529" t="str">
        <f>IF(OR(นักเรียน!N6="ออก",คะแนน1!AU8="ร",คะแนน1!AU8="มส",คะแนน1!AD8=""),"",คะแนน1!AD8/คะแนน1!$AD$7*100)</f>
        <v/>
      </c>
      <c r="AJ11" s="529" t="str">
        <f>IF(OR(นักเรียน!N6="ออก",คะแนน1!AU8="ร",คะแนน1!AU8="มส",คะแนน1!AH8=""),"",คะแนน1!AH8/คะแนน1!$AH$7*100)</f>
        <v/>
      </c>
      <c r="AK11" s="529" t="str">
        <f>IF(OR(นักเรียน!N6="ออก",คะแนน1!AU8="ร",คะแนน1!AU8="มส",คะแนน1!AP8=""),"",คะแนน1!AP8/คะแนน1!$AP$7*100)</f>
        <v/>
      </c>
      <c r="AL11" s="529" t="str">
        <f>IF(OR(นักเรียน!N6="ออก",คะแนน1!AU8="ร",คะแนน1!AU8="มส",คะแนน1!AQ8=""),"",คะแนน1!AQ8)</f>
        <v/>
      </c>
      <c r="AM11" s="528"/>
      <c r="AN11" s="527" t="str">
        <f>IF(OR(นักเรียน!N6="ออก",คะแนน1!AD8=""),"",คะแนน1!AD8/คะแนน1!$AD$7*100)</f>
        <v/>
      </c>
      <c r="AO11" s="527" t="str">
        <f>IF(OR(นักเรียน!N6="ออก",คะแนน1!AH8=""),"",คะแนน1!AH8/คะแนน1!$AH$7*100)</f>
        <v/>
      </c>
      <c r="AP11" s="527" t="str">
        <f>IF(OR(นักเรียน!N6="ออก",คะแนน1!AP8=""),"",คะแนน1!AP8/คะแนน1!$AP$7*100)</f>
        <v/>
      </c>
      <c r="AQ11" s="527" t="str">
        <f>IF(OR(นักเรียน!N6="ออก",คะแนน1!AQ8=""),"",คะแนน1!AQ8)</f>
        <v/>
      </c>
    </row>
    <row r="12" spans="2:43" ht="18.75" customHeight="1" x14ac:dyDescent="0.45"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U12" s="518" t="s">
        <v>175</v>
      </c>
      <c r="V12" s="146" t="str">
        <f>ปก!H21</f>
        <v>-</v>
      </c>
      <c r="W12" s="146" t="str">
        <f>ปก!F21</f>
        <v>-</v>
      </c>
      <c r="X12" s="146" t="str">
        <f>ปก!D21</f>
        <v>-</v>
      </c>
      <c r="Y12" s="146" t="str">
        <f>ปก!B21</f>
        <v>-</v>
      </c>
      <c r="AI12" s="529" t="str">
        <f>IF(OR(นักเรียน!N7="ออก",คะแนน1!AU9="ร",คะแนน1!AU9="มส",คะแนน1!AD9=""),"",คะแนน1!AD9/คะแนน1!$AD$7*100)</f>
        <v/>
      </c>
      <c r="AJ12" s="529" t="str">
        <f>IF(OR(นักเรียน!N7="ออก",คะแนน1!AU9="ร",คะแนน1!AU9="มส",คะแนน1!AH9=""),"",คะแนน1!AH9/คะแนน1!$AH$7*100)</f>
        <v/>
      </c>
      <c r="AK12" s="529" t="str">
        <f>IF(OR(นักเรียน!N7="ออก",คะแนน1!AU9="ร",คะแนน1!AU9="มส",คะแนน1!AP9=""),"",คะแนน1!AP9/คะแนน1!$AP$7*100)</f>
        <v/>
      </c>
      <c r="AL12" s="529" t="str">
        <f>IF(OR(นักเรียน!N7="ออก",คะแนน1!AU9="ร",คะแนน1!AU9="มส",คะแนน1!AQ9=""),"",คะแนน1!AQ9)</f>
        <v/>
      </c>
      <c r="AM12" s="528"/>
      <c r="AN12" s="527" t="str">
        <f>IF(OR(นักเรียน!N7="ออก",คะแนน1!AD9=""),"",คะแนน1!AD9/คะแนน1!$AD$7*100)</f>
        <v/>
      </c>
      <c r="AO12" s="527" t="str">
        <f>IF(OR(นักเรียน!N7="ออก",คะแนน1!AH9=""),"",คะแนน1!AH9/คะแนน1!$AH$7*100)</f>
        <v/>
      </c>
      <c r="AP12" s="527" t="str">
        <f>IF(OR(นักเรียน!N7="ออก",คะแนน1!AP9=""),"",คะแนน1!AP9/คะแนน1!$AP$7*100)</f>
        <v/>
      </c>
      <c r="AQ12" s="527" t="str">
        <f>IF(OR(นักเรียน!N7="ออก",คะแนน1!AQ9=""),"",คะแนน1!AQ9)</f>
        <v/>
      </c>
    </row>
    <row r="13" spans="2:43" ht="18.75" customHeight="1" x14ac:dyDescent="0.45"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U13" s="518" t="s">
        <v>714</v>
      </c>
      <c r="V13" s="146" t="str">
        <f>ปก!Q21</f>
        <v>-</v>
      </c>
      <c r="W13" s="146" t="str">
        <f>ปก!O21</f>
        <v>-</v>
      </c>
      <c r="X13" s="146" t="str">
        <f>ปก!M21</f>
        <v>-</v>
      </c>
      <c r="Y13" s="146" t="str">
        <f>ปก!K21</f>
        <v>-</v>
      </c>
      <c r="AI13" s="529" t="str">
        <f>IF(OR(นักเรียน!N8="ออก",คะแนน1!AU10="ร",คะแนน1!AU10="มส",คะแนน1!AD10=""),"",คะแนน1!AD10/คะแนน1!$AD$7*100)</f>
        <v/>
      </c>
      <c r="AJ13" s="529" t="str">
        <f>IF(OR(นักเรียน!N8="ออก",คะแนน1!AU10="ร",คะแนน1!AU10="มส",คะแนน1!AH10=""),"",คะแนน1!AH10/คะแนน1!$AH$7*100)</f>
        <v/>
      </c>
      <c r="AK13" s="529" t="str">
        <f>IF(OR(นักเรียน!N8="ออก",คะแนน1!AU10="ร",คะแนน1!AU10="มส",คะแนน1!AP10=""),"",คะแนน1!AP10/คะแนน1!$AP$7*100)</f>
        <v/>
      </c>
      <c r="AL13" s="529" t="str">
        <f>IF(OR(นักเรียน!N8="ออก",คะแนน1!AU10="ร",คะแนน1!AU10="มส",คะแนน1!AQ10=""),"",คะแนน1!AQ10)</f>
        <v/>
      </c>
      <c r="AM13" s="528"/>
      <c r="AN13" s="527" t="str">
        <f>IF(OR(นักเรียน!N8="ออก",คะแนน1!AD10=""),"",คะแนน1!AD10/คะแนน1!$AD$7*100)</f>
        <v/>
      </c>
      <c r="AO13" s="527" t="str">
        <f>IF(OR(นักเรียน!N8="ออก",คะแนน1!AH10=""),"",คะแนน1!AH10/คะแนน1!$AH$7*100)</f>
        <v/>
      </c>
      <c r="AP13" s="527" t="str">
        <f>IF(OR(นักเรียน!N8="ออก",คะแนน1!AP10=""),"",คะแนน1!AP10/คะแนน1!$AP$7*100)</f>
        <v/>
      </c>
      <c r="AQ13" s="527" t="str">
        <f>IF(OR(นักเรียน!N8="ออก",คะแนน1!AQ10=""),"",คะแนน1!AQ10)</f>
        <v/>
      </c>
    </row>
    <row r="14" spans="2:43" ht="18.75" customHeight="1" x14ac:dyDescent="0.45"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U14" s="518" t="s">
        <v>176</v>
      </c>
      <c r="V14" s="146">
        <f>COUNTIF(สมรรถนะรายด้าน!$AM$6:$AM$55,"0")</f>
        <v>0</v>
      </c>
      <c r="W14" s="146">
        <f>COUNTIF(สมรรถนะรายด้าน!$AM$6:$AM$55,"1")</f>
        <v>0</v>
      </c>
      <c r="X14" s="146">
        <f>COUNTIF(สมรรถนะรายด้าน!$AM$6:$AM$55,"2")</f>
        <v>0</v>
      </c>
      <c r="Y14" s="146">
        <f>COUNTIF(สมรรถนะรายด้าน!$AM$6:$AM$55,"3")</f>
        <v>0</v>
      </c>
      <c r="AI14" s="529" t="str">
        <f>IF(OR(นักเรียน!N9="ออก",คะแนน1!AU11="ร",คะแนน1!AU11="มส",คะแนน1!AD11=""),"",คะแนน1!AD11/คะแนน1!$AD$7*100)</f>
        <v/>
      </c>
      <c r="AJ14" s="529" t="str">
        <f>IF(OR(นักเรียน!N9="ออก",คะแนน1!AU11="ร",คะแนน1!AU11="มส",คะแนน1!AH11=""),"",คะแนน1!AH11/คะแนน1!$AH$7*100)</f>
        <v/>
      </c>
      <c r="AK14" s="529" t="str">
        <f>IF(OR(นักเรียน!N9="ออก",คะแนน1!AU11="ร",คะแนน1!AU11="มส",คะแนน1!AP11=""),"",คะแนน1!AP11/คะแนน1!$AP$7*100)</f>
        <v/>
      </c>
      <c r="AL14" s="529" t="str">
        <f>IF(OR(นักเรียน!N9="ออก",คะแนน1!AU11="ร",คะแนน1!AU11="มส",คะแนน1!AQ11=""),"",คะแนน1!AQ11)</f>
        <v/>
      </c>
      <c r="AM14" s="528"/>
      <c r="AN14" s="527" t="str">
        <f>IF(OR(นักเรียน!N9="ออก",คะแนน1!AD11=""),"",คะแนน1!AD11/คะแนน1!$AD$7*100)</f>
        <v/>
      </c>
      <c r="AO14" s="527" t="str">
        <f>IF(OR(นักเรียน!N9="ออก",คะแนน1!AH11=""),"",คะแนน1!AH11/คะแนน1!$AH$7*100)</f>
        <v/>
      </c>
      <c r="AP14" s="527" t="str">
        <f>IF(OR(นักเรียน!N9="ออก",คะแนน1!AP11=""),"",คะแนน1!AP11/คะแนน1!$AP$7*100)</f>
        <v/>
      </c>
      <c r="AQ14" s="527" t="str">
        <f>IF(OR(นักเรียน!N9="ออก",คะแนน1!AQ11=""),"",คะแนน1!AQ11)</f>
        <v/>
      </c>
    </row>
    <row r="15" spans="2:43" ht="18.75" customHeight="1" x14ac:dyDescent="0.45"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V15" s="145" t="s">
        <v>715</v>
      </c>
      <c r="AI15" s="529" t="str">
        <f>IF(OR(นักเรียน!N10="ออก",คะแนน1!AU12="ร",คะแนน1!AU12="มส",คะแนน1!AD12=""),"",คะแนน1!AD12/คะแนน1!$AD$7*100)</f>
        <v/>
      </c>
      <c r="AJ15" s="529" t="str">
        <f>IF(OR(นักเรียน!N10="ออก",คะแนน1!AU12="ร",คะแนน1!AU12="มส",คะแนน1!AH12=""),"",คะแนน1!AH12/คะแนน1!$AH$7*100)</f>
        <v/>
      </c>
      <c r="AK15" s="529" t="str">
        <f>IF(OR(นักเรียน!N10="ออก",คะแนน1!AU12="ร",คะแนน1!AU12="มส",คะแนน1!AP12=""),"",คะแนน1!AP12/คะแนน1!$AP$7*100)</f>
        <v/>
      </c>
      <c r="AL15" s="529" t="str">
        <f>IF(OR(นักเรียน!N10="ออก",คะแนน1!AU12="ร",คะแนน1!AU12="มส",คะแนน1!AQ12=""),"",คะแนน1!AQ12)</f>
        <v/>
      </c>
      <c r="AM15" s="528"/>
      <c r="AN15" s="527" t="str">
        <f>IF(OR(นักเรียน!N10="ออก",คะแนน1!AD12=""),"",คะแนน1!AD12/คะแนน1!$AD$7*100)</f>
        <v/>
      </c>
      <c r="AO15" s="527" t="str">
        <f>IF(OR(นักเรียน!N10="ออก",คะแนน1!AH12=""),"",คะแนน1!AH12/คะแนน1!$AH$7*100)</f>
        <v/>
      </c>
      <c r="AP15" s="527" t="str">
        <f>IF(OR(นักเรียน!N10="ออก",คะแนน1!AP12=""),"",คะแนน1!AP12/คะแนน1!$AP$7*100)</f>
        <v/>
      </c>
      <c r="AQ15" s="527" t="str">
        <f>IF(OR(นักเรียน!N10="ออก",คะแนน1!AQ12=""),"",คะแนน1!AQ12)</f>
        <v/>
      </c>
    </row>
    <row r="16" spans="2:43" ht="18.75" customHeight="1" x14ac:dyDescent="0.45"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V16" s="146" t="s">
        <v>473</v>
      </c>
      <c r="W16" s="146" t="str">
        <f>IF(Home!F3="ประถมศึกษา","กลางปี","สอบกลางภาค")</f>
        <v>สอบกลางภาค</v>
      </c>
      <c r="X16" s="146" t="str">
        <f>IF(Home!F3="ประถมศึกษา","ปลายปี","ปลายภาค")</f>
        <v>ปลายภาค</v>
      </c>
      <c r="Y16" s="517" t="s">
        <v>715</v>
      </c>
      <c r="AI16" s="529" t="str">
        <f>IF(OR(นักเรียน!N11="ออก",คะแนน1!AU13="ร",คะแนน1!AU13="มส",คะแนน1!AD13=""),"",คะแนน1!AD13/คะแนน1!$AD$7*100)</f>
        <v/>
      </c>
      <c r="AJ16" s="529" t="str">
        <f>IF(OR(นักเรียน!N11="ออก",คะแนน1!AU13="ร",คะแนน1!AU13="มส",คะแนน1!AH13=""),"",คะแนน1!AH13/คะแนน1!$AH$7*100)</f>
        <v/>
      </c>
      <c r="AK16" s="529" t="str">
        <f>IF(OR(นักเรียน!N11="ออก",คะแนน1!AU13="ร",คะแนน1!AU13="มส",คะแนน1!AP13=""),"",คะแนน1!AP13/คะแนน1!$AP$7*100)</f>
        <v/>
      </c>
      <c r="AL16" s="529" t="str">
        <f>IF(OR(นักเรียน!N11="ออก",คะแนน1!AU13="ร",คะแนน1!AU13="มส",คะแนน1!AQ13=""),"",คะแนน1!AQ13)</f>
        <v/>
      </c>
      <c r="AM16" s="528"/>
      <c r="AN16" s="527" t="str">
        <f>IF(OR(นักเรียน!N11="ออก",คะแนน1!AD13=""),"",คะแนน1!AD13/คะแนน1!$AD$7*100)</f>
        <v/>
      </c>
      <c r="AO16" s="527" t="str">
        <f>IF(OR(นักเรียน!N11="ออก",คะแนน1!AH13=""),"",คะแนน1!AH13/คะแนน1!$AH$7*100)</f>
        <v/>
      </c>
      <c r="AP16" s="527" t="str">
        <f>IF(OR(นักเรียน!N11="ออก",คะแนน1!AP13=""),"",คะแนน1!AP13/คะแนน1!$AP$7*100)</f>
        <v/>
      </c>
      <c r="AQ16" s="527" t="str">
        <f>IF(OR(นักเรียน!N11="ออก",คะแนน1!AQ13=""),"",คะแนน1!AQ13)</f>
        <v/>
      </c>
    </row>
    <row r="17" spans="2:43" ht="18.75" customHeight="1" x14ac:dyDescent="0.4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U17" s="145" t="s">
        <v>715</v>
      </c>
      <c r="V17" s="148" t="e">
        <f>IF(P35="เอาออก",AVERAGE(AI11:AI60),AVERAGE(AN11:AN60))</f>
        <v>#DIV/0!</v>
      </c>
      <c r="W17" s="148" t="e">
        <f>IF(P35="เอาออก",AVERAGE(AJ11:AJ60),AVERAGE(AO11:AO60))</f>
        <v>#DIV/0!</v>
      </c>
      <c r="X17" s="148" t="e">
        <f>IF(P35="เอาออก",AVERAGE(AK11:AK60),AVERAGE(AP11:AP60))</f>
        <v>#DIV/0!</v>
      </c>
      <c r="Y17" s="526" t="e">
        <f>IF(P35="เอาออก",AVERAGE(AL11:AL60),AVERAGE(AQ11:AQ60))</f>
        <v>#DIV/0!</v>
      </c>
      <c r="AI17" s="529" t="str">
        <f>IF(OR(นักเรียน!N12="ออก",คะแนน1!AU14="ร",คะแนน1!AU14="มส",คะแนน1!AD14=""),"",คะแนน1!AD14/คะแนน1!$AD$7*100)</f>
        <v/>
      </c>
      <c r="AJ17" s="529" t="str">
        <f>IF(OR(นักเรียน!N12="ออก",คะแนน1!AU14="ร",คะแนน1!AU14="มส",คะแนน1!AH14=""),"",คะแนน1!AH14/คะแนน1!$AH$7*100)</f>
        <v/>
      </c>
      <c r="AK17" s="529" t="str">
        <f>IF(OR(นักเรียน!N12="ออก",คะแนน1!AU14="ร",คะแนน1!AU14="มส",คะแนน1!AP14=""),"",คะแนน1!AP14/คะแนน1!$AP$7*100)</f>
        <v/>
      </c>
      <c r="AL17" s="529" t="str">
        <f>IF(OR(นักเรียน!N12="ออก",คะแนน1!AU14="ร",คะแนน1!AU14="มส",คะแนน1!AQ14=""),"",คะแนน1!AQ14)</f>
        <v/>
      </c>
      <c r="AM17" s="528"/>
      <c r="AN17" s="527" t="str">
        <f>IF(OR(นักเรียน!N12="ออก",คะแนน1!AD14=""),"",คะแนน1!AD14/คะแนน1!$AD$7*100)</f>
        <v/>
      </c>
      <c r="AO17" s="527" t="str">
        <f>IF(OR(นักเรียน!N12="ออก",คะแนน1!AH14=""),"",คะแนน1!AH14/คะแนน1!$AH$7*100)</f>
        <v/>
      </c>
      <c r="AP17" s="527" t="str">
        <f>IF(OR(นักเรียน!N12="ออก",คะแนน1!AP14=""),"",คะแนน1!AP14/คะแนน1!$AP$7*100)</f>
        <v/>
      </c>
      <c r="AQ17" s="527" t="str">
        <f>IF(OR(นักเรียน!N12="ออก",คะแนน1!AQ14=""),"",คะแนน1!AQ14)</f>
        <v/>
      </c>
    </row>
    <row r="18" spans="2:43" ht="11.25" customHeight="1" x14ac:dyDescent="0.4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AI18" s="529" t="str">
        <f>IF(OR(นักเรียน!N13="ออก",คะแนน1!AU15="ร",คะแนน1!AU15="มส",คะแนน1!AD15=""),"",คะแนน1!AD15/คะแนน1!$AD$7*100)</f>
        <v/>
      </c>
      <c r="AJ18" s="529" t="str">
        <f>IF(OR(นักเรียน!N13="ออก",คะแนน1!AU15="ร",คะแนน1!AU15="มส",คะแนน1!AH15=""),"",คะแนน1!AH15/คะแนน1!$AH$7*100)</f>
        <v/>
      </c>
      <c r="AK18" s="529" t="str">
        <f>IF(OR(นักเรียน!N13="ออก",คะแนน1!AU15="ร",คะแนน1!AU15="มส",คะแนน1!AP15=""),"",คะแนน1!AP15/คะแนน1!$AP$7*100)</f>
        <v/>
      </c>
      <c r="AL18" s="529" t="str">
        <f>IF(OR(นักเรียน!N13="ออก",คะแนน1!AU15="ร",คะแนน1!AU15="มส",คะแนน1!AQ15=""),"",คะแนน1!AQ15)</f>
        <v/>
      </c>
      <c r="AM18" s="528"/>
      <c r="AN18" s="527" t="str">
        <f>IF(OR(นักเรียน!N13="ออก",คะแนน1!AD15=""),"",คะแนน1!AD15/คะแนน1!$AD$7*100)</f>
        <v/>
      </c>
      <c r="AO18" s="527" t="str">
        <f>IF(OR(นักเรียน!N13="ออก",คะแนน1!AH15=""),"",คะแนน1!AH15/คะแนน1!$AH$7*100)</f>
        <v/>
      </c>
      <c r="AP18" s="527" t="str">
        <f>IF(OR(นักเรียน!N13="ออก",คะแนน1!AP15=""),"",คะแนน1!AP15/คะแนน1!$AP$7*100)</f>
        <v/>
      </c>
      <c r="AQ18" s="527" t="str">
        <f>IF(OR(นักเรียน!N13="ออก",คะแนน1!AQ15=""),"",คะแนน1!AQ15)</f>
        <v/>
      </c>
    </row>
    <row r="19" spans="2:43" ht="16.5" customHeight="1" x14ac:dyDescent="0.45">
      <c r="B19" s="143"/>
      <c r="C19" s="143" t="s">
        <v>716</v>
      </c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AI19" s="529" t="str">
        <f>IF(OR(นักเรียน!N14="ออก",คะแนน1!AU16="ร",คะแนน1!AU16="มส",คะแนน1!AD16=""),"",คะแนน1!AD16/คะแนน1!$AD$7*100)</f>
        <v/>
      </c>
      <c r="AJ19" s="529" t="str">
        <f>IF(OR(นักเรียน!N14="ออก",คะแนน1!AU16="ร",คะแนน1!AU16="มส",คะแนน1!AH16=""),"",คะแนน1!AH16/คะแนน1!$AH$7*100)</f>
        <v/>
      </c>
      <c r="AK19" s="529" t="str">
        <f>IF(OR(นักเรียน!N14="ออก",คะแนน1!AU16="ร",คะแนน1!AU16="มส",คะแนน1!AP16=""),"",คะแนน1!AP16/คะแนน1!$AP$7*100)</f>
        <v/>
      </c>
      <c r="AL19" s="529" t="str">
        <f>IF(OR(นักเรียน!N14="ออก",คะแนน1!AU16="ร",คะแนน1!AU16="มส",คะแนน1!AQ16=""),"",คะแนน1!AQ16)</f>
        <v/>
      </c>
      <c r="AM19" s="528"/>
      <c r="AN19" s="527" t="str">
        <f>IF(OR(นักเรียน!N14="ออก",คะแนน1!AD16=""),"",คะแนน1!AD16/คะแนน1!$AD$7*100)</f>
        <v/>
      </c>
      <c r="AO19" s="527" t="str">
        <f>IF(OR(นักเรียน!N14="ออก",คะแนน1!AH16=""),"",คะแนน1!AH16/คะแนน1!$AH$7*100)</f>
        <v/>
      </c>
      <c r="AP19" s="527" t="str">
        <f>IF(OR(นักเรียน!N14="ออก",คะแนน1!AP16=""),"",คะแนน1!AP16/คะแนน1!$AP$7*100)</f>
        <v/>
      </c>
      <c r="AQ19" s="527" t="str">
        <f>IF(OR(นักเรียน!N14="ออก",คะแนน1!AQ16=""),"",คะแนน1!AQ16)</f>
        <v/>
      </c>
    </row>
    <row r="20" spans="2:43" ht="18.75" customHeight="1" x14ac:dyDescent="0.45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AI20" s="529" t="str">
        <f>IF(OR(นักเรียน!N15="ออก",คะแนน1!AU17="ร",คะแนน1!AU17="มส",คะแนน1!AD17=""),"",คะแนน1!AD17/คะแนน1!$AD$7*100)</f>
        <v/>
      </c>
      <c r="AJ20" s="529" t="str">
        <f>IF(OR(นักเรียน!N15="ออก",คะแนน1!AU17="ร",คะแนน1!AU17="มส",คะแนน1!AH17=""),"",คะแนน1!AH17/คะแนน1!$AH$7*100)</f>
        <v/>
      </c>
      <c r="AK20" s="529" t="str">
        <f>IF(OR(นักเรียน!N15="ออก",คะแนน1!AU17="ร",คะแนน1!AU17="มส",คะแนน1!AP17=""),"",คะแนน1!AP17/คะแนน1!$AP$7*100)</f>
        <v/>
      </c>
      <c r="AL20" s="529" t="str">
        <f>IF(OR(นักเรียน!N15="ออก",คะแนน1!AU17="ร",คะแนน1!AU17="มส",คะแนน1!AQ17=""),"",คะแนน1!AQ17)</f>
        <v/>
      </c>
      <c r="AM20" s="528"/>
      <c r="AN20" s="527" t="str">
        <f>IF(OR(นักเรียน!N15="ออก",คะแนน1!AD17=""),"",คะแนน1!AD17/คะแนน1!$AD$7*100)</f>
        <v/>
      </c>
      <c r="AO20" s="527" t="str">
        <f>IF(OR(นักเรียน!N15="ออก",คะแนน1!AH17=""),"",คะแนน1!AH17/คะแนน1!$AH$7*100)</f>
        <v/>
      </c>
      <c r="AP20" s="527" t="str">
        <f>IF(OR(นักเรียน!N15="ออก",คะแนน1!AP17=""),"",คะแนน1!AP17/คะแนน1!$AP$7*100)</f>
        <v/>
      </c>
      <c r="AQ20" s="527" t="str">
        <f>IF(OR(นักเรียน!N15="ออก",คะแนน1!AQ17=""),"",คะแนน1!AQ17)</f>
        <v/>
      </c>
    </row>
    <row r="21" spans="2:43" ht="18.75" customHeight="1" x14ac:dyDescent="0.45">
      <c r="B21" s="14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AI21" s="529" t="str">
        <f>IF(OR(นักเรียน!N16="ออก",คะแนน1!AU18="ร",คะแนน1!AU18="มส",คะแนน1!AD18=""),"",คะแนน1!AD18/คะแนน1!$AD$7*100)</f>
        <v/>
      </c>
      <c r="AJ21" s="529" t="str">
        <f>IF(OR(นักเรียน!N16="ออก",คะแนน1!AU18="ร",คะแนน1!AU18="มส",คะแนน1!AH18=""),"",คะแนน1!AH18/คะแนน1!$AH$7*100)</f>
        <v/>
      </c>
      <c r="AK21" s="529" t="str">
        <f>IF(OR(นักเรียน!N16="ออก",คะแนน1!AU18="ร",คะแนน1!AU18="มส",คะแนน1!AP18=""),"",คะแนน1!AP18/คะแนน1!$AP$7*100)</f>
        <v/>
      </c>
      <c r="AL21" s="529" t="str">
        <f>IF(OR(นักเรียน!N16="ออก",คะแนน1!AU18="ร",คะแนน1!AU18="มส",คะแนน1!AQ18=""),"",คะแนน1!AQ18)</f>
        <v/>
      </c>
      <c r="AM21" s="528"/>
      <c r="AN21" s="527" t="str">
        <f>IF(OR(นักเรียน!N16="ออก",คะแนน1!AD18=""),"",คะแนน1!AD18/คะแนน1!$AD$7*100)</f>
        <v/>
      </c>
      <c r="AO21" s="527" t="str">
        <f>IF(OR(นักเรียน!N16="ออก",คะแนน1!AH18=""),"",คะแนน1!AH18/คะแนน1!$AH$7*100)</f>
        <v/>
      </c>
      <c r="AP21" s="527" t="str">
        <f>IF(OR(นักเรียน!N16="ออก",คะแนน1!AP18=""),"",คะแนน1!AP18/คะแนน1!$AP$7*100)</f>
        <v/>
      </c>
      <c r="AQ21" s="527" t="str">
        <f>IF(OR(นักเรียน!N16="ออก",คะแนน1!AQ18=""),"",คะแนน1!AQ18)</f>
        <v/>
      </c>
    </row>
    <row r="22" spans="2:43" ht="18.75" customHeight="1" x14ac:dyDescent="0.45"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AI22" s="529" t="str">
        <f>IF(OR(นักเรียน!N17="ออก",คะแนน1!AU19="ร",คะแนน1!AU19="มส",คะแนน1!AD19=""),"",คะแนน1!AD19/คะแนน1!$AD$7*100)</f>
        <v/>
      </c>
      <c r="AJ22" s="529" t="str">
        <f>IF(OR(นักเรียน!N17="ออก",คะแนน1!AU19="ร",คะแนน1!AU19="มส",คะแนน1!AH19=""),"",คะแนน1!AH19/คะแนน1!$AH$7*100)</f>
        <v/>
      </c>
      <c r="AK22" s="529" t="str">
        <f>IF(OR(นักเรียน!N17="ออก",คะแนน1!AU19="ร",คะแนน1!AU19="มส",คะแนน1!AP19=""),"",คะแนน1!AP19/คะแนน1!$AP$7*100)</f>
        <v/>
      </c>
      <c r="AL22" s="529" t="str">
        <f>IF(OR(นักเรียน!N17="ออก",คะแนน1!AU19="ร",คะแนน1!AU19="มส",คะแนน1!AQ19=""),"",คะแนน1!AQ19)</f>
        <v/>
      </c>
      <c r="AM22" s="528"/>
      <c r="AN22" s="527" t="str">
        <f>IF(OR(นักเรียน!N17="ออก",คะแนน1!AD19=""),"",คะแนน1!AD19/คะแนน1!$AD$7*100)</f>
        <v/>
      </c>
      <c r="AO22" s="527" t="str">
        <f>IF(OR(นักเรียน!N17="ออก",คะแนน1!AH19=""),"",คะแนน1!AH19/คะแนน1!$AH$7*100)</f>
        <v/>
      </c>
      <c r="AP22" s="527" t="str">
        <f>IF(OR(นักเรียน!N17="ออก",คะแนน1!AP19=""),"",คะแนน1!AP19/คะแนน1!$AP$7*100)</f>
        <v/>
      </c>
      <c r="AQ22" s="527" t="str">
        <f>IF(OR(นักเรียน!N17="ออก",คะแนน1!AQ19=""),"",คะแนน1!AQ19)</f>
        <v/>
      </c>
    </row>
    <row r="23" spans="2:43" ht="18.75" customHeight="1" x14ac:dyDescent="0.45">
      <c r="B23" s="14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AI23" s="529" t="str">
        <f>IF(OR(นักเรียน!N18="ออก",คะแนน1!AU20="ร",คะแนน1!AU20="มส",คะแนน1!AD20=""),"",คะแนน1!AD20/คะแนน1!$AD$7*100)</f>
        <v/>
      </c>
      <c r="AJ23" s="529" t="str">
        <f>IF(OR(นักเรียน!N18="ออก",คะแนน1!AU20="ร",คะแนน1!AU20="มส",คะแนน1!AH20=""),"",คะแนน1!AH20/คะแนน1!$AH$7*100)</f>
        <v/>
      </c>
      <c r="AK23" s="529" t="str">
        <f>IF(OR(นักเรียน!N18="ออก",คะแนน1!AU20="ร",คะแนน1!AU20="มส",คะแนน1!AP20=""),"",คะแนน1!AP20/คะแนน1!$AP$7*100)</f>
        <v/>
      </c>
      <c r="AL23" s="529" t="str">
        <f>IF(OR(นักเรียน!N18="ออก",คะแนน1!AU20="ร",คะแนน1!AU20="มส",คะแนน1!AQ20=""),"",คะแนน1!AQ20)</f>
        <v/>
      </c>
      <c r="AM23" s="528"/>
      <c r="AN23" s="527" t="str">
        <f>IF(OR(นักเรียน!N18="ออก",คะแนน1!AD20=""),"",คะแนน1!AD20/คะแนน1!$AD$7*100)</f>
        <v/>
      </c>
      <c r="AO23" s="527" t="str">
        <f>IF(OR(นักเรียน!N18="ออก",คะแนน1!AH20=""),"",คะแนน1!AH20/คะแนน1!$AH$7*100)</f>
        <v/>
      </c>
      <c r="AP23" s="527" t="str">
        <f>IF(OR(นักเรียน!N18="ออก",คะแนน1!AP20=""),"",คะแนน1!AP20/คะแนน1!$AP$7*100)</f>
        <v/>
      </c>
      <c r="AQ23" s="527" t="str">
        <f>IF(OR(นักเรียน!N18="ออก",คะแนน1!AQ20=""),"",คะแนน1!AQ20)</f>
        <v/>
      </c>
    </row>
    <row r="24" spans="2:43" ht="18.75" customHeight="1" x14ac:dyDescent="0.45"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AI24" s="529" t="str">
        <f>IF(OR(นักเรียน!N19="ออก",คะแนน1!AU21="ร",คะแนน1!AU21="มส",คะแนน1!AD21=""),"",คะแนน1!AD21/คะแนน1!$AD$7*100)</f>
        <v/>
      </c>
      <c r="AJ24" s="529" t="str">
        <f>IF(OR(นักเรียน!N19="ออก",คะแนน1!AU21="ร",คะแนน1!AU21="มส",คะแนน1!AH21=""),"",คะแนน1!AH21/คะแนน1!$AH$7*100)</f>
        <v/>
      </c>
      <c r="AK24" s="529" t="str">
        <f>IF(OR(นักเรียน!N19="ออก",คะแนน1!AU21="ร",คะแนน1!AU21="มส",คะแนน1!AP21=""),"",คะแนน1!AP21/คะแนน1!$AP$7*100)</f>
        <v/>
      </c>
      <c r="AL24" s="529" t="str">
        <f>IF(OR(นักเรียน!N19="ออก",คะแนน1!AU21="ร",คะแนน1!AU21="มส",คะแนน1!AQ21=""),"",คะแนน1!AQ21)</f>
        <v/>
      </c>
      <c r="AM24" s="528"/>
      <c r="AN24" s="527" t="str">
        <f>IF(OR(นักเรียน!N19="ออก",คะแนน1!AD21=""),"",คะแนน1!AD21/คะแนน1!$AD$7*100)</f>
        <v/>
      </c>
      <c r="AO24" s="527" t="str">
        <f>IF(OR(นักเรียน!N19="ออก",คะแนน1!AH21=""),"",คะแนน1!AH21/คะแนน1!$AH$7*100)</f>
        <v/>
      </c>
      <c r="AP24" s="527" t="str">
        <f>IF(OR(นักเรียน!N19="ออก",คะแนน1!AP21=""),"",คะแนน1!AP21/คะแนน1!$AP$7*100)</f>
        <v/>
      </c>
      <c r="AQ24" s="527" t="str">
        <f>IF(OR(นักเรียน!N19="ออก",คะแนน1!AQ21=""),"",คะแนน1!AQ21)</f>
        <v/>
      </c>
    </row>
    <row r="25" spans="2:43" ht="18.75" customHeight="1" x14ac:dyDescent="0.45"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AI25" s="529" t="str">
        <f>IF(OR(นักเรียน!N20="ออก",คะแนน1!AU22="ร",คะแนน1!AU22="มส",คะแนน1!AD22=""),"",คะแนน1!AD22/คะแนน1!$AD$7*100)</f>
        <v/>
      </c>
      <c r="AJ25" s="529" t="str">
        <f>IF(OR(นักเรียน!N20="ออก",คะแนน1!AU22="ร",คะแนน1!AU22="มส",คะแนน1!AH22=""),"",คะแนน1!AH22/คะแนน1!$AH$7*100)</f>
        <v/>
      </c>
      <c r="AK25" s="529" t="str">
        <f>IF(OR(นักเรียน!N20="ออก",คะแนน1!AU22="ร",คะแนน1!AU22="มส",คะแนน1!AP22=""),"",คะแนน1!AP22/คะแนน1!$AP$7*100)</f>
        <v/>
      </c>
      <c r="AL25" s="529" t="str">
        <f>IF(OR(นักเรียน!N20="ออก",คะแนน1!AU22="ร",คะแนน1!AU22="มส",คะแนน1!AQ22=""),"",คะแนน1!AQ22)</f>
        <v/>
      </c>
      <c r="AM25" s="528"/>
      <c r="AN25" s="527" t="str">
        <f>IF(OR(นักเรียน!N20="ออก",คะแนน1!AD22=""),"",คะแนน1!AD22/คะแนน1!$AD$7*100)</f>
        <v/>
      </c>
      <c r="AO25" s="527" t="str">
        <f>IF(OR(นักเรียน!N20="ออก",คะแนน1!AH22=""),"",คะแนน1!AH22/คะแนน1!$AH$7*100)</f>
        <v/>
      </c>
      <c r="AP25" s="527" t="str">
        <f>IF(OR(นักเรียน!N20="ออก",คะแนน1!AP22=""),"",คะแนน1!AP22/คะแนน1!$AP$7*100)</f>
        <v/>
      </c>
      <c r="AQ25" s="527" t="str">
        <f>IF(OR(นักเรียน!N20="ออก",คะแนน1!AQ22=""),"",คะแนน1!AQ22)</f>
        <v/>
      </c>
    </row>
    <row r="26" spans="2:43" ht="18.75" customHeight="1" x14ac:dyDescent="0.45"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AI26" s="529" t="str">
        <f>IF(OR(นักเรียน!N21="ออก",คะแนน1!AU23="ร",คะแนน1!AU23="มส",คะแนน1!AD23=""),"",คะแนน1!AD23/คะแนน1!$AD$7*100)</f>
        <v/>
      </c>
      <c r="AJ26" s="529" t="str">
        <f>IF(OR(นักเรียน!N21="ออก",คะแนน1!AU23="ร",คะแนน1!AU23="มส",คะแนน1!AH23=""),"",คะแนน1!AH23/คะแนน1!$AH$7*100)</f>
        <v/>
      </c>
      <c r="AK26" s="529" t="str">
        <f>IF(OR(นักเรียน!N21="ออก",คะแนน1!AU23="ร",คะแนน1!AU23="มส",คะแนน1!AP23=""),"",คะแนน1!AP23/คะแนน1!$AP$7*100)</f>
        <v/>
      </c>
      <c r="AL26" s="529" t="str">
        <f>IF(OR(นักเรียน!N21="ออก",คะแนน1!AU23="ร",คะแนน1!AU23="มส",คะแนน1!AQ23=""),"",คะแนน1!AQ23)</f>
        <v/>
      </c>
      <c r="AM26" s="528"/>
      <c r="AN26" s="527" t="str">
        <f>IF(OR(นักเรียน!N21="ออก",คะแนน1!AD23=""),"",คะแนน1!AD23/คะแนน1!$AD$7*100)</f>
        <v/>
      </c>
      <c r="AO26" s="527" t="str">
        <f>IF(OR(นักเรียน!N21="ออก",คะแนน1!AH23=""),"",คะแนน1!AH23/คะแนน1!$AH$7*100)</f>
        <v/>
      </c>
      <c r="AP26" s="527" t="str">
        <f>IF(OR(นักเรียน!N21="ออก",คะแนน1!AP23=""),"",คะแนน1!AP23/คะแนน1!$AP$7*100)</f>
        <v/>
      </c>
      <c r="AQ26" s="527" t="str">
        <f>IF(OR(นักเรียน!N21="ออก",คะแนน1!AQ23=""),"",คะแนน1!AQ23)</f>
        <v/>
      </c>
    </row>
    <row r="27" spans="2:43" ht="18.75" customHeight="1" x14ac:dyDescent="0.45"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AI27" s="529" t="str">
        <f>IF(OR(นักเรียน!N22="ออก",คะแนน1!AU24="ร",คะแนน1!AU24="มส",คะแนน1!AD24=""),"",คะแนน1!AD24/คะแนน1!$AD$7*100)</f>
        <v/>
      </c>
      <c r="AJ27" s="529" t="str">
        <f>IF(OR(นักเรียน!N22="ออก",คะแนน1!AU24="ร",คะแนน1!AU24="มส",คะแนน1!AH24=""),"",คะแนน1!AH24/คะแนน1!$AH$7*100)</f>
        <v/>
      </c>
      <c r="AK27" s="529" t="str">
        <f>IF(OR(นักเรียน!N22="ออก",คะแนน1!AU24="ร",คะแนน1!AU24="มส",คะแนน1!AP24=""),"",คะแนน1!AP24/คะแนน1!$AP$7*100)</f>
        <v/>
      </c>
      <c r="AL27" s="529" t="str">
        <f>IF(OR(นักเรียน!N22="ออก",คะแนน1!AU24="ร",คะแนน1!AU24="มส",คะแนน1!AQ24=""),"",คะแนน1!AQ24)</f>
        <v/>
      </c>
      <c r="AM27" s="528"/>
      <c r="AN27" s="527" t="str">
        <f>IF(OR(นักเรียน!N22="ออก",คะแนน1!AD24=""),"",คะแนน1!AD24/คะแนน1!$AD$7*100)</f>
        <v/>
      </c>
      <c r="AO27" s="527" t="str">
        <f>IF(OR(นักเรียน!N22="ออก",คะแนน1!AH24=""),"",คะแนน1!AH24/คะแนน1!$AH$7*100)</f>
        <v/>
      </c>
      <c r="AP27" s="527" t="str">
        <f>IF(OR(นักเรียน!N22="ออก",คะแนน1!AP24=""),"",คะแนน1!AP24/คะแนน1!$AP$7*100)</f>
        <v/>
      </c>
      <c r="AQ27" s="527" t="str">
        <f>IF(OR(นักเรียน!N22="ออก",คะแนน1!AQ24=""),"",คะแนน1!AQ24)</f>
        <v/>
      </c>
    </row>
    <row r="28" spans="2:43" ht="18.75" customHeight="1" x14ac:dyDescent="0.45"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AI28" s="529" t="str">
        <f>IF(OR(นักเรียน!N23="ออก",คะแนน1!AU25="ร",คะแนน1!AU25="มส",คะแนน1!AD25=""),"",คะแนน1!AD25/คะแนน1!$AD$7*100)</f>
        <v/>
      </c>
      <c r="AJ28" s="529" t="str">
        <f>IF(OR(นักเรียน!N23="ออก",คะแนน1!AU25="ร",คะแนน1!AU25="มส",คะแนน1!AH25=""),"",คะแนน1!AH25/คะแนน1!$AH$7*100)</f>
        <v/>
      </c>
      <c r="AK28" s="529" t="str">
        <f>IF(OR(นักเรียน!N23="ออก",คะแนน1!AU25="ร",คะแนน1!AU25="มส",คะแนน1!AP25=""),"",คะแนน1!AP25/คะแนน1!$AP$7*100)</f>
        <v/>
      </c>
      <c r="AL28" s="529" t="str">
        <f>IF(OR(นักเรียน!N23="ออก",คะแนน1!AU25="ร",คะแนน1!AU25="มส",คะแนน1!AQ25=""),"",คะแนน1!AQ25)</f>
        <v/>
      </c>
      <c r="AM28" s="528"/>
      <c r="AN28" s="527" t="str">
        <f>IF(OR(นักเรียน!N23="ออก",คะแนน1!AD25=""),"",คะแนน1!AD25/คะแนน1!$AD$7*100)</f>
        <v/>
      </c>
      <c r="AO28" s="527" t="str">
        <f>IF(OR(นักเรียน!N23="ออก",คะแนน1!AH25=""),"",คะแนน1!AH25/คะแนน1!$AH$7*100)</f>
        <v/>
      </c>
      <c r="AP28" s="527" t="str">
        <f>IF(OR(นักเรียน!N23="ออก",คะแนน1!AP25=""),"",คะแนน1!AP25/คะแนน1!$AP$7*100)</f>
        <v/>
      </c>
      <c r="AQ28" s="527" t="str">
        <f>IF(OR(นักเรียน!N23="ออก",คะแนน1!AQ25=""),"",คะแนน1!AQ25)</f>
        <v/>
      </c>
    </row>
    <row r="29" spans="2:43" ht="18.75" customHeight="1" x14ac:dyDescent="0.45"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AI29" s="529" t="str">
        <f>IF(OR(นักเรียน!N24="ออก",คะแนน1!AU26="ร",คะแนน1!AU26="มส",คะแนน1!AD26=""),"",คะแนน1!AD26/คะแนน1!$AD$7*100)</f>
        <v/>
      </c>
      <c r="AJ29" s="529" t="str">
        <f>IF(OR(นักเรียน!N24="ออก",คะแนน1!AU26="ร",คะแนน1!AU26="มส",คะแนน1!AH26=""),"",คะแนน1!AH26/คะแนน1!$AH$7*100)</f>
        <v/>
      </c>
      <c r="AK29" s="529" t="str">
        <f>IF(OR(นักเรียน!N24="ออก",คะแนน1!AU26="ร",คะแนน1!AU26="มส",คะแนน1!AP26=""),"",คะแนน1!AP26/คะแนน1!$AP$7*100)</f>
        <v/>
      </c>
      <c r="AL29" s="529" t="str">
        <f>IF(OR(นักเรียน!N24="ออก",คะแนน1!AU26="ร",คะแนน1!AU26="มส",คะแนน1!AQ26=""),"",คะแนน1!AQ26)</f>
        <v/>
      </c>
      <c r="AM29" s="528"/>
      <c r="AN29" s="527" t="str">
        <f>IF(OR(นักเรียน!N24="ออก",คะแนน1!AD26=""),"",คะแนน1!AD26/คะแนน1!$AD$7*100)</f>
        <v/>
      </c>
      <c r="AO29" s="527" t="str">
        <f>IF(OR(นักเรียน!N24="ออก",คะแนน1!AH26=""),"",คะแนน1!AH26/คะแนน1!$AH$7*100)</f>
        <v/>
      </c>
      <c r="AP29" s="527" t="str">
        <f>IF(OR(นักเรียน!N24="ออก",คะแนน1!AP26=""),"",คะแนน1!AP26/คะแนน1!$AP$7*100)</f>
        <v/>
      </c>
      <c r="AQ29" s="527" t="str">
        <f>IF(OR(นักเรียน!N24="ออก",คะแนน1!AQ26=""),"",คะแนน1!AQ26)</f>
        <v/>
      </c>
    </row>
    <row r="30" spans="2:43" ht="18.75" customHeight="1" x14ac:dyDescent="0.45">
      <c r="B30" s="14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AI30" s="529" t="str">
        <f>IF(OR(นักเรียน!N25="ออก",คะแนน1!AU27="ร",คะแนน1!AU27="มส",คะแนน1!AD27=""),"",คะแนน1!AD27/คะแนน1!$AD$7*100)</f>
        <v/>
      </c>
      <c r="AJ30" s="529" t="str">
        <f>IF(OR(นักเรียน!N25="ออก",คะแนน1!AU27="ร",คะแนน1!AU27="มส",คะแนน1!AH27=""),"",คะแนน1!AH27/คะแนน1!$AH$7*100)</f>
        <v/>
      </c>
      <c r="AK30" s="529" t="str">
        <f>IF(OR(นักเรียน!N25="ออก",คะแนน1!AU27="ร",คะแนน1!AU27="มส",คะแนน1!AP27=""),"",คะแนน1!AP27/คะแนน1!$AP$7*100)</f>
        <v/>
      </c>
      <c r="AL30" s="529" t="str">
        <f>IF(OR(นักเรียน!N25="ออก",คะแนน1!AU27="ร",คะแนน1!AU27="มส",คะแนน1!AQ27=""),"",คะแนน1!AQ27)</f>
        <v/>
      </c>
      <c r="AM30" s="528"/>
      <c r="AN30" s="527" t="str">
        <f>IF(OR(นักเรียน!N25="ออก",คะแนน1!AD27=""),"",คะแนน1!AD27/คะแนน1!$AD$7*100)</f>
        <v/>
      </c>
      <c r="AO30" s="527" t="str">
        <f>IF(OR(นักเรียน!N25="ออก",คะแนน1!AH27=""),"",คะแนน1!AH27/คะแนน1!$AH$7*100)</f>
        <v/>
      </c>
      <c r="AP30" s="527" t="str">
        <f>IF(OR(นักเรียน!N25="ออก",คะแนน1!AP27=""),"",คะแนน1!AP27/คะแนน1!$AP$7*100)</f>
        <v/>
      </c>
      <c r="AQ30" s="527" t="str">
        <f>IF(OR(นักเรียน!N25="ออก",คะแนน1!AQ27=""),"",คะแนน1!AQ27)</f>
        <v/>
      </c>
    </row>
    <row r="31" spans="2:43" ht="18.75" customHeight="1" x14ac:dyDescent="0.45"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AI31" s="529" t="str">
        <f>IF(OR(นักเรียน!N26="ออก",คะแนน1!AU28="ร",คะแนน1!AU28="มส",คะแนน1!AD28=""),"",คะแนน1!AD28/คะแนน1!$AD$7*100)</f>
        <v/>
      </c>
      <c r="AJ31" s="529" t="str">
        <f>IF(OR(นักเรียน!N26="ออก",คะแนน1!AU28="ร",คะแนน1!AU28="มส",คะแนน1!AH28=""),"",คะแนน1!AH28/คะแนน1!$AH$7*100)</f>
        <v/>
      </c>
      <c r="AK31" s="529" t="str">
        <f>IF(OR(นักเรียน!N26="ออก",คะแนน1!AU28="ร",คะแนน1!AU28="มส",คะแนน1!AP28=""),"",คะแนน1!AP28/คะแนน1!$AP$7*100)</f>
        <v/>
      </c>
      <c r="AL31" s="529" t="str">
        <f>IF(OR(นักเรียน!N26="ออก",คะแนน1!AU28="ร",คะแนน1!AU28="มส",คะแนน1!AQ28=""),"",คะแนน1!AQ28)</f>
        <v/>
      </c>
      <c r="AM31" s="528"/>
      <c r="AN31" s="527" t="str">
        <f>IF(OR(นักเรียน!N26="ออก",คะแนน1!AD28=""),"",คะแนน1!AD28/คะแนน1!$AD$7*100)</f>
        <v/>
      </c>
      <c r="AO31" s="527" t="str">
        <f>IF(OR(นักเรียน!N26="ออก",คะแนน1!AH28=""),"",คะแนน1!AH28/คะแนน1!$AH$7*100)</f>
        <v/>
      </c>
      <c r="AP31" s="527" t="str">
        <f>IF(OR(นักเรียน!N26="ออก",คะแนน1!AP28=""),"",คะแนน1!AP28/คะแนน1!$AP$7*100)</f>
        <v/>
      </c>
      <c r="AQ31" s="527" t="str">
        <f>IF(OR(นักเรียน!N26="ออก",คะแนน1!AQ28=""),"",คะแนน1!AQ28)</f>
        <v/>
      </c>
    </row>
    <row r="32" spans="2:43" ht="6" customHeight="1" x14ac:dyDescent="0.45"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AI32" s="529" t="str">
        <f>IF(OR(นักเรียน!N27="ออก",คะแนน1!AU29="ร",คะแนน1!AU29="มส",คะแนน1!AD29=""),"",คะแนน1!AD29/คะแนน1!$AD$7*100)</f>
        <v/>
      </c>
      <c r="AJ32" s="529" t="str">
        <f>IF(OR(นักเรียน!N27="ออก",คะแนน1!AU29="ร",คะแนน1!AU29="มส",คะแนน1!AH29=""),"",คะแนน1!AH29/คะแนน1!$AH$7*100)</f>
        <v/>
      </c>
      <c r="AK32" s="529" t="str">
        <f>IF(OR(นักเรียน!N27="ออก",คะแนน1!AU29="ร",คะแนน1!AU29="มส",คะแนน1!AP29=""),"",คะแนน1!AP29/คะแนน1!$AP$7*100)</f>
        <v/>
      </c>
      <c r="AL32" s="529" t="str">
        <f>IF(OR(นักเรียน!N27="ออก",คะแนน1!AU29="ร",คะแนน1!AU29="มส",คะแนน1!AQ29=""),"",คะแนน1!AQ29)</f>
        <v/>
      </c>
      <c r="AM32" s="528"/>
      <c r="AN32" s="527" t="str">
        <f>IF(OR(นักเรียน!N27="ออก",คะแนน1!AD29=""),"",คะแนน1!AD29/คะแนน1!$AD$7*100)</f>
        <v/>
      </c>
      <c r="AO32" s="527" t="str">
        <f>IF(OR(นักเรียน!N27="ออก",คะแนน1!AH29=""),"",คะแนน1!AH29/คะแนน1!$AH$7*100)</f>
        <v/>
      </c>
      <c r="AP32" s="527" t="str">
        <f>IF(OR(นักเรียน!N27="ออก",คะแนน1!AP29=""),"",คะแนน1!AP29/คะแนน1!$AP$7*100)</f>
        <v/>
      </c>
      <c r="AQ32" s="527" t="str">
        <f>IF(OR(นักเรียน!N27="ออก",คะแนน1!AQ29=""),"",คะแนน1!AQ29)</f>
        <v/>
      </c>
    </row>
    <row r="33" spans="2:43" ht="20.25" customHeight="1" x14ac:dyDescent="0.45">
      <c r="B33" s="143"/>
      <c r="C33" s="143" t="s">
        <v>717</v>
      </c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AI33" s="529" t="str">
        <f>IF(OR(นักเรียน!N28="ออก",คะแนน1!AU30="ร",คะแนน1!AU30="มส",คะแนน1!AD30=""),"",คะแนน1!AD30/คะแนน1!$AD$7*100)</f>
        <v/>
      </c>
      <c r="AJ33" s="529" t="str">
        <f>IF(OR(นักเรียน!N28="ออก",คะแนน1!AU30="ร",คะแนน1!AU30="มส",คะแนน1!AH30=""),"",คะแนน1!AH30/คะแนน1!$AH$7*100)</f>
        <v/>
      </c>
      <c r="AK33" s="529" t="str">
        <f>IF(OR(นักเรียน!N28="ออก",คะแนน1!AU30="ร",คะแนน1!AU30="มส",คะแนน1!AP30=""),"",คะแนน1!AP30/คะแนน1!$AP$7*100)</f>
        <v/>
      </c>
      <c r="AL33" s="529" t="str">
        <f>IF(OR(นักเรียน!N28="ออก",คะแนน1!AU30="ร",คะแนน1!AU30="มส",คะแนน1!AQ30=""),"",คะแนน1!AQ30)</f>
        <v/>
      </c>
      <c r="AM33" s="528"/>
      <c r="AN33" s="527" t="str">
        <f>IF(OR(นักเรียน!N28="ออก",คะแนน1!AD30=""),"",คะแนน1!AD30/คะแนน1!$AD$7*100)</f>
        <v/>
      </c>
      <c r="AO33" s="527" t="str">
        <f>IF(OR(นักเรียน!N28="ออก",คะแนน1!AH30=""),"",คะแนน1!AH30/คะแนน1!$AH$7*100)</f>
        <v/>
      </c>
      <c r="AP33" s="527" t="str">
        <f>IF(OR(นักเรียน!N28="ออก",คะแนน1!AP30=""),"",คะแนน1!AP30/คะแนน1!$AP$7*100)</f>
        <v/>
      </c>
      <c r="AQ33" s="527" t="str">
        <f>IF(OR(นักเรียน!N28="ออก",คะแนน1!AQ30=""),"",คะแนน1!AQ30)</f>
        <v/>
      </c>
    </row>
    <row r="34" spans="2:43" x14ac:dyDescent="0.45"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R34" s="524" t="s">
        <v>718</v>
      </c>
      <c r="S34" s="521"/>
      <c r="T34" s="522"/>
      <c r="U34" s="522"/>
      <c r="V34" s="522"/>
      <c r="W34" s="522"/>
      <c r="AI34" s="529" t="str">
        <f>IF(OR(นักเรียน!N29="ออก",คะแนน1!AU31="ร",คะแนน1!AU31="มส",คะแนน1!AD31=""),"",คะแนน1!AD31/คะแนน1!$AD$7*100)</f>
        <v/>
      </c>
      <c r="AJ34" s="529" t="str">
        <f>IF(OR(นักเรียน!N29="ออก",คะแนน1!AU31="ร",คะแนน1!AU31="มส",คะแนน1!AH31=""),"",คะแนน1!AH31/คะแนน1!$AH$7*100)</f>
        <v/>
      </c>
      <c r="AK34" s="529" t="str">
        <f>IF(OR(นักเรียน!N29="ออก",คะแนน1!AU31="ร",คะแนน1!AU31="มส",คะแนน1!AP31=""),"",คะแนน1!AP31/คะแนน1!$AP$7*100)</f>
        <v/>
      </c>
      <c r="AL34" s="529" t="str">
        <f>IF(OR(นักเรียน!N29="ออก",คะแนน1!AU31="ร",คะแนน1!AU31="มส",คะแนน1!AQ31=""),"",คะแนน1!AQ31)</f>
        <v/>
      </c>
      <c r="AM34" s="528"/>
      <c r="AN34" s="527" t="str">
        <f>IF(OR(นักเรียน!N29="ออก",คะแนน1!AD31=""),"",คะแนน1!AD31/คะแนน1!$AD$7*100)</f>
        <v/>
      </c>
      <c r="AO34" s="527" t="str">
        <f>IF(OR(นักเรียน!N29="ออก",คะแนน1!AH31=""),"",คะแนน1!AH31/คะแนน1!$AH$7*100)</f>
        <v/>
      </c>
      <c r="AP34" s="527" t="str">
        <f>IF(OR(นักเรียน!N29="ออก",คะแนน1!AP31=""),"",คะแนน1!AP31/คะแนน1!$AP$7*100)</f>
        <v/>
      </c>
      <c r="AQ34" s="527" t="str">
        <f>IF(OR(นักเรียน!N29="ออก",คะแนน1!AQ31=""),"",คะแนน1!AQ31)</f>
        <v/>
      </c>
    </row>
    <row r="35" spans="2:43" x14ac:dyDescent="0.45"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P35" s="461"/>
      <c r="R35" s="523" t="s">
        <v>719</v>
      </c>
      <c r="S35" s="521"/>
      <c r="T35" s="522"/>
      <c r="U35" s="522"/>
      <c r="V35" s="522"/>
      <c r="W35" s="522"/>
      <c r="AI35" s="529" t="str">
        <f>IF(OR(นักเรียน!N30="ออก",คะแนน1!AU32="ร",คะแนน1!AU32="มส",คะแนน1!AD32=""),"",คะแนน1!AD32/คะแนน1!$AD$7*100)</f>
        <v/>
      </c>
      <c r="AJ35" s="529" t="str">
        <f>IF(OR(นักเรียน!N30="ออก",คะแนน1!AU32="ร",คะแนน1!AU32="มส",คะแนน1!AH32=""),"",คะแนน1!AH32/คะแนน1!$AH$7*100)</f>
        <v/>
      </c>
      <c r="AK35" s="529" t="str">
        <f>IF(OR(นักเรียน!N30="ออก",คะแนน1!AU32="ร",คะแนน1!AU32="มส",คะแนน1!AP32=""),"",คะแนน1!AP32/คะแนน1!$AP$7*100)</f>
        <v/>
      </c>
      <c r="AL35" s="529" t="str">
        <f>IF(OR(นักเรียน!N30="ออก",คะแนน1!AU32="ร",คะแนน1!AU32="มส",คะแนน1!AQ32=""),"",คะแนน1!AQ32)</f>
        <v/>
      </c>
      <c r="AM35" s="528"/>
      <c r="AN35" s="527" t="str">
        <f>IF(OR(นักเรียน!N30="ออก",คะแนน1!AD32=""),"",คะแนน1!AD32/คะแนน1!$AD$7*100)</f>
        <v/>
      </c>
      <c r="AO35" s="527" t="str">
        <f>IF(OR(นักเรียน!N30="ออก",คะแนน1!AH32=""),"",คะแนน1!AH32/คะแนน1!$AH$7*100)</f>
        <v/>
      </c>
      <c r="AP35" s="527" t="str">
        <f>IF(OR(นักเรียน!N30="ออก",คะแนน1!AP32=""),"",คะแนน1!AP32/คะแนน1!$AP$7*100)</f>
        <v/>
      </c>
      <c r="AQ35" s="527" t="str">
        <f>IF(OR(นักเรียน!N30="ออก",คะแนน1!AQ32=""),"",คะแนน1!AQ32)</f>
        <v/>
      </c>
    </row>
    <row r="36" spans="2:43" x14ac:dyDescent="0.45"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R36" s="519" t="s">
        <v>720</v>
      </c>
      <c r="S36" s="519"/>
      <c r="T36" s="520"/>
      <c r="U36" s="520"/>
      <c r="V36" s="520"/>
      <c r="W36" s="520"/>
      <c r="AI36" s="529" t="str">
        <f>IF(OR(นักเรียน!N31="ออก",คะแนน1!AU33="ร",คะแนน1!AU33="มส",คะแนน1!AD33=""),"",คะแนน1!AD33/คะแนน1!$AD$7*100)</f>
        <v/>
      </c>
      <c r="AJ36" s="529" t="str">
        <f>IF(OR(นักเรียน!N31="ออก",คะแนน1!AU33="ร",คะแนน1!AU33="มส",คะแนน1!AH33=""),"",คะแนน1!AH33/คะแนน1!$AH$7*100)</f>
        <v/>
      </c>
      <c r="AK36" s="529" t="str">
        <f>IF(OR(นักเรียน!N31="ออก",คะแนน1!AU33="ร",คะแนน1!AU33="มส",คะแนน1!AP33=""),"",คะแนน1!AP33/คะแนน1!$AP$7*100)</f>
        <v/>
      </c>
      <c r="AL36" s="529" t="str">
        <f>IF(OR(นักเรียน!N31="ออก",คะแนน1!AU33="ร",คะแนน1!AU33="มส",คะแนน1!AQ33=""),"",คะแนน1!AQ33)</f>
        <v/>
      </c>
      <c r="AM36" s="528"/>
      <c r="AN36" s="527" t="str">
        <f>IF(OR(นักเรียน!N31="ออก",คะแนน1!AD33=""),"",คะแนน1!AD33/คะแนน1!$AD$7*100)</f>
        <v/>
      </c>
      <c r="AO36" s="527" t="str">
        <f>IF(OR(นักเรียน!N31="ออก",คะแนน1!AH33=""),"",คะแนน1!AH33/คะแนน1!$AH$7*100)</f>
        <v/>
      </c>
      <c r="AP36" s="527" t="str">
        <f>IF(OR(นักเรียน!N31="ออก",คะแนน1!AP33=""),"",คะแนน1!AP33/คะแนน1!$AP$7*100)</f>
        <v/>
      </c>
      <c r="AQ36" s="527" t="str">
        <f>IF(OR(นักเรียน!N31="ออก",คะแนน1!AQ33=""),"",คะแนน1!AQ33)</f>
        <v/>
      </c>
    </row>
    <row r="37" spans="2:43" x14ac:dyDescent="0.45"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AI37" s="529" t="str">
        <f>IF(OR(นักเรียน!N32="ออก",คะแนน1!AU34="ร",คะแนน1!AU34="มส",คะแนน1!AD34=""),"",คะแนน1!AD34/คะแนน1!$AD$7*100)</f>
        <v/>
      </c>
      <c r="AJ37" s="529" t="str">
        <f>IF(OR(นักเรียน!N32="ออก",คะแนน1!AU34="ร",คะแนน1!AU34="มส",คะแนน1!AH34=""),"",คะแนน1!AH34/คะแนน1!$AH$7*100)</f>
        <v/>
      </c>
      <c r="AK37" s="529" t="str">
        <f>IF(OR(นักเรียน!N32="ออก",คะแนน1!AU34="ร",คะแนน1!AU34="มส",คะแนน1!AP34=""),"",คะแนน1!AP34/คะแนน1!$AP$7*100)</f>
        <v/>
      </c>
      <c r="AL37" s="529" t="str">
        <f>IF(OR(นักเรียน!N32="ออก",คะแนน1!AU34="ร",คะแนน1!AU34="มส",คะแนน1!AQ34=""),"",คะแนน1!AQ34)</f>
        <v/>
      </c>
      <c r="AM37" s="528"/>
      <c r="AN37" s="527" t="str">
        <f>IF(OR(นักเรียน!N32="ออก",คะแนน1!AD34=""),"",คะแนน1!AD34/คะแนน1!$AD$7*100)</f>
        <v/>
      </c>
      <c r="AO37" s="527" t="str">
        <f>IF(OR(นักเรียน!N32="ออก",คะแนน1!AH34=""),"",คะแนน1!AH34/คะแนน1!$AH$7*100)</f>
        <v/>
      </c>
      <c r="AP37" s="527" t="str">
        <f>IF(OR(นักเรียน!N32="ออก",คะแนน1!AP34=""),"",คะแนน1!AP34/คะแนน1!$AP$7*100)</f>
        <v/>
      </c>
      <c r="AQ37" s="527" t="str">
        <f>IF(OR(นักเรียน!N32="ออก",คะแนน1!AQ34=""),"",คะแนน1!AQ34)</f>
        <v/>
      </c>
    </row>
    <row r="38" spans="2:43" x14ac:dyDescent="0.45"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AI38" s="529" t="str">
        <f>IF(OR(นักเรียน!N33="ออก",คะแนน1!AU35="ร",คะแนน1!AU35="มส",คะแนน1!AD35=""),"",คะแนน1!AD35/คะแนน1!$AD$7*100)</f>
        <v/>
      </c>
      <c r="AJ38" s="529" t="str">
        <f>IF(OR(นักเรียน!N33="ออก",คะแนน1!AU35="ร",คะแนน1!AU35="มส",คะแนน1!AH35=""),"",คะแนน1!AH35/คะแนน1!$AH$7*100)</f>
        <v/>
      </c>
      <c r="AK38" s="529" t="str">
        <f>IF(OR(นักเรียน!N33="ออก",คะแนน1!AU35="ร",คะแนน1!AU35="มส",คะแนน1!AP35=""),"",คะแนน1!AP35/คะแนน1!$AP$7*100)</f>
        <v/>
      </c>
      <c r="AL38" s="529" t="str">
        <f>IF(OR(นักเรียน!N33="ออก",คะแนน1!AU35="ร",คะแนน1!AU35="มส",คะแนน1!AQ35=""),"",คะแนน1!AQ35)</f>
        <v/>
      </c>
      <c r="AM38" s="528"/>
      <c r="AN38" s="527" t="str">
        <f>IF(OR(นักเรียน!N33="ออก",คะแนน1!AD35=""),"",คะแนน1!AD35/คะแนน1!$AD$7*100)</f>
        <v/>
      </c>
      <c r="AO38" s="527" t="str">
        <f>IF(OR(นักเรียน!N33="ออก",คะแนน1!AH35=""),"",คะแนน1!AH35/คะแนน1!$AH$7*100)</f>
        <v/>
      </c>
      <c r="AP38" s="527" t="str">
        <f>IF(OR(นักเรียน!N33="ออก",คะแนน1!AP35=""),"",คะแนน1!AP35/คะแนน1!$AP$7*100)</f>
        <v/>
      </c>
      <c r="AQ38" s="527" t="str">
        <f>IF(OR(นักเรียน!N33="ออก",คะแนน1!AQ35=""),"",คะแนน1!AQ35)</f>
        <v/>
      </c>
    </row>
    <row r="39" spans="2:43" x14ac:dyDescent="0.45"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AI39" s="529" t="str">
        <f>IF(OR(นักเรียน!N34="ออก",คะแนน1!AU36="ร",คะแนน1!AU36="มส",คะแนน1!AD36=""),"",คะแนน1!AD36/คะแนน1!$AD$7*100)</f>
        <v/>
      </c>
      <c r="AJ39" s="529" t="str">
        <f>IF(OR(นักเรียน!N34="ออก",คะแนน1!AU36="ร",คะแนน1!AU36="มส",คะแนน1!AH36=""),"",คะแนน1!AH36/คะแนน1!$AH$7*100)</f>
        <v/>
      </c>
      <c r="AK39" s="529" t="str">
        <f>IF(OR(นักเรียน!N34="ออก",คะแนน1!AU36="ร",คะแนน1!AU36="มส",คะแนน1!AP36=""),"",คะแนน1!AP36/คะแนน1!$AP$7*100)</f>
        <v/>
      </c>
      <c r="AL39" s="529" t="str">
        <f>IF(OR(นักเรียน!N34="ออก",คะแนน1!AU36="ร",คะแนน1!AU36="มส",คะแนน1!AQ36=""),"",คะแนน1!AQ36)</f>
        <v/>
      </c>
      <c r="AM39" s="528"/>
      <c r="AN39" s="527" t="str">
        <f>IF(OR(นักเรียน!N34="ออก",คะแนน1!AD36=""),"",คะแนน1!AD36/คะแนน1!$AD$7*100)</f>
        <v/>
      </c>
      <c r="AO39" s="527" t="str">
        <f>IF(OR(นักเรียน!N34="ออก",คะแนน1!AH36=""),"",คะแนน1!AH36/คะแนน1!$AH$7*100)</f>
        <v/>
      </c>
      <c r="AP39" s="527" t="str">
        <f>IF(OR(นักเรียน!N34="ออก",คะแนน1!AP36=""),"",คะแนน1!AP36/คะแนน1!$AP$7*100)</f>
        <v/>
      </c>
      <c r="AQ39" s="527" t="str">
        <f>IF(OR(นักเรียน!N34="ออก",คะแนน1!AQ36=""),"",คะแนน1!AQ36)</f>
        <v/>
      </c>
    </row>
    <row r="40" spans="2:43" x14ac:dyDescent="0.45"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AI40" s="529" t="str">
        <f>IF(OR(นักเรียน!N35="ออก",คะแนน1!AU37="ร",คะแนน1!AU37="มส",คะแนน1!AD37=""),"",คะแนน1!AD37/คะแนน1!$AD$7*100)</f>
        <v/>
      </c>
      <c r="AJ40" s="529" t="str">
        <f>IF(OR(นักเรียน!N35="ออก",คะแนน1!AU37="ร",คะแนน1!AU37="มส",คะแนน1!AH37=""),"",คะแนน1!AH37/คะแนน1!$AH$7*100)</f>
        <v/>
      </c>
      <c r="AK40" s="529" t="str">
        <f>IF(OR(นักเรียน!N35="ออก",คะแนน1!AU37="ร",คะแนน1!AU37="มส",คะแนน1!AP37=""),"",คะแนน1!AP37/คะแนน1!$AP$7*100)</f>
        <v/>
      </c>
      <c r="AL40" s="529" t="str">
        <f>IF(OR(นักเรียน!N35="ออก",คะแนน1!AU37="ร",คะแนน1!AU37="มส",คะแนน1!AQ37=""),"",คะแนน1!AQ37)</f>
        <v/>
      </c>
      <c r="AM40" s="528"/>
      <c r="AN40" s="527" t="str">
        <f>IF(OR(นักเรียน!N35="ออก",คะแนน1!AD37=""),"",คะแนน1!AD37/คะแนน1!$AD$7*100)</f>
        <v/>
      </c>
      <c r="AO40" s="527" t="str">
        <f>IF(OR(นักเรียน!N35="ออก",คะแนน1!AH37=""),"",คะแนน1!AH37/คะแนน1!$AH$7*100)</f>
        <v/>
      </c>
      <c r="AP40" s="527" t="str">
        <f>IF(OR(นักเรียน!N35="ออก",คะแนน1!AP37=""),"",คะแนน1!AP37/คะแนน1!$AP$7*100)</f>
        <v/>
      </c>
      <c r="AQ40" s="527" t="str">
        <f>IF(OR(นักเรียน!N35="ออก",คะแนน1!AQ37=""),"",คะแนน1!AQ37)</f>
        <v/>
      </c>
    </row>
    <row r="41" spans="2:43" x14ac:dyDescent="0.45"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AI41" s="529" t="str">
        <f>IF(OR(นักเรียน!N36="ออก",คะแนน1!AU38="ร",คะแนน1!AU38="มส",คะแนน1!AD38=""),"",คะแนน1!AD38/คะแนน1!$AD$7*100)</f>
        <v/>
      </c>
      <c r="AJ41" s="529" t="str">
        <f>IF(OR(นักเรียน!N36="ออก",คะแนน1!AU38="ร",คะแนน1!AU38="มส",คะแนน1!AH38=""),"",คะแนน1!AH38/คะแนน1!$AH$7*100)</f>
        <v/>
      </c>
      <c r="AK41" s="529" t="str">
        <f>IF(OR(นักเรียน!N36="ออก",คะแนน1!AU38="ร",คะแนน1!AU38="มส",คะแนน1!AP38=""),"",คะแนน1!AP38/คะแนน1!$AP$7*100)</f>
        <v/>
      </c>
      <c r="AL41" s="529" t="str">
        <f>IF(OR(นักเรียน!N36="ออก",คะแนน1!AU38="ร",คะแนน1!AU38="มส",คะแนน1!AQ38=""),"",คะแนน1!AQ38)</f>
        <v/>
      </c>
      <c r="AM41" s="528"/>
      <c r="AN41" s="527" t="str">
        <f>IF(OR(นักเรียน!N36="ออก",คะแนน1!AD38=""),"",คะแนน1!AD38/คะแนน1!$AD$7*100)</f>
        <v/>
      </c>
      <c r="AO41" s="527" t="str">
        <f>IF(OR(นักเรียน!N36="ออก",คะแนน1!AH38=""),"",คะแนน1!AH38/คะแนน1!$AH$7*100)</f>
        <v/>
      </c>
      <c r="AP41" s="527" t="str">
        <f>IF(OR(นักเรียน!N36="ออก",คะแนน1!AP38=""),"",คะแนน1!AP38/คะแนน1!$AP$7*100)</f>
        <v/>
      </c>
      <c r="AQ41" s="527" t="str">
        <f>IF(OR(นักเรียน!N36="ออก",คะแนน1!AQ38=""),"",คะแนน1!AQ38)</f>
        <v/>
      </c>
    </row>
    <row r="42" spans="2:43" ht="19.5" customHeight="1" x14ac:dyDescent="0.45"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AI42" s="529" t="str">
        <f>IF(OR(นักเรียน!N37="ออก",คะแนน1!AU39="ร",คะแนน1!AU39="มส",คะแนน1!AD39=""),"",คะแนน1!AD39/คะแนน1!$AD$7*100)</f>
        <v/>
      </c>
      <c r="AJ42" s="529" t="str">
        <f>IF(OR(นักเรียน!N37="ออก",คะแนน1!AU39="ร",คะแนน1!AU39="มส",คะแนน1!AH39=""),"",คะแนน1!AH39/คะแนน1!$AH$7*100)</f>
        <v/>
      </c>
      <c r="AK42" s="529" t="str">
        <f>IF(OR(นักเรียน!N37="ออก",คะแนน1!AU39="ร",คะแนน1!AU39="มส",คะแนน1!AP39=""),"",คะแนน1!AP39/คะแนน1!$AP$7*100)</f>
        <v/>
      </c>
      <c r="AL42" s="529" t="str">
        <f>IF(OR(นักเรียน!N37="ออก",คะแนน1!AU39="ร",คะแนน1!AU39="มส",คะแนน1!AQ39=""),"",คะแนน1!AQ39)</f>
        <v/>
      </c>
      <c r="AM42" s="528"/>
      <c r="AN42" s="527" t="str">
        <f>IF(OR(นักเรียน!N37="ออก",คะแนน1!AD39=""),"",คะแนน1!AD39/คะแนน1!$AD$7*100)</f>
        <v/>
      </c>
      <c r="AO42" s="527" t="str">
        <f>IF(OR(นักเรียน!N37="ออก",คะแนน1!AH39=""),"",คะแนน1!AH39/คะแนน1!$AH$7*100)</f>
        <v/>
      </c>
      <c r="AP42" s="527" t="str">
        <f>IF(OR(นักเรียน!N37="ออก",คะแนน1!AP39=""),"",คะแนน1!AP39/คะแนน1!$AP$7*100)</f>
        <v/>
      </c>
      <c r="AQ42" s="527" t="str">
        <f>IF(OR(นักเรียน!N37="ออก",คะแนน1!AQ39=""),"",คะแนน1!AQ39)</f>
        <v/>
      </c>
    </row>
    <row r="43" spans="2:43" ht="19.5" customHeight="1" x14ac:dyDescent="0.45"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AI43" s="529" t="str">
        <f>IF(OR(นักเรียน!N38="ออก",คะแนน1!AU40="ร",คะแนน1!AU40="มส",คะแนน1!AD40=""),"",คะแนน1!AD40/คะแนน1!$AD$7*100)</f>
        <v/>
      </c>
      <c r="AJ43" s="529" t="str">
        <f>IF(OR(นักเรียน!N38="ออก",คะแนน1!AU40="ร",คะแนน1!AU40="มส",คะแนน1!AH40=""),"",คะแนน1!AH40/คะแนน1!$AH$7*100)</f>
        <v/>
      </c>
      <c r="AK43" s="529" t="str">
        <f>IF(OR(นักเรียน!N38="ออก",คะแนน1!AU40="ร",คะแนน1!AU40="มส",คะแนน1!AP40=""),"",คะแนน1!AP40/คะแนน1!$AP$7*100)</f>
        <v/>
      </c>
      <c r="AL43" s="529" t="str">
        <f>IF(OR(นักเรียน!N38="ออก",คะแนน1!AU40="ร",คะแนน1!AU40="มส",คะแนน1!AQ40=""),"",คะแนน1!AQ40)</f>
        <v/>
      </c>
      <c r="AM43" s="528"/>
      <c r="AN43" s="527" t="str">
        <f>IF(OR(นักเรียน!N38="ออก",คะแนน1!AD40=""),"",คะแนน1!AD40/คะแนน1!$AD$7*100)</f>
        <v/>
      </c>
      <c r="AO43" s="527" t="str">
        <f>IF(OR(นักเรียน!N38="ออก",คะแนน1!AH40=""),"",คะแนน1!AH40/คะแนน1!$AH$7*100)</f>
        <v/>
      </c>
      <c r="AP43" s="527" t="str">
        <f>IF(OR(นักเรียน!N38="ออก",คะแนน1!AP40=""),"",คะแนน1!AP40/คะแนน1!$AP$7*100)</f>
        <v/>
      </c>
      <c r="AQ43" s="527" t="str">
        <f>IF(OR(นักเรียน!N38="ออก",คะแนน1!AQ40=""),"",คะแนน1!AQ40)</f>
        <v/>
      </c>
    </row>
    <row r="44" spans="2:43" ht="19.5" customHeight="1" x14ac:dyDescent="0.45">
      <c r="B44" s="144"/>
      <c r="C44" s="1006" t="str">
        <f>IF(Home!C15="","","ลงชื่อ                                              ผู้สอน")</f>
        <v/>
      </c>
      <c r="D44" s="1006"/>
      <c r="E44" s="1006"/>
      <c r="F44" s="1006"/>
      <c r="G44" s="144"/>
      <c r="H44" s="144" t="str">
        <f>IF(Home!C19="","","ลงชื่อ")</f>
        <v/>
      </c>
      <c r="I44" s="144"/>
      <c r="J44" s="144"/>
      <c r="K44" s="144"/>
      <c r="L44" s="144"/>
      <c r="M44" s="144"/>
      <c r="AI44" s="529" t="str">
        <f>IF(OR(นักเรียน!N39="ออก",คะแนน1!AU41="ร",คะแนน1!AU41="มส",คะแนน1!AD41=""),"",คะแนน1!AD41/คะแนน1!$AD$7*100)</f>
        <v/>
      </c>
      <c r="AJ44" s="529" t="str">
        <f>IF(OR(นักเรียน!N39="ออก",คะแนน1!AU41="ร",คะแนน1!AU41="มส",คะแนน1!AH41=""),"",คะแนน1!AH41/คะแนน1!$AH$7*100)</f>
        <v/>
      </c>
      <c r="AK44" s="529" t="str">
        <f>IF(OR(นักเรียน!N39="ออก",คะแนน1!AU41="ร",คะแนน1!AU41="มส",คะแนน1!AP41=""),"",คะแนน1!AP41/คะแนน1!$AP$7*100)</f>
        <v/>
      </c>
      <c r="AL44" s="529" t="str">
        <f>IF(OR(นักเรียน!N39="ออก",คะแนน1!AU41="ร",คะแนน1!AU41="มส",คะแนน1!AQ41=""),"",คะแนน1!AQ41)</f>
        <v/>
      </c>
      <c r="AM44" s="528"/>
      <c r="AN44" s="527" t="str">
        <f>IF(OR(นักเรียน!N39="ออก",คะแนน1!AD41=""),"",คะแนน1!AD41/คะแนน1!$AD$7*100)</f>
        <v/>
      </c>
      <c r="AO44" s="527" t="str">
        <f>IF(OR(นักเรียน!N39="ออก",คะแนน1!AH41=""),"",คะแนน1!AH41/คะแนน1!$AH$7*100)</f>
        <v/>
      </c>
      <c r="AP44" s="527" t="str">
        <f>IF(OR(นักเรียน!N39="ออก",คะแนน1!AP41=""),"",คะแนน1!AP41/คะแนน1!$AP$7*100)</f>
        <v/>
      </c>
      <c r="AQ44" s="527" t="str">
        <f>IF(OR(นักเรียน!N39="ออก",คะแนน1!AQ41=""),"",คะแนน1!AQ41)</f>
        <v/>
      </c>
    </row>
    <row r="45" spans="2:43" ht="19.5" customHeight="1" x14ac:dyDescent="0.45">
      <c r="B45" s="144"/>
      <c r="C45" s="1007" t="str">
        <f>IF(Home!C15="","",IF(บันทึกข้อความ!N18="","("&amp;Home!C15&amp;")","("&amp;บันทึกข้อความ!N18&amp;")"))</f>
        <v/>
      </c>
      <c r="D45" s="1007"/>
      <c r="E45" s="1007"/>
      <c r="F45" s="1007"/>
      <c r="G45" s="144"/>
      <c r="H45" s="1007" t="str">
        <f>IF(Home!C19="","","("&amp;Home!C19&amp;")")</f>
        <v/>
      </c>
      <c r="I45" s="1007"/>
      <c r="J45" s="1007"/>
      <c r="K45" s="1007"/>
      <c r="L45" s="144"/>
      <c r="M45" s="144"/>
      <c r="AI45" s="529" t="str">
        <f>IF(OR(นักเรียน!N40="ออก",คะแนน1!AU42="ร",คะแนน1!AU42="มส",คะแนน1!AD42=""),"",คะแนน1!AD42/คะแนน1!$AD$7*100)</f>
        <v/>
      </c>
      <c r="AJ45" s="529" t="str">
        <f>IF(OR(นักเรียน!N40="ออก",คะแนน1!AU42="ร",คะแนน1!AU42="มส",คะแนน1!AH42=""),"",คะแนน1!AH42/คะแนน1!$AH$7*100)</f>
        <v/>
      </c>
      <c r="AK45" s="529" t="str">
        <f>IF(OR(นักเรียน!N40="ออก",คะแนน1!AU42="ร",คะแนน1!AU42="มส",คะแนน1!AP42=""),"",คะแนน1!AP42/คะแนน1!$AP$7*100)</f>
        <v/>
      </c>
      <c r="AL45" s="529" t="str">
        <f>IF(OR(นักเรียน!N40="ออก",คะแนน1!AU42="ร",คะแนน1!AU42="มส",คะแนน1!AQ42=""),"",คะแนน1!AQ42)</f>
        <v/>
      </c>
      <c r="AM45" s="528"/>
      <c r="AN45" s="527" t="str">
        <f>IF(OR(นักเรียน!N40="ออก",คะแนน1!AD42=""),"",คะแนน1!AD42/คะแนน1!$AD$7*100)</f>
        <v/>
      </c>
      <c r="AO45" s="527" t="str">
        <f>IF(OR(นักเรียน!N40="ออก",คะแนน1!AH42=""),"",คะแนน1!AH42/คะแนน1!$AH$7*100)</f>
        <v/>
      </c>
      <c r="AP45" s="527" t="str">
        <f>IF(OR(นักเรียน!N40="ออก",คะแนน1!AP42=""),"",คะแนน1!AP42/คะแนน1!$AP$7*100)</f>
        <v/>
      </c>
      <c r="AQ45" s="527" t="str">
        <f>IF(OR(นักเรียน!N40="ออก",คะแนน1!AQ42=""),"",คะแนน1!AQ42)</f>
        <v/>
      </c>
    </row>
    <row r="46" spans="2:43" ht="17.25" customHeight="1" x14ac:dyDescent="0.45">
      <c r="B46" s="144"/>
      <c r="C46" s="1003" t="str">
        <f>IF(Home!F15="","",IF(บันทึกข้อความ!N18="","ตำแหน่ง "&amp;Home!F15&amp;"โรงเรียน"&amp;Home!C3,"ตำแหน่ง "&amp;บันทึกข้อความ!N20&amp;" โรงเรียน"&amp;Home!C3))</f>
        <v/>
      </c>
      <c r="D46" s="1003"/>
      <c r="E46" s="1003"/>
      <c r="F46" s="1003"/>
      <c r="G46" s="1003"/>
      <c r="H46" s="1003" t="str">
        <f>IF(Home!C19="","","ตำแหน่ง "&amp;Home!F19&amp;"โรงเรียน"&amp;Home!C3)</f>
        <v/>
      </c>
      <c r="I46" s="1003"/>
      <c r="J46" s="1003"/>
      <c r="K46" s="1003"/>
      <c r="L46" s="1003"/>
      <c r="M46" s="1003"/>
      <c r="AI46" s="529" t="str">
        <f>IF(OR(นักเรียน!N41="ออก",คะแนน1!AU43="ร",คะแนน1!AU43="มส",คะแนน1!AD43=""),"",คะแนน1!AD43/คะแนน1!$AD$7*100)</f>
        <v/>
      </c>
      <c r="AJ46" s="529" t="str">
        <f>IF(OR(นักเรียน!N41="ออก",คะแนน1!AU43="ร",คะแนน1!AU43="มส",คะแนน1!AH43=""),"",คะแนน1!AH43/คะแนน1!$AH$7*100)</f>
        <v/>
      </c>
      <c r="AK46" s="529" t="str">
        <f>IF(OR(นักเรียน!N41="ออก",คะแนน1!AU43="ร",คะแนน1!AU43="มส",คะแนน1!AP43=""),"",คะแนน1!AP43/คะแนน1!$AP$7*100)</f>
        <v/>
      </c>
      <c r="AL46" s="529" t="str">
        <f>IF(OR(นักเรียน!N41="ออก",คะแนน1!AU43="ร",คะแนน1!AU43="มส",คะแนน1!AQ43=""),"",คะแนน1!AQ43)</f>
        <v/>
      </c>
      <c r="AM46" s="528"/>
      <c r="AN46" s="527" t="str">
        <f>IF(OR(นักเรียน!N41="ออก",คะแนน1!AD43=""),"",คะแนน1!AD43/คะแนน1!$AD$7*100)</f>
        <v/>
      </c>
      <c r="AO46" s="527" t="str">
        <f>IF(OR(นักเรียน!N41="ออก",คะแนน1!AH43=""),"",คะแนน1!AH43/คะแนน1!$AH$7*100)</f>
        <v/>
      </c>
      <c r="AP46" s="527" t="str">
        <f>IF(OR(นักเรียน!N41="ออก",คะแนน1!AP43=""),"",คะแนน1!AP43/คะแนน1!$AP$7*100)</f>
        <v/>
      </c>
      <c r="AQ46" s="527" t="str">
        <f>IF(OR(นักเรียน!N41="ออก",คะแนน1!AQ43=""),"",คะแนน1!AQ43)</f>
        <v/>
      </c>
    </row>
    <row r="47" spans="2:43" ht="19.5" customHeight="1" x14ac:dyDescent="0.45">
      <c r="AI47" s="529" t="str">
        <f>IF(OR(นักเรียน!N42="ออก",คะแนน1!AU44="ร",คะแนน1!AU44="มส",คะแนน1!AD44=""),"",คะแนน1!AD44/คะแนน1!$AD$7*100)</f>
        <v/>
      </c>
      <c r="AJ47" s="529" t="str">
        <f>IF(OR(นักเรียน!N42="ออก",คะแนน1!AU44="ร",คะแนน1!AU44="มส",คะแนน1!AH44=""),"",คะแนน1!AH44/คะแนน1!$AH$7*100)</f>
        <v/>
      </c>
      <c r="AK47" s="529" t="str">
        <f>IF(OR(นักเรียน!N42="ออก",คะแนน1!AU44="ร",คะแนน1!AU44="มส",คะแนน1!AP44=""),"",คะแนน1!AP44/คะแนน1!$AP$7*100)</f>
        <v/>
      </c>
      <c r="AL47" s="529" t="str">
        <f>IF(OR(นักเรียน!N42="ออก",คะแนน1!AU44="ร",คะแนน1!AU44="มส",คะแนน1!AQ44=""),"",คะแนน1!AQ44)</f>
        <v/>
      </c>
      <c r="AM47" s="528"/>
      <c r="AN47" s="527" t="str">
        <f>IF(OR(นักเรียน!N42="ออก",คะแนน1!AD44=""),"",คะแนน1!AD44/คะแนน1!$AD$7*100)</f>
        <v/>
      </c>
      <c r="AO47" s="527" t="str">
        <f>IF(OR(นักเรียน!N42="ออก",คะแนน1!AH44=""),"",คะแนน1!AH44/คะแนน1!$AH$7*100)</f>
        <v/>
      </c>
      <c r="AP47" s="527" t="str">
        <f>IF(OR(นักเรียน!N42="ออก",คะแนน1!AP44=""),"",คะแนน1!AP44/คะแนน1!$AP$7*100)</f>
        <v/>
      </c>
      <c r="AQ47" s="527" t="str">
        <f>IF(OR(นักเรียน!N42="ออก",คะแนน1!AQ44=""),"",คะแนน1!AQ44)</f>
        <v/>
      </c>
    </row>
    <row r="48" spans="2:43" x14ac:dyDescent="0.45">
      <c r="AI48" s="529" t="str">
        <f>IF(OR(นักเรียน!N43="ออก",คะแนน1!AU45="ร",คะแนน1!AU45="มส",คะแนน1!AD45=""),"",คะแนน1!AD45/คะแนน1!$AD$7*100)</f>
        <v/>
      </c>
      <c r="AJ48" s="529" t="str">
        <f>IF(OR(นักเรียน!N43="ออก",คะแนน1!AU45="ร",คะแนน1!AU45="มส",คะแนน1!AH45=""),"",คะแนน1!AH45/คะแนน1!$AH$7*100)</f>
        <v/>
      </c>
      <c r="AK48" s="529" t="str">
        <f>IF(OR(นักเรียน!N43="ออก",คะแนน1!AU45="ร",คะแนน1!AU45="มส",คะแนน1!AP45=""),"",คะแนน1!AP45/คะแนน1!$AP$7*100)</f>
        <v/>
      </c>
      <c r="AL48" s="529" t="str">
        <f>IF(OR(นักเรียน!N43="ออก",คะแนน1!AU45="ร",คะแนน1!AU45="มส",คะแนน1!AQ45=""),"",คะแนน1!AQ45)</f>
        <v/>
      </c>
      <c r="AM48" s="528"/>
      <c r="AN48" s="527" t="str">
        <f>IF(OR(นักเรียน!N43="ออก",คะแนน1!AD45=""),"",คะแนน1!AD45/คะแนน1!$AD$7*100)</f>
        <v/>
      </c>
      <c r="AO48" s="527" t="str">
        <f>IF(OR(นักเรียน!N43="ออก",คะแนน1!AH45=""),"",คะแนน1!AH45/คะแนน1!$AH$7*100)</f>
        <v/>
      </c>
      <c r="AP48" s="527" t="str">
        <f>IF(OR(นักเรียน!N43="ออก",คะแนน1!AP45=""),"",คะแนน1!AP45/คะแนน1!$AP$7*100)</f>
        <v/>
      </c>
      <c r="AQ48" s="527" t="str">
        <f>IF(OR(นักเรียน!N43="ออก",คะแนน1!AQ45=""),"",คะแนน1!AQ45)</f>
        <v/>
      </c>
    </row>
    <row r="49" spans="35:43" x14ac:dyDescent="0.45">
      <c r="AI49" s="529" t="str">
        <f>IF(OR(นักเรียน!N44="ออก",คะแนน1!AU46="ร",คะแนน1!AU46="มส",คะแนน1!AD46=""),"",คะแนน1!AD46/คะแนน1!$AD$7*100)</f>
        <v/>
      </c>
      <c r="AJ49" s="529" t="str">
        <f>IF(OR(นักเรียน!N44="ออก",คะแนน1!AU46="ร",คะแนน1!AU46="มส",คะแนน1!AH46=""),"",คะแนน1!AH46/คะแนน1!$AH$7*100)</f>
        <v/>
      </c>
      <c r="AK49" s="529" t="str">
        <f>IF(OR(นักเรียน!N44="ออก",คะแนน1!AU46="ร",คะแนน1!AU46="มส",คะแนน1!AP46=""),"",คะแนน1!AP46/คะแนน1!$AP$7*100)</f>
        <v/>
      </c>
      <c r="AL49" s="529" t="str">
        <f>IF(OR(นักเรียน!N44="ออก",คะแนน1!AU46="ร",คะแนน1!AU46="มส",คะแนน1!AQ46=""),"",คะแนน1!AQ46)</f>
        <v/>
      </c>
      <c r="AM49" s="528"/>
      <c r="AN49" s="527" t="str">
        <f>IF(OR(นักเรียน!N44="ออก",คะแนน1!AD46=""),"",คะแนน1!AD46/คะแนน1!$AD$7*100)</f>
        <v/>
      </c>
      <c r="AO49" s="527" t="str">
        <f>IF(OR(นักเรียน!N44="ออก",คะแนน1!AH46=""),"",คะแนน1!AH46/คะแนน1!$AH$7*100)</f>
        <v/>
      </c>
      <c r="AP49" s="527" t="str">
        <f>IF(OR(นักเรียน!N44="ออก",คะแนน1!AP46=""),"",คะแนน1!AP46/คะแนน1!$AP$7*100)</f>
        <v/>
      </c>
      <c r="AQ49" s="527" t="str">
        <f>IF(OR(นักเรียน!N44="ออก",คะแนน1!AQ46=""),"",คะแนน1!AQ46)</f>
        <v/>
      </c>
    </row>
    <row r="50" spans="35:43" x14ac:dyDescent="0.45">
      <c r="AI50" s="529" t="str">
        <f>IF(OR(นักเรียน!N45="ออก",คะแนน1!AU47="ร",คะแนน1!AU47="มส",คะแนน1!AD47=""),"",คะแนน1!AD47/คะแนน1!$AD$7*100)</f>
        <v/>
      </c>
      <c r="AJ50" s="529" t="str">
        <f>IF(OR(นักเรียน!N45="ออก",คะแนน1!AU47="ร",คะแนน1!AU47="มส",คะแนน1!AH47=""),"",คะแนน1!AH47/คะแนน1!$AH$7*100)</f>
        <v/>
      </c>
      <c r="AK50" s="529" t="str">
        <f>IF(OR(นักเรียน!N45="ออก",คะแนน1!AU47="ร",คะแนน1!AU47="มส",คะแนน1!AP47=""),"",คะแนน1!AP47/คะแนน1!$AP$7*100)</f>
        <v/>
      </c>
      <c r="AL50" s="529" t="str">
        <f>IF(OR(นักเรียน!N45="ออก",คะแนน1!AU47="ร",คะแนน1!AU47="มส",คะแนน1!AQ47=""),"",คะแนน1!AQ47)</f>
        <v/>
      </c>
      <c r="AM50" s="528"/>
      <c r="AN50" s="527" t="str">
        <f>IF(OR(นักเรียน!N45="ออก",คะแนน1!AD47=""),"",คะแนน1!AD47/คะแนน1!$AD$7*100)</f>
        <v/>
      </c>
      <c r="AO50" s="527" t="str">
        <f>IF(OR(นักเรียน!N45="ออก",คะแนน1!AH47=""),"",คะแนน1!AH47/คะแนน1!$AH$7*100)</f>
        <v/>
      </c>
      <c r="AP50" s="527" t="str">
        <f>IF(OR(นักเรียน!N45="ออก",คะแนน1!AP47=""),"",คะแนน1!AP47/คะแนน1!$AP$7*100)</f>
        <v/>
      </c>
      <c r="AQ50" s="527" t="str">
        <f>IF(OR(นักเรียน!N45="ออก",คะแนน1!AQ47=""),"",คะแนน1!AQ47)</f>
        <v/>
      </c>
    </row>
    <row r="51" spans="35:43" x14ac:dyDescent="0.45">
      <c r="AI51" s="529" t="str">
        <f>IF(OR(นักเรียน!N46="ออก",คะแนน1!AU48="ร",คะแนน1!AU48="มส",คะแนน1!AD48=""),"",คะแนน1!AD48/คะแนน1!$AD$7*100)</f>
        <v/>
      </c>
      <c r="AJ51" s="529" t="str">
        <f>IF(OR(นักเรียน!N46="ออก",คะแนน1!AU48="ร",คะแนน1!AU48="มส",คะแนน1!AH48=""),"",คะแนน1!AH48/คะแนน1!$AH$7*100)</f>
        <v/>
      </c>
      <c r="AK51" s="529" t="str">
        <f>IF(OR(นักเรียน!N46="ออก",คะแนน1!AU48="ร",คะแนน1!AU48="มส",คะแนน1!AP48=""),"",คะแนน1!AP48/คะแนน1!$AP$7*100)</f>
        <v/>
      </c>
      <c r="AL51" s="529" t="str">
        <f>IF(OR(นักเรียน!N46="ออก",คะแนน1!AU48="ร",คะแนน1!AU48="มส",คะแนน1!AQ48=""),"",คะแนน1!AQ48)</f>
        <v/>
      </c>
      <c r="AM51" s="528"/>
      <c r="AN51" s="527" t="str">
        <f>IF(OR(นักเรียน!N46="ออก",คะแนน1!AD48=""),"",คะแนน1!AD48/คะแนน1!$AD$7*100)</f>
        <v/>
      </c>
      <c r="AO51" s="527" t="str">
        <f>IF(OR(นักเรียน!N46="ออก",คะแนน1!AH48=""),"",คะแนน1!AH48/คะแนน1!$AH$7*100)</f>
        <v/>
      </c>
      <c r="AP51" s="527" t="str">
        <f>IF(OR(นักเรียน!N46="ออก",คะแนน1!AP48=""),"",คะแนน1!AP48/คะแนน1!$AP$7*100)</f>
        <v/>
      </c>
      <c r="AQ51" s="527" t="str">
        <f>IF(OR(นักเรียน!N46="ออก",คะแนน1!AQ48=""),"",คะแนน1!AQ48)</f>
        <v/>
      </c>
    </row>
    <row r="52" spans="35:43" x14ac:dyDescent="0.45">
      <c r="AI52" s="529" t="str">
        <f>IF(OR(นักเรียน!N47="ออก",คะแนน1!AU49="ร",คะแนน1!AU49="มส",คะแนน1!AD49=""),"",คะแนน1!AD49/คะแนน1!$AD$7*100)</f>
        <v/>
      </c>
      <c r="AJ52" s="529" t="str">
        <f>IF(OR(นักเรียน!N47="ออก",คะแนน1!AU49="ร",คะแนน1!AU49="มส",คะแนน1!AH49=""),"",คะแนน1!AH49/คะแนน1!$AH$7*100)</f>
        <v/>
      </c>
      <c r="AK52" s="529" t="str">
        <f>IF(OR(นักเรียน!N47="ออก",คะแนน1!AU49="ร",คะแนน1!AU49="มส",คะแนน1!AP49=""),"",คะแนน1!AP49/คะแนน1!$AP$7*100)</f>
        <v/>
      </c>
      <c r="AL52" s="529" t="str">
        <f>IF(OR(นักเรียน!N47="ออก",คะแนน1!AU49="ร",คะแนน1!AU49="มส",คะแนน1!AQ49=""),"",คะแนน1!AQ49)</f>
        <v/>
      </c>
      <c r="AM52" s="528"/>
      <c r="AN52" s="527" t="str">
        <f>IF(OR(นักเรียน!N47="ออก",คะแนน1!AD49=""),"",คะแนน1!AD49/คะแนน1!$AD$7*100)</f>
        <v/>
      </c>
      <c r="AO52" s="527" t="str">
        <f>IF(OR(นักเรียน!N47="ออก",คะแนน1!AH49=""),"",คะแนน1!AH49/คะแนน1!$AH$7*100)</f>
        <v/>
      </c>
      <c r="AP52" s="527" t="str">
        <f>IF(OR(นักเรียน!N47="ออก",คะแนน1!AP49=""),"",คะแนน1!AP49/คะแนน1!$AP$7*100)</f>
        <v/>
      </c>
      <c r="AQ52" s="527" t="str">
        <f>IF(OR(นักเรียน!N47="ออก",คะแนน1!AQ49=""),"",คะแนน1!AQ49)</f>
        <v/>
      </c>
    </row>
    <row r="53" spans="35:43" x14ac:dyDescent="0.45">
      <c r="AI53" s="529" t="str">
        <f>IF(OR(นักเรียน!N48="ออก",คะแนน1!AU50="ร",คะแนน1!AU50="มส",คะแนน1!AD50=""),"",คะแนน1!AD50/คะแนน1!$AD$7*100)</f>
        <v/>
      </c>
      <c r="AJ53" s="529" t="str">
        <f>IF(OR(นักเรียน!N48="ออก",คะแนน1!AU50="ร",คะแนน1!AU50="มส",คะแนน1!AH50=""),"",คะแนน1!AH50/คะแนน1!$AH$7*100)</f>
        <v/>
      </c>
      <c r="AK53" s="529" t="str">
        <f>IF(OR(นักเรียน!N48="ออก",คะแนน1!AU50="ร",คะแนน1!AU50="มส",คะแนน1!AP50=""),"",คะแนน1!AP50/คะแนน1!$AP$7*100)</f>
        <v/>
      </c>
      <c r="AL53" s="529" t="str">
        <f>IF(OR(นักเรียน!N48="ออก",คะแนน1!AU50="ร",คะแนน1!AU50="มส",คะแนน1!AQ50=""),"",คะแนน1!AQ50)</f>
        <v/>
      </c>
      <c r="AM53" s="528"/>
      <c r="AN53" s="527" t="str">
        <f>IF(OR(นักเรียน!N48="ออก",คะแนน1!AD50=""),"",คะแนน1!AD50/คะแนน1!$AD$7*100)</f>
        <v/>
      </c>
      <c r="AO53" s="527" t="str">
        <f>IF(OR(นักเรียน!N48="ออก",คะแนน1!AH50=""),"",คะแนน1!AH50/คะแนน1!$AH$7*100)</f>
        <v/>
      </c>
      <c r="AP53" s="527" t="str">
        <f>IF(OR(นักเรียน!N48="ออก",คะแนน1!AP50=""),"",คะแนน1!AP50/คะแนน1!$AP$7*100)</f>
        <v/>
      </c>
      <c r="AQ53" s="527" t="str">
        <f>IF(OR(นักเรียน!N48="ออก",คะแนน1!AQ50=""),"",คะแนน1!AQ50)</f>
        <v/>
      </c>
    </row>
    <row r="54" spans="35:43" x14ac:dyDescent="0.45">
      <c r="AI54" s="529" t="str">
        <f>IF(OR(นักเรียน!N49="ออก",คะแนน1!AU51="ร",คะแนน1!AU51="มส",คะแนน1!AD51=""),"",คะแนน1!AD51/คะแนน1!$AD$7*100)</f>
        <v/>
      </c>
      <c r="AJ54" s="529" t="str">
        <f>IF(OR(นักเรียน!N49="ออก",คะแนน1!AU51="ร",คะแนน1!AU51="มส",คะแนน1!AH51=""),"",คะแนน1!AH51/คะแนน1!$AH$7*100)</f>
        <v/>
      </c>
      <c r="AK54" s="529" t="str">
        <f>IF(OR(นักเรียน!N49="ออก",คะแนน1!AU51="ร",คะแนน1!AU51="มส",คะแนน1!AP51=""),"",คะแนน1!AP51/คะแนน1!$AP$7*100)</f>
        <v/>
      </c>
      <c r="AL54" s="529" t="str">
        <f>IF(OR(นักเรียน!N49="ออก",คะแนน1!AU51="ร",คะแนน1!AU51="มส",คะแนน1!AQ51=""),"",คะแนน1!AQ51)</f>
        <v/>
      </c>
      <c r="AM54" s="528"/>
      <c r="AN54" s="527" t="str">
        <f>IF(OR(นักเรียน!N49="ออก",คะแนน1!AD51=""),"",คะแนน1!AD51/คะแนน1!$AD$7*100)</f>
        <v/>
      </c>
      <c r="AO54" s="527" t="str">
        <f>IF(OR(นักเรียน!N49="ออก",คะแนน1!AH51=""),"",คะแนน1!AH51/คะแนน1!$AH$7*100)</f>
        <v/>
      </c>
      <c r="AP54" s="527" t="str">
        <f>IF(OR(นักเรียน!N49="ออก",คะแนน1!AP51=""),"",คะแนน1!AP51/คะแนน1!$AP$7*100)</f>
        <v/>
      </c>
      <c r="AQ54" s="527" t="str">
        <f>IF(OR(นักเรียน!N49="ออก",คะแนน1!AQ51=""),"",คะแนน1!AQ51)</f>
        <v/>
      </c>
    </row>
    <row r="55" spans="35:43" x14ac:dyDescent="0.45">
      <c r="AI55" s="529" t="str">
        <f>IF(OR(นักเรียน!N50="ออก",คะแนน1!AU52="ร",คะแนน1!AU52="มส",คะแนน1!AD52=""),"",คะแนน1!AD52/คะแนน1!$AD$7*100)</f>
        <v/>
      </c>
      <c r="AJ55" s="529" t="str">
        <f>IF(OR(นักเรียน!N50="ออก",คะแนน1!AU52="ร",คะแนน1!AU52="มส",คะแนน1!AH52=""),"",คะแนน1!AH52/คะแนน1!$AH$7*100)</f>
        <v/>
      </c>
      <c r="AK55" s="529" t="str">
        <f>IF(OR(นักเรียน!N50="ออก",คะแนน1!AU52="ร",คะแนน1!AU52="มส",คะแนน1!AP52=""),"",คะแนน1!AP52/คะแนน1!$AP$7*100)</f>
        <v/>
      </c>
      <c r="AL55" s="529" t="str">
        <f>IF(OR(นักเรียน!N50="ออก",คะแนน1!AU52="ร",คะแนน1!AU52="มส",คะแนน1!AQ52=""),"",คะแนน1!AQ52)</f>
        <v/>
      </c>
      <c r="AM55" s="528"/>
      <c r="AN55" s="527" t="str">
        <f>IF(OR(นักเรียน!N50="ออก",คะแนน1!AD52=""),"",คะแนน1!AD52/คะแนน1!$AD$7*100)</f>
        <v/>
      </c>
      <c r="AO55" s="527" t="str">
        <f>IF(OR(นักเรียน!N50="ออก",คะแนน1!AH52=""),"",คะแนน1!AH52/คะแนน1!$AH$7*100)</f>
        <v/>
      </c>
      <c r="AP55" s="527" t="str">
        <f>IF(OR(นักเรียน!N50="ออก",คะแนน1!AP52=""),"",คะแนน1!AP52/คะแนน1!$AP$7*100)</f>
        <v/>
      </c>
      <c r="AQ55" s="527" t="str">
        <f>IF(OR(นักเรียน!N50="ออก",คะแนน1!AQ52=""),"",คะแนน1!AQ52)</f>
        <v/>
      </c>
    </row>
    <row r="56" spans="35:43" x14ac:dyDescent="0.45">
      <c r="AI56" s="529" t="str">
        <f>IF(OR(นักเรียน!N51="ออก",คะแนน1!AU53="ร",คะแนน1!AU53="มส",คะแนน1!AD53=""),"",คะแนน1!AD53/คะแนน1!$AD$7*100)</f>
        <v/>
      </c>
      <c r="AJ56" s="529" t="str">
        <f>IF(OR(นักเรียน!N51="ออก",คะแนน1!AU53="ร",คะแนน1!AU53="มส",คะแนน1!AH53=""),"",คะแนน1!AH53/คะแนน1!$AH$7*100)</f>
        <v/>
      </c>
      <c r="AK56" s="529" t="str">
        <f>IF(OR(นักเรียน!N51="ออก",คะแนน1!AU53="ร",คะแนน1!AU53="มส",คะแนน1!AP53=""),"",คะแนน1!AP53/คะแนน1!$AP$7*100)</f>
        <v/>
      </c>
      <c r="AL56" s="529" t="str">
        <f>IF(OR(นักเรียน!N51="ออก",คะแนน1!AU53="ร",คะแนน1!AU53="มส",คะแนน1!AQ53=""),"",คะแนน1!AQ53)</f>
        <v/>
      </c>
      <c r="AM56" s="528"/>
      <c r="AN56" s="527" t="str">
        <f>IF(OR(นักเรียน!N51="ออก",คะแนน1!AD53=""),"",คะแนน1!AD53/คะแนน1!$AD$7*100)</f>
        <v/>
      </c>
      <c r="AO56" s="527" t="str">
        <f>IF(OR(นักเรียน!N51="ออก",คะแนน1!AH53=""),"",คะแนน1!AH53/คะแนน1!$AH$7*100)</f>
        <v/>
      </c>
      <c r="AP56" s="527" t="str">
        <f>IF(OR(นักเรียน!N51="ออก",คะแนน1!AP53=""),"",คะแนน1!AP53/คะแนน1!$AP$7*100)</f>
        <v/>
      </c>
      <c r="AQ56" s="527" t="str">
        <f>IF(OR(นักเรียน!N51="ออก",คะแนน1!AQ53=""),"",คะแนน1!AQ53)</f>
        <v/>
      </c>
    </row>
    <row r="57" spans="35:43" x14ac:dyDescent="0.45">
      <c r="AI57" s="529" t="str">
        <f>IF(OR(นักเรียน!N52="ออก",คะแนน1!AU54="ร",คะแนน1!AU54="มส",คะแนน1!AD54=""),"",คะแนน1!AD54/คะแนน1!$AD$7*100)</f>
        <v/>
      </c>
      <c r="AJ57" s="529" t="str">
        <f>IF(OR(นักเรียน!N52="ออก",คะแนน1!AU54="ร",คะแนน1!AU54="มส",คะแนน1!AH54=""),"",คะแนน1!AH54/คะแนน1!$AH$7*100)</f>
        <v/>
      </c>
      <c r="AK57" s="529" t="str">
        <f>IF(OR(นักเรียน!N52="ออก",คะแนน1!AU54="ร",คะแนน1!AU54="มส",คะแนน1!AP54=""),"",คะแนน1!AP54/คะแนน1!$AP$7*100)</f>
        <v/>
      </c>
      <c r="AL57" s="529" t="str">
        <f>IF(OR(นักเรียน!N52="ออก",คะแนน1!AU54="ร",คะแนน1!AU54="มส",คะแนน1!AQ54=""),"",คะแนน1!AQ54)</f>
        <v/>
      </c>
      <c r="AM57" s="528"/>
      <c r="AN57" s="527" t="str">
        <f>IF(OR(นักเรียน!N52="ออก",คะแนน1!AD54=""),"",คะแนน1!AD54/คะแนน1!$AD$7*100)</f>
        <v/>
      </c>
      <c r="AO57" s="527" t="str">
        <f>IF(OR(นักเรียน!N52="ออก",คะแนน1!AH54=""),"",คะแนน1!AH54/คะแนน1!$AH$7*100)</f>
        <v/>
      </c>
      <c r="AP57" s="527" t="str">
        <f>IF(OR(นักเรียน!N52="ออก",คะแนน1!AP54=""),"",คะแนน1!AP54/คะแนน1!$AP$7*100)</f>
        <v/>
      </c>
      <c r="AQ57" s="527" t="str">
        <f>IF(OR(นักเรียน!N52="ออก",คะแนน1!AQ54=""),"",คะแนน1!AQ54)</f>
        <v/>
      </c>
    </row>
    <row r="58" spans="35:43" x14ac:dyDescent="0.45">
      <c r="AI58" s="529" t="str">
        <f>IF(OR(นักเรียน!N53="ออก",คะแนน1!AU55="ร",คะแนน1!AU55="มส",คะแนน1!AD55=""),"",คะแนน1!AD55/คะแนน1!$AD$7*100)</f>
        <v/>
      </c>
      <c r="AJ58" s="529" t="str">
        <f>IF(OR(นักเรียน!N53="ออก",คะแนน1!AU55="ร",คะแนน1!AU55="มส",คะแนน1!AH55=""),"",คะแนน1!AH55/คะแนน1!$AH$7*100)</f>
        <v/>
      </c>
      <c r="AK58" s="529" t="str">
        <f>IF(OR(นักเรียน!N53="ออก",คะแนน1!AU55="ร",คะแนน1!AU55="มส",คะแนน1!AP55=""),"",คะแนน1!AP55/คะแนน1!$AP$7*100)</f>
        <v/>
      </c>
      <c r="AL58" s="529" t="str">
        <f>IF(OR(นักเรียน!N53="ออก",คะแนน1!AU55="ร",คะแนน1!AU55="มส",คะแนน1!AQ55=""),"",คะแนน1!AQ55)</f>
        <v/>
      </c>
      <c r="AM58" s="528"/>
      <c r="AN58" s="527" t="str">
        <f>IF(OR(นักเรียน!N53="ออก",คะแนน1!AD55=""),"",คะแนน1!AD55/คะแนน1!$AD$7*100)</f>
        <v/>
      </c>
      <c r="AO58" s="527" t="str">
        <f>IF(OR(นักเรียน!N53="ออก",คะแนน1!AH55=""),"",คะแนน1!AH55/คะแนน1!$AH$7*100)</f>
        <v/>
      </c>
      <c r="AP58" s="527" t="str">
        <f>IF(OR(นักเรียน!N53="ออก",คะแนน1!AP55=""),"",คะแนน1!AP55/คะแนน1!$AP$7*100)</f>
        <v/>
      </c>
      <c r="AQ58" s="527" t="str">
        <f>IF(OR(นักเรียน!N53="ออก",คะแนน1!AQ55=""),"",คะแนน1!AQ55)</f>
        <v/>
      </c>
    </row>
    <row r="59" spans="35:43" x14ac:dyDescent="0.45">
      <c r="AI59" s="529" t="str">
        <f>IF(OR(นักเรียน!N54="ออก",คะแนน1!AU56="ร",คะแนน1!AU56="มส",คะแนน1!AD56=""),"",คะแนน1!AD56/คะแนน1!$AD$7*100)</f>
        <v/>
      </c>
      <c r="AJ59" s="529" t="str">
        <f>IF(OR(นักเรียน!N54="ออก",คะแนน1!AU56="ร",คะแนน1!AU56="มส",คะแนน1!AH56=""),"",คะแนน1!AH56/คะแนน1!$AH$7*100)</f>
        <v/>
      </c>
      <c r="AK59" s="529" t="str">
        <f>IF(OR(นักเรียน!N54="ออก",คะแนน1!AU56="ร",คะแนน1!AU56="มส",คะแนน1!AP56=""),"",คะแนน1!AP56/คะแนน1!$AP$7*100)</f>
        <v/>
      </c>
      <c r="AL59" s="529" t="str">
        <f>IF(OR(นักเรียน!N54="ออก",คะแนน1!AU56="ร",คะแนน1!AU56="มส",คะแนน1!AQ56=""),"",คะแนน1!AQ56)</f>
        <v/>
      </c>
      <c r="AM59" s="528"/>
      <c r="AN59" s="527" t="str">
        <f>IF(OR(นักเรียน!N54="ออก",คะแนน1!AD56=""),"",คะแนน1!AD56/คะแนน1!$AD$7*100)</f>
        <v/>
      </c>
      <c r="AO59" s="527" t="str">
        <f>IF(OR(นักเรียน!N54="ออก",คะแนน1!AH56=""),"",คะแนน1!AH56/คะแนน1!$AH$7*100)</f>
        <v/>
      </c>
      <c r="AP59" s="527" t="str">
        <f>IF(OR(นักเรียน!N54="ออก",คะแนน1!AP56=""),"",คะแนน1!AP56/คะแนน1!$AP$7*100)</f>
        <v/>
      </c>
      <c r="AQ59" s="527" t="str">
        <f>IF(OR(นักเรียน!N54="ออก",คะแนน1!AQ56=""),"",คะแนน1!AQ56)</f>
        <v/>
      </c>
    </row>
    <row r="60" spans="35:43" x14ac:dyDescent="0.45">
      <c r="AI60" s="529" t="str">
        <f>IF(OR(นักเรียน!N55="ออก",คะแนน1!AU57="ร",คะแนน1!AU57="มส",คะแนน1!AD57=""),"",คะแนน1!AD57/คะแนน1!$AD$7*100)</f>
        <v/>
      </c>
      <c r="AJ60" s="529" t="str">
        <f>IF(OR(นักเรียน!N55="ออก",คะแนน1!AU57="ร",คะแนน1!AU57="มส",คะแนน1!AH57=""),"",คะแนน1!AH57/คะแนน1!$AH$7*100)</f>
        <v/>
      </c>
      <c r="AK60" s="529" t="str">
        <f>IF(OR(นักเรียน!N55="ออก",คะแนน1!AU57="ร",คะแนน1!AU57="มส",คะแนน1!AP57=""),"",คะแนน1!AP57/คะแนน1!$AP$7*100)</f>
        <v/>
      </c>
      <c r="AL60" s="529" t="str">
        <f>IF(OR(นักเรียน!N55="ออก",คะแนน1!AU57="ร",คะแนน1!AU57="มส",คะแนน1!AQ57=""),"",คะแนน1!AQ57)</f>
        <v/>
      </c>
      <c r="AM60" s="528"/>
      <c r="AN60" s="527" t="str">
        <f>IF(OR(นักเรียน!N55="ออก",คะแนน1!AD57=""),"",คะแนน1!AD57/คะแนน1!$AD$7*100)</f>
        <v/>
      </c>
      <c r="AO60" s="527" t="str">
        <f>IF(OR(นักเรียน!N55="ออก",คะแนน1!AH57=""),"",คะแนน1!AH57/คะแนน1!$AH$7*100)</f>
        <v/>
      </c>
      <c r="AP60" s="527" t="str">
        <f>IF(OR(นักเรียน!N55="ออก",คะแนน1!AP57=""),"",คะแนน1!AP57/คะแนน1!$AP$7*100)</f>
        <v/>
      </c>
      <c r="AQ60" s="527" t="str">
        <f>IF(OR(นักเรียน!N55="ออก",คะแนน1!AQ57=""),"",คะแนน1!AQ57)</f>
        <v/>
      </c>
    </row>
    <row r="61" spans="35:43" x14ac:dyDescent="0.45">
      <c r="AI61" s="147"/>
      <c r="AJ61" s="147"/>
      <c r="AK61" s="147"/>
      <c r="AL61" s="147"/>
    </row>
    <row r="62" spans="35:43" x14ac:dyDescent="0.45">
      <c r="AI62" s="147"/>
      <c r="AJ62" s="147"/>
      <c r="AK62" s="147"/>
      <c r="AL62" s="147"/>
    </row>
    <row r="63" spans="35:43" x14ac:dyDescent="0.45">
      <c r="AI63" s="147"/>
      <c r="AJ63" s="147"/>
      <c r="AK63" s="147"/>
      <c r="AL63" s="147"/>
    </row>
    <row r="64" spans="35:43" x14ac:dyDescent="0.45">
      <c r="AI64" s="147"/>
      <c r="AJ64" s="147"/>
      <c r="AK64" s="147"/>
      <c r="AL64" s="147"/>
    </row>
    <row r="65" spans="35:38" x14ac:dyDescent="0.45">
      <c r="AI65" s="147"/>
      <c r="AJ65" s="147"/>
      <c r="AK65" s="147"/>
      <c r="AL65" s="147"/>
    </row>
    <row r="66" spans="35:38" x14ac:dyDescent="0.45">
      <c r="AI66" s="147"/>
      <c r="AJ66" s="147"/>
      <c r="AK66" s="147"/>
      <c r="AL66" s="147"/>
    </row>
  </sheetData>
  <sheetProtection sheet="1" objects="1" scenarios="1" selectLockedCells="1"/>
  <mergeCells count="8">
    <mergeCell ref="C46:G46"/>
    <mergeCell ref="H46:M46"/>
    <mergeCell ref="B2:M2"/>
    <mergeCell ref="B3:M3"/>
    <mergeCell ref="B4:M4"/>
    <mergeCell ref="C44:F44"/>
    <mergeCell ref="C45:F45"/>
    <mergeCell ref="H45:K45"/>
  </mergeCells>
  <dataValidations count="1">
    <dataValidation type="list" allowBlank="1" showInputMessage="1" showErrorMessage="1" sqref="P35" xr:uid="{00000000-0002-0000-1900-000000000000}">
      <formula1>pok</formula1>
    </dataValidation>
  </dataValidations>
  <pageMargins left="0.31496062992125984" right="0.11811023622047245" top="0.35433070866141736" bottom="0" header="0.31496062992125984" footer="0.31496062992125984"/>
  <pageSetup paperSize="9" scale="95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 tint="-0.249977111117893"/>
  </sheetPr>
  <dimension ref="B1:R58"/>
  <sheetViews>
    <sheetView showGridLines="0" showRowColHeaders="0" zoomScale="120" zoomScaleNormal="120" workbookViewId="0">
      <selection activeCell="U25" sqref="U25"/>
    </sheetView>
  </sheetViews>
  <sheetFormatPr defaultColWidth="9.140625" defaultRowHeight="22.5" x14ac:dyDescent="0.45"/>
  <cols>
    <col min="1" max="1" width="9.140625" style="5"/>
    <col min="2" max="2" width="2.5703125" style="5" customWidth="1"/>
    <col min="3" max="3" width="3.28515625" style="5" customWidth="1"/>
    <col min="4" max="16" width="7.42578125" style="5" customWidth="1"/>
    <col min="17" max="17" width="2.85546875" style="5" customWidth="1"/>
    <col min="18" max="18" width="3" style="5" customWidth="1"/>
    <col min="19" max="31" width="7.42578125" style="5" customWidth="1"/>
    <col min="32" max="16384" width="9.140625" style="5"/>
  </cols>
  <sheetData>
    <row r="1" spans="2:18" ht="42" customHeight="1" x14ac:dyDescent="0.45"/>
    <row r="2" spans="2:18" ht="9" customHeight="1" x14ac:dyDescent="0.45"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</row>
    <row r="3" spans="2:18" x14ac:dyDescent="0.45">
      <c r="B3" s="99"/>
      <c r="C3" s="37"/>
      <c r="D3" s="1009" t="s">
        <v>721</v>
      </c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37"/>
      <c r="R3" s="99"/>
    </row>
    <row r="4" spans="2:18" x14ac:dyDescent="0.45">
      <c r="B4" s="99"/>
      <c r="C4" s="37"/>
      <c r="D4" s="1009"/>
      <c r="E4" s="1009"/>
      <c r="F4" s="1009"/>
      <c r="G4" s="1009"/>
      <c r="H4" s="1009"/>
      <c r="I4" s="1009"/>
      <c r="J4" s="1009"/>
      <c r="K4" s="1009"/>
      <c r="L4" s="1009"/>
      <c r="M4" s="1009"/>
      <c r="N4" s="1009"/>
      <c r="O4" s="1009"/>
      <c r="P4" s="1009"/>
      <c r="Q4" s="37"/>
      <c r="R4" s="99"/>
    </row>
    <row r="5" spans="2:18" x14ac:dyDescent="0.45">
      <c r="B5" s="99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R5" s="99"/>
    </row>
    <row r="6" spans="2:18" ht="20.25" customHeight="1" x14ac:dyDescent="0.45">
      <c r="B6" s="99"/>
      <c r="D6" s="38" t="s">
        <v>722</v>
      </c>
      <c r="F6" s="38" t="s">
        <v>723</v>
      </c>
      <c r="K6" s="38"/>
      <c r="L6" s="38"/>
      <c r="M6" s="38"/>
      <c r="N6" s="38"/>
      <c r="O6" s="38"/>
      <c r="P6" s="38"/>
      <c r="R6" s="99"/>
    </row>
    <row r="7" spans="2:18" ht="20.25" customHeight="1" x14ac:dyDescent="0.45">
      <c r="B7" s="99"/>
      <c r="D7" s="38"/>
      <c r="E7" s="38"/>
      <c r="F7" s="38"/>
      <c r="G7" s="38"/>
      <c r="I7" s="38"/>
      <c r="J7" s="38"/>
      <c r="K7" s="38"/>
      <c r="L7" s="38"/>
      <c r="M7" s="38"/>
      <c r="N7" s="38"/>
      <c r="O7" s="38"/>
      <c r="P7" s="38"/>
      <c r="R7" s="99"/>
    </row>
    <row r="8" spans="2:18" ht="20.25" customHeight="1" x14ac:dyDescent="0.45">
      <c r="B8" s="99"/>
      <c r="D8" s="38" t="s">
        <v>724</v>
      </c>
      <c r="E8" s="38"/>
      <c r="I8" s="38"/>
      <c r="J8" s="38"/>
      <c r="K8" s="38"/>
      <c r="L8" s="38"/>
      <c r="M8" s="38"/>
      <c r="N8" s="38"/>
      <c r="O8" s="38"/>
      <c r="P8" s="38"/>
      <c r="R8" s="99"/>
    </row>
    <row r="9" spans="2:18" ht="20.25" customHeight="1" x14ac:dyDescent="0.45">
      <c r="B9" s="99"/>
      <c r="E9" s="38" t="s">
        <v>725</v>
      </c>
      <c r="G9" s="38" t="s">
        <v>726</v>
      </c>
      <c r="I9" s="38"/>
      <c r="J9" s="38"/>
      <c r="K9" s="38"/>
      <c r="L9" s="38"/>
      <c r="M9" s="38"/>
      <c r="N9" s="38"/>
      <c r="O9" s="38"/>
      <c r="P9" s="38"/>
      <c r="R9" s="99"/>
    </row>
    <row r="10" spans="2:18" ht="20.25" customHeight="1" x14ac:dyDescent="0.45">
      <c r="B10" s="99"/>
      <c r="E10" s="38" t="s">
        <v>727</v>
      </c>
      <c r="G10" s="38" t="s">
        <v>728</v>
      </c>
      <c r="I10" s="38"/>
      <c r="J10" s="38"/>
      <c r="K10" s="38"/>
      <c r="L10" s="38"/>
      <c r="M10" s="38"/>
      <c r="N10" s="38"/>
      <c r="O10" s="38"/>
      <c r="P10" s="38"/>
      <c r="R10" s="99"/>
    </row>
    <row r="11" spans="2:18" ht="16.5" customHeight="1" x14ac:dyDescent="0.45">
      <c r="B11" s="99"/>
      <c r="G11" s="38" t="s">
        <v>729</v>
      </c>
      <c r="I11" s="38"/>
      <c r="J11" s="38"/>
      <c r="K11" s="38"/>
      <c r="L11" s="38"/>
      <c r="M11" s="38"/>
      <c r="N11" s="38"/>
      <c r="O11" s="38"/>
      <c r="P11" s="38"/>
      <c r="R11" s="99"/>
    </row>
    <row r="12" spans="2:18" ht="16.5" customHeight="1" x14ac:dyDescent="0.45">
      <c r="B12" s="99"/>
      <c r="D12" s="38"/>
      <c r="G12" s="38" t="s">
        <v>730</v>
      </c>
      <c r="I12" s="38"/>
      <c r="J12" s="38"/>
      <c r="K12" s="38"/>
      <c r="L12" s="38"/>
      <c r="M12" s="38"/>
      <c r="N12" s="38"/>
      <c r="O12" s="38"/>
      <c r="P12" s="38"/>
      <c r="R12" s="99"/>
    </row>
    <row r="13" spans="2:18" ht="16.5" customHeight="1" x14ac:dyDescent="0.45">
      <c r="B13" s="99"/>
      <c r="D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R13" s="99"/>
    </row>
    <row r="14" spans="2:18" ht="20.25" customHeight="1" x14ac:dyDescent="0.45">
      <c r="B14" s="99"/>
      <c r="D14" s="38" t="s">
        <v>731</v>
      </c>
      <c r="G14" s="38"/>
      <c r="H14" s="38"/>
      <c r="I14" s="38"/>
      <c r="J14" s="38"/>
      <c r="K14" s="38"/>
      <c r="L14" s="38"/>
      <c r="M14" s="38"/>
      <c r="N14" s="38"/>
      <c r="O14" s="38"/>
      <c r="P14" s="38"/>
      <c r="R14" s="99"/>
    </row>
    <row r="15" spans="2:18" ht="17.25" customHeight="1" x14ac:dyDescent="0.45">
      <c r="B15" s="99"/>
      <c r="E15" s="5" t="s">
        <v>732</v>
      </c>
      <c r="G15" s="38" t="s">
        <v>733</v>
      </c>
      <c r="H15" s="38"/>
      <c r="I15" s="38"/>
      <c r="J15" s="38"/>
      <c r="K15" s="38"/>
      <c r="L15" s="38"/>
      <c r="M15" s="38"/>
      <c r="N15" s="38"/>
      <c r="O15" s="38"/>
      <c r="P15" s="38"/>
      <c r="R15" s="99"/>
    </row>
    <row r="16" spans="2:18" ht="17.25" customHeight="1" x14ac:dyDescent="0.45">
      <c r="B16" s="99"/>
      <c r="E16" s="5" t="s">
        <v>734</v>
      </c>
      <c r="G16" s="38" t="s">
        <v>735</v>
      </c>
      <c r="H16" s="38"/>
      <c r="I16" s="38"/>
      <c r="J16" s="38"/>
      <c r="K16" s="38"/>
      <c r="L16" s="38"/>
      <c r="M16" s="38"/>
      <c r="N16" s="38"/>
      <c r="O16" s="38"/>
      <c r="P16" s="38"/>
      <c r="R16" s="99"/>
    </row>
    <row r="17" spans="2:18" ht="17.25" customHeight="1" x14ac:dyDescent="0.45">
      <c r="B17" s="99"/>
      <c r="E17" s="5" t="s">
        <v>736</v>
      </c>
      <c r="G17" s="38" t="s">
        <v>737</v>
      </c>
      <c r="H17" s="38"/>
      <c r="I17" s="38"/>
      <c r="J17" s="38"/>
      <c r="K17" s="38"/>
      <c r="L17" s="38"/>
      <c r="M17" s="38"/>
      <c r="N17" s="38"/>
      <c r="O17" s="38"/>
      <c r="P17" s="38"/>
      <c r="R17" s="99"/>
    </row>
    <row r="18" spans="2:18" ht="17.25" customHeight="1" x14ac:dyDescent="0.45">
      <c r="B18" s="99"/>
      <c r="E18" s="38" t="s">
        <v>738</v>
      </c>
      <c r="F18" s="38"/>
      <c r="G18" s="38" t="s">
        <v>739</v>
      </c>
      <c r="H18" s="38"/>
      <c r="I18" s="38"/>
      <c r="J18" s="38"/>
      <c r="K18" s="38"/>
      <c r="L18" s="38"/>
      <c r="M18" s="38"/>
      <c r="N18" s="38"/>
      <c r="O18" s="38"/>
      <c r="P18" s="38"/>
      <c r="R18" s="99"/>
    </row>
    <row r="19" spans="2:18" ht="17.25" customHeight="1" x14ac:dyDescent="0.45">
      <c r="B19" s="99"/>
      <c r="D19" s="38"/>
      <c r="E19" s="38" t="s">
        <v>740</v>
      </c>
      <c r="F19" s="38"/>
      <c r="G19" s="38" t="s">
        <v>741</v>
      </c>
      <c r="H19" s="38"/>
      <c r="I19" s="38"/>
      <c r="J19" s="38"/>
      <c r="K19" s="38"/>
      <c r="L19" s="38"/>
      <c r="M19" s="38"/>
      <c r="N19" s="38"/>
      <c r="O19" s="38"/>
      <c r="P19" s="38"/>
      <c r="R19" s="99"/>
    </row>
    <row r="20" spans="2:18" ht="20.25" customHeight="1" x14ac:dyDescent="0.45">
      <c r="B20" s="99"/>
      <c r="D20" s="38"/>
      <c r="E20" s="38" t="s">
        <v>742</v>
      </c>
      <c r="F20" s="38"/>
      <c r="G20" s="38" t="s">
        <v>743</v>
      </c>
      <c r="H20" s="38"/>
      <c r="I20" s="38"/>
      <c r="J20" s="38"/>
      <c r="K20" s="38"/>
      <c r="L20" s="38"/>
      <c r="M20" s="38"/>
      <c r="N20" s="38"/>
      <c r="O20" s="38"/>
      <c r="P20" s="38"/>
      <c r="R20" s="99"/>
    </row>
    <row r="21" spans="2:18" ht="12" customHeight="1" x14ac:dyDescent="0.45">
      <c r="B21" s="99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R21" s="99"/>
    </row>
    <row r="22" spans="2:18" ht="15.75" customHeight="1" x14ac:dyDescent="0.45">
      <c r="B22" s="99"/>
      <c r="D22" s="38" t="s">
        <v>744</v>
      </c>
      <c r="E22" s="38"/>
      <c r="F22" s="38" t="s">
        <v>745</v>
      </c>
      <c r="G22" s="38"/>
      <c r="H22" s="38"/>
      <c r="I22" s="38"/>
      <c r="J22" s="38"/>
      <c r="K22" s="38"/>
      <c r="L22" s="38"/>
      <c r="M22" s="38"/>
      <c r="N22" s="38"/>
      <c r="O22" s="38"/>
      <c r="P22" s="38"/>
      <c r="R22" s="99"/>
    </row>
    <row r="23" spans="2:18" ht="15.75" customHeight="1" x14ac:dyDescent="0.45">
      <c r="B23" s="99"/>
      <c r="D23" s="38"/>
      <c r="E23" s="38"/>
      <c r="F23" s="38" t="s">
        <v>746</v>
      </c>
      <c r="G23" s="38"/>
      <c r="H23" s="38"/>
      <c r="I23" s="151"/>
      <c r="J23" s="151"/>
      <c r="K23" s="151"/>
      <c r="L23" s="151"/>
      <c r="M23" s="151"/>
      <c r="N23" s="151"/>
      <c r="O23" s="38"/>
      <c r="P23" s="38"/>
      <c r="R23" s="99"/>
    </row>
    <row r="24" spans="2:18" ht="15.75" customHeight="1" x14ac:dyDescent="0.45">
      <c r="B24" s="99"/>
      <c r="D24" s="38"/>
      <c r="E24" s="38"/>
      <c r="F24" s="38" t="s">
        <v>747</v>
      </c>
      <c r="G24" s="151"/>
      <c r="H24" s="151"/>
      <c r="I24" s="151"/>
      <c r="J24" s="151"/>
      <c r="K24" s="151"/>
      <c r="L24" s="151"/>
      <c r="M24" s="151"/>
      <c r="N24" s="151"/>
      <c r="O24" s="38"/>
      <c r="P24" s="38"/>
      <c r="R24" s="99"/>
    </row>
    <row r="25" spans="2:18" ht="15.75" customHeight="1" x14ac:dyDescent="0.45">
      <c r="B25" s="99"/>
      <c r="D25" s="38"/>
      <c r="E25" s="38"/>
      <c r="F25" s="38" t="s">
        <v>748</v>
      </c>
      <c r="G25" s="38"/>
      <c r="H25" s="38"/>
      <c r="I25" s="38"/>
      <c r="J25" s="38"/>
      <c r="K25" s="38"/>
      <c r="L25" s="38"/>
      <c r="M25" s="38"/>
      <c r="N25" s="38"/>
      <c r="O25" s="151"/>
      <c r="P25" s="151"/>
      <c r="R25" s="99"/>
    </row>
    <row r="26" spans="2:18" ht="15.75" customHeight="1" x14ac:dyDescent="0.45">
      <c r="B26" s="99"/>
      <c r="D26" s="38"/>
      <c r="E26" s="38"/>
      <c r="F26" s="38" t="s">
        <v>749</v>
      </c>
      <c r="G26" s="38"/>
      <c r="H26" s="38"/>
      <c r="I26" s="38"/>
      <c r="J26" s="151"/>
      <c r="K26" s="151"/>
      <c r="L26" s="151"/>
      <c r="M26" s="151"/>
      <c r="N26" s="151"/>
      <c r="O26" s="38"/>
      <c r="P26" s="38"/>
      <c r="R26" s="99"/>
    </row>
    <row r="27" spans="2:18" ht="15.75" customHeight="1" x14ac:dyDescent="0.45">
      <c r="B27" s="99"/>
      <c r="D27" s="38"/>
      <c r="E27" s="38"/>
      <c r="F27" s="38" t="s">
        <v>750</v>
      </c>
      <c r="G27" s="151"/>
      <c r="H27" s="151"/>
      <c r="I27" s="151"/>
      <c r="J27" s="151"/>
      <c r="K27" s="151"/>
      <c r="L27" s="151"/>
      <c r="M27" s="151"/>
      <c r="N27" s="151"/>
      <c r="O27" s="38"/>
      <c r="P27" s="38"/>
      <c r="R27" s="99"/>
    </row>
    <row r="28" spans="2:18" ht="15.75" customHeight="1" x14ac:dyDescent="0.45">
      <c r="B28" s="99"/>
      <c r="D28" s="38"/>
      <c r="E28" s="38"/>
      <c r="F28" s="38"/>
      <c r="G28" s="397" t="s">
        <v>751</v>
      </c>
      <c r="H28" s="38"/>
      <c r="I28" s="38"/>
      <c r="J28" s="396" t="s">
        <v>752</v>
      </c>
      <c r="K28" s="396"/>
      <c r="L28" s="396"/>
      <c r="M28" s="396"/>
      <c r="N28" s="396"/>
      <c r="O28" s="38"/>
      <c r="P28" s="38"/>
      <c r="R28" s="99"/>
    </row>
    <row r="29" spans="2:18" ht="15.75" customHeight="1" x14ac:dyDescent="0.45">
      <c r="B29" s="99"/>
      <c r="D29" s="38"/>
      <c r="E29" s="38"/>
      <c r="F29" s="38"/>
      <c r="G29" s="38"/>
      <c r="H29" s="38"/>
      <c r="I29" s="38"/>
      <c r="J29" s="1010" t="s">
        <v>169</v>
      </c>
      <c r="K29" s="1010"/>
      <c r="L29" s="1010"/>
      <c r="M29" s="1010"/>
      <c r="N29" s="1010"/>
      <c r="O29" s="38"/>
      <c r="P29" s="38"/>
      <c r="R29" s="99"/>
    </row>
    <row r="30" spans="2:18" ht="15.75" customHeight="1" x14ac:dyDescent="0.45">
      <c r="B30" s="99"/>
      <c r="D30" s="38"/>
      <c r="E30" s="38"/>
      <c r="F30" s="38"/>
      <c r="G30" s="38"/>
      <c r="H30" s="38"/>
      <c r="I30" s="38"/>
      <c r="J30" s="247"/>
      <c r="K30" s="247"/>
      <c r="L30" s="247"/>
      <c r="M30" s="247"/>
      <c r="N30" s="247"/>
      <c r="O30" s="38"/>
      <c r="P30" s="38"/>
      <c r="R30" s="99"/>
    </row>
    <row r="31" spans="2:18" ht="15.75" customHeight="1" x14ac:dyDescent="0.45">
      <c r="B31" s="99"/>
      <c r="D31" s="38"/>
      <c r="E31" s="38"/>
      <c r="F31" s="38"/>
      <c r="G31" s="38"/>
      <c r="H31" s="38"/>
      <c r="I31" s="38"/>
      <c r="J31" s="655"/>
      <c r="K31" s="655"/>
      <c r="L31" s="655"/>
      <c r="M31" s="655"/>
      <c r="N31" s="655"/>
      <c r="O31" s="38"/>
      <c r="P31" s="38"/>
      <c r="R31" s="99"/>
    </row>
    <row r="32" spans="2:18" ht="16.5" customHeight="1" x14ac:dyDescent="0.45">
      <c r="B32" s="99"/>
      <c r="D32" s="38" t="s">
        <v>753</v>
      </c>
      <c r="E32" s="38"/>
      <c r="F32" s="38" t="s">
        <v>754</v>
      </c>
      <c r="G32" s="38"/>
      <c r="H32" s="38"/>
      <c r="I32" s="38"/>
      <c r="J32" s="38"/>
      <c r="K32" s="38"/>
      <c r="L32" s="38"/>
      <c r="M32" s="38"/>
      <c r="N32" s="38"/>
      <c r="O32" s="38"/>
      <c r="P32" s="38"/>
      <c r="R32" s="99"/>
    </row>
    <row r="33" spans="2:18" ht="16.5" customHeight="1" x14ac:dyDescent="0.45">
      <c r="B33" s="99"/>
      <c r="D33" s="38"/>
      <c r="E33" s="38"/>
      <c r="F33" s="38" t="s">
        <v>755</v>
      </c>
      <c r="G33" s="177"/>
      <c r="H33" s="38" t="s">
        <v>756</v>
      </c>
      <c r="I33" s="38"/>
      <c r="J33" s="38"/>
      <c r="K33" s="38"/>
      <c r="L33" s="38"/>
      <c r="M33" s="38"/>
      <c r="N33" s="38"/>
      <c r="O33" s="38"/>
      <c r="P33" s="38"/>
      <c r="R33" s="99"/>
    </row>
    <row r="34" spans="2:18" ht="16.5" customHeight="1" x14ac:dyDescent="0.45">
      <c r="B34" s="99"/>
      <c r="D34" s="38"/>
      <c r="E34" s="38"/>
      <c r="F34" s="38" t="s">
        <v>757</v>
      </c>
      <c r="G34" s="177"/>
      <c r="H34" s="38" t="s">
        <v>758</v>
      </c>
      <c r="I34" s="38"/>
      <c r="J34" s="38"/>
      <c r="K34" s="38"/>
      <c r="L34" s="38"/>
      <c r="M34" s="38"/>
      <c r="N34" s="38"/>
      <c r="O34" s="38"/>
      <c r="P34" s="38"/>
      <c r="R34" s="99"/>
    </row>
    <row r="35" spans="2:18" ht="16.5" customHeight="1" x14ac:dyDescent="0.45">
      <c r="B35" s="99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R35" s="99"/>
    </row>
    <row r="36" spans="2:18" ht="16.5" customHeight="1" x14ac:dyDescent="0.45">
      <c r="B36" s="99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R36" s="99"/>
    </row>
    <row r="37" spans="2:18" ht="16.5" customHeight="1" x14ac:dyDescent="0.45">
      <c r="B37" s="99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R37" s="99"/>
    </row>
    <row r="38" spans="2:18" ht="16.5" customHeight="1" x14ac:dyDescent="0.45">
      <c r="B38" s="99"/>
      <c r="D38" s="38" t="s">
        <v>759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R38" s="99"/>
    </row>
    <row r="39" spans="2:18" ht="16.5" customHeight="1" x14ac:dyDescent="0.45">
      <c r="B39" s="99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R39" s="99"/>
    </row>
    <row r="40" spans="2:18" ht="16.5" customHeight="1" x14ac:dyDescent="0.45">
      <c r="B40" s="99"/>
      <c r="D40" s="38"/>
      <c r="E40" s="178" t="s">
        <v>4</v>
      </c>
      <c r="F40" s="38" t="str">
        <f>Home!C3</f>
        <v>วัดโฆสิตาราม</v>
      </c>
      <c r="G40" s="38"/>
      <c r="H40" s="38"/>
      <c r="I40" s="38"/>
      <c r="J40" s="38"/>
      <c r="K40" s="38"/>
      <c r="L40" s="38"/>
      <c r="M40" s="38"/>
      <c r="N40" s="38"/>
      <c r="O40" s="38"/>
      <c r="P40" s="38"/>
      <c r="R40" s="99"/>
    </row>
    <row r="41" spans="2:18" ht="16.5" customHeight="1" x14ac:dyDescent="0.45">
      <c r="B41" s="99"/>
      <c r="D41" s="38"/>
      <c r="E41" s="38"/>
      <c r="F41" s="38" t="str">
        <f>Home!C4</f>
        <v>สำนักงานเขตพื้นที่การศึกษาประถมศึกษาชัยนาท</v>
      </c>
      <c r="G41" s="38"/>
      <c r="H41" s="38"/>
      <c r="I41" s="38"/>
      <c r="J41" s="38"/>
      <c r="K41" s="38"/>
      <c r="L41" s="38"/>
      <c r="M41" s="38"/>
      <c r="N41" s="38"/>
      <c r="O41" s="38"/>
      <c r="P41" s="38"/>
      <c r="R41" s="99"/>
    </row>
    <row r="42" spans="2:18" ht="16.5" customHeight="1" x14ac:dyDescent="0.45">
      <c r="B42" s="99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R42" s="99"/>
    </row>
    <row r="43" spans="2:18" ht="16.5" customHeight="1" x14ac:dyDescent="0.45">
      <c r="B43" s="99"/>
      <c r="D43" s="38"/>
      <c r="E43" s="38" t="s">
        <v>760</v>
      </c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R43" s="99"/>
    </row>
    <row r="44" spans="2:18" ht="16.5" customHeight="1" x14ac:dyDescent="0.45">
      <c r="B44" s="99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R44" s="99"/>
    </row>
    <row r="45" spans="2:18" ht="16.5" customHeight="1" x14ac:dyDescent="0.45">
      <c r="B45" s="99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R45" s="99"/>
    </row>
    <row r="46" spans="2:18" ht="24" customHeight="1" x14ac:dyDescent="0.45">
      <c r="B46" s="99"/>
      <c r="R46" s="99"/>
    </row>
    <row r="47" spans="2:18" ht="12.75" customHeight="1" x14ac:dyDescent="0.45"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</row>
    <row r="48" spans="2:18" ht="20.25" customHeight="1" x14ac:dyDescent="0.45">
      <c r="D48" s="1008"/>
      <c r="E48" s="1008"/>
    </row>
    <row r="49" s="5" customFormat="1" ht="20.25" customHeight="1" x14ac:dyDescent="0.45"/>
    <row r="50" s="5" customFormat="1" ht="20.25" customHeight="1" x14ac:dyDescent="0.45"/>
    <row r="51" s="5" customFormat="1" ht="20.25" customHeight="1" x14ac:dyDescent="0.45"/>
    <row r="52" ht="20.25" customHeight="1" x14ac:dyDescent="0.45"/>
    <row r="53" ht="20.25" customHeight="1" x14ac:dyDescent="0.45"/>
    <row r="54" ht="20.25" customHeight="1" x14ac:dyDescent="0.45"/>
    <row r="55" ht="20.25" customHeight="1" x14ac:dyDescent="0.45"/>
    <row r="56" ht="20.25" customHeight="1" x14ac:dyDescent="0.45"/>
    <row r="57" ht="20.25" customHeight="1" x14ac:dyDescent="0.45"/>
    <row r="58" ht="20.25" customHeight="1" x14ac:dyDescent="0.45"/>
  </sheetData>
  <sheetProtection password="86F1" sheet="1" objects="1" scenarios="1" selectLockedCells="1"/>
  <mergeCells count="4">
    <mergeCell ref="D48:E48"/>
    <mergeCell ref="J31:N31"/>
    <mergeCell ref="D3:P4"/>
    <mergeCell ref="J29:N29"/>
  </mergeCells>
  <hyperlinks>
    <hyperlink ref="H34" r:id="rId1" xr:uid="{00000000-0004-0000-1A00-000000000000}"/>
    <hyperlink ref="J29:N29" r:id="rId2" display="http://madoodadi.wordpress.com/" xr:uid="{00000000-0004-0000-1A00-000001000000}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3"/>
  <ignoredErrors>
    <ignoredError sqref="F40" unlockedFormula="1"/>
  </ignoredErrors>
  <drawing r:id="rId4"/>
  <picture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R70"/>
  <sheetViews>
    <sheetView showGridLines="0" topLeftCell="A4" zoomScale="120" zoomScaleNormal="120" workbookViewId="0">
      <selection activeCell="D13" sqref="D13:I13"/>
    </sheetView>
  </sheetViews>
  <sheetFormatPr defaultColWidth="6.42578125" defaultRowHeight="22.5" x14ac:dyDescent="0.45"/>
  <cols>
    <col min="1" max="1" width="6.42578125" style="5"/>
    <col min="2" max="2" width="2.140625" style="5" customWidth="1"/>
    <col min="3" max="3" width="5.42578125" style="5" customWidth="1"/>
    <col min="4" max="4" width="7.42578125" style="5" customWidth="1"/>
    <col min="5" max="5" width="13.7109375" style="5" customWidth="1"/>
    <col min="6" max="9" width="6.42578125" style="5"/>
    <col min="10" max="10" width="11.28515625" style="5" customWidth="1"/>
    <col min="11" max="16" width="6.42578125" style="5"/>
    <col min="17" max="17" width="6.42578125" style="5" customWidth="1"/>
    <col min="18" max="18" width="2.5703125" style="5" customWidth="1"/>
    <col min="19" max="16384" width="6.42578125" style="5"/>
  </cols>
  <sheetData>
    <row r="1" spans="2:18" ht="16.5" customHeight="1" x14ac:dyDescent="0.45"/>
    <row r="2" spans="2:18" ht="23.25" customHeight="1" x14ac:dyDescent="0.45">
      <c r="B2" s="663" t="str">
        <f>"การวัดประเมินผล รายวิชา "&amp;Home!C11 &amp;"  "&amp;Home!C12</f>
        <v xml:space="preserve">การวัดประเมินผล รายวิชา   </v>
      </c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</row>
    <row r="3" spans="2:18" ht="16.5" customHeight="1" x14ac:dyDescent="0.45">
      <c r="B3" s="99"/>
      <c r="C3" s="665" t="str">
        <f>IF(Home!C3="","","โรงเรียน"&amp;Home!C3&amp;"  "&amp;Home!C4)</f>
        <v>โรงเรียนวัดโฆสิตาราม  สำนักงานเขตพื้นที่การศึกษาประถมศึกษาชัยนาท</v>
      </c>
      <c r="D3" s="665"/>
      <c r="E3" s="665"/>
      <c r="F3" s="665"/>
      <c r="G3" s="665"/>
      <c r="H3" s="665"/>
      <c r="I3" s="665"/>
      <c r="J3" s="665"/>
      <c r="K3" s="665"/>
      <c r="L3" s="665"/>
      <c r="M3" s="665"/>
      <c r="N3" s="665"/>
      <c r="O3" s="665"/>
      <c r="P3" s="665"/>
      <c r="Q3" s="665"/>
      <c r="R3" s="99"/>
    </row>
    <row r="4" spans="2:18" ht="20.25" customHeight="1" x14ac:dyDescent="0.45">
      <c r="B4" s="99"/>
      <c r="C4" s="407" t="s">
        <v>175</v>
      </c>
      <c r="K4" s="407" t="s">
        <v>176</v>
      </c>
      <c r="R4" s="99"/>
    </row>
    <row r="5" spans="2:18" ht="16.5" customHeight="1" x14ac:dyDescent="0.45">
      <c r="B5" s="99"/>
      <c r="C5" s="406">
        <v>1</v>
      </c>
      <c r="D5" s="656" t="s">
        <v>177</v>
      </c>
      <c r="E5" s="657"/>
      <c r="F5" s="657"/>
      <c r="G5" s="657"/>
      <c r="H5" s="657"/>
      <c r="I5" s="658"/>
      <c r="K5" s="406">
        <v>1</v>
      </c>
      <c r="L5" s="656" t="s">
        <v>178</v>
      </c>
      <c r="M5" s="657"/>
      <c r="N5" s="657"/>
      <c r="O5" s="657"/>
      <c r="P5" s="657"/>
      <c r="Q5" s="658"/>
      <c r="R5" s="99"/>
    </row>
    <row r="6" spans="2:18" ht="17.25" customHeight="1" x14ac:dyDescent="0.45">
      <c r="B6" s="99"/>
      <c r="C6" s="405">
        <v>2</v>
      </c>
      <c r="D6" s="656" t="s">
        <v>179</v>
      </c>
      <c r="E6" s="657"/>
      <c r="F6" s="657"/>
      <c r="G6" s="657"/>
      <c r="H6" s="657"/>
      <c r="I6" s="658"/>
      <c r="K6" s="405">
        <v>2</v>
      </c>
      <c r="L6" s="656" t="s">
        <v>180</v>
      </c>
      <c r="M6" s="657"/>
      <c r="N6" s="657"/>
      <c r="O6" s="657"/>
      <c r="P6" s="657"/>
      <c r="Q6" s="658"/>
      <c r="R6" s="99"/>
    </row>
    <row r="7" spans="2:18" ht="17.25" customHeight="1" x14ac:dyDescent="0.45">
      <c r="B7" s="99"/>
      <c r="C7" s="406">
        <v>3</v>
      </c>
      <c r="D7" s="656" t="s">
        <v>181</v>
      </c>
      <c r="E7" s="657"/>
      <c r="F7" s="657"/>
      <c r="G7" s="657"/>
      <c r="H7" s="657"/>
      <c r="I7" s="658"/>
      <c r="K7" s="406">
        <v>3</v>
      </c>
      <c r="L7" s="656" t="s">
        <v>182</v>
      </c>
      <c r="M7" s="657"/>
      <c r="N7" s="657"/>
      <c r="O7" s="657"/>
      <c r="P7" s="657"/>
      <c r="Q7" s="658"/>
      <c r="R7" s="99"/>
    </row>
    <row r="8" spans="2:18" ht="17.25" customHeight="1" x14ac:dyDescent="0.45">
      <c r="B8" s="99"/>
      <c r="C8" s="406">
        <v>4</v>
      </c>
      <c r="D8" s="656" t="s">
        <v>183</v>
      </c>
      <c r="E8" s="657"/>
      <c r="F8" s="657"/>
      <c r="G8" s="657"/>
      <c r="H8" s="657"/>
      <c r="I8" s="658"/>
      <c r="K8" s="406">
        <v>4</v>
      </c>
      <c r="L8" s="656" t="s">
        <v>184</v>
      </c>
      <c r="M8" s="657"/>
      <c r="N8" s="657"/>
      <c r="O8" s="657"/>
      <c r="P8" s="657"/>
      <c r="Q8" s="658"/>
      <c r="R8" s="99"/>
    </row>
    <row r="9" spans="2:18" ht="17.25" customHeight="1" x14ac:dyDescent="0.45">
      <c r="B9" s="99"/>
      <c r="C9" s="406">
        <v>5</v>
      </c>
      <c r="D9" s="656" t="s">
        <v>185</v>
      </c>
      <c r="E9" s="657"/>
      <c r="F9" s="657"/>
      <c r="G9" s="657"/>
      <c r="H9" s="657"/>
      <c r="I9" s="658"/>
      <c r="K9" s="406">
        <v>5</v>
      </c>
      <c r="L9" s="656" t="s">
        <v>186</v>
      </c>
      <c r="M9" s="657"/>
      <c r="N9" s="657"/>
      <c r="O9" s="657"/>
      <c r="P9" s="657"/>
      <c r="Q9" s="658"/>
      <c r="R9" s="99"/>
    </row>
    <row r="10" spans="2:18" ht="17.25" customHeight="1" x14ac:dyDescent="0.45">
      <c r="B10" s="99"/>
      <c r="C10" s="406">
        <v>6</v>
      </c>
      <c r="D10" s="656" t="s">
        <v>187</v>
      </c>
      <c r="E10" s="657"/>
      <c r="F10" s="657"/>
      <c r="G10" s="657"/>
      <c r="H10" s="657"/>
      <c r="I10" s="658"/>
      <c r="R10" s="99"/>
    </row>
    <row r="11" spans="2:18" ht="17.25" customHeight="1" x14ac:dyDescent="0.45">
      <c r="B11" s="99"/>
      <c r="C11" s="406">
        <v>7</v>
      </c>
      <c r="D11" s="656" t="s">
        <v>188</v>
      </c>
      <c r="E11" s="657"/>
      <c r="F11" s="657"/>
      <c r="G11" s="657"/>
      <c r="H11" s="657"/>
      <c r="I11" s="658"/>
      <c r="R11" s="99"/>
    </row>
    <row r="12" spans="2:18" ht="17.25" customHeight="1" x14ac:dyDescent="0.45">
      <c r="B12" s="99"/>
      <c r="C12" s="406">
        <v>8</v>
      </c>
      <c r="D12" s="656" t="s">
        <v>189</v>
      </c>
      <c r="E12" s="657"/>
      <c r="F12" s="657"/>
      <c r="G12" s="657"/>
      <c r="H12" s="657"/>
      <c r="I12" s="658"/>
      <c r="R12" s="99"/>
    </row>
    <row r="13" spans="2:18" ht="17.25" customHeight="1" x14ac:dyDescent="0.45">
      <c r="B13" s="99"/>
      <c r="C13" s="406">
        <v>9</v>
      </c>
      <c r="D13" s="656"/>
      <c r="E13" s="657"/>
      <c r="F13" s="657"/>
      <c r="G13" s="657"/>
      <c r="H13" s="657"/>
      <c r="I13" s="658"/>
      <c r="R13" s="99"/>
    </row>
    <row r="14" spans="2:18" ht="17.25" customHeight="1" x14ac:dyDescent="0.45">
      <c r="B14" s="99"/>
      <c r="C14" s="406">
        <v>10</v>
      </c>
      <c r="D14" s="656"/>
      <c r="E14" s="657"/>
      <c r="F14" s="657"/>
      <c r="G14" s="657"/>
      <c r="H14" s="657"/>
      <c r="I14" s="658"/>
      <c r="R14" s="99"/>
    </row>
    <row r="15" spans="2:18" ht="15" customHeight="1" x14ac:dyDescent="0.45">
      <c r="B15" s="99"/>
      <c r="C15" s="42"/>
      <c r="R15" s="99"/>
    </row>
    <row r="16" spans="2:18" ht="24.75" customHeight="1" x14ac:dyDescent="0.45">
      <c r="B16" s="99"/>
      <c r="C16" s="662" t="str">
        <f>"ตัวชี้วัด  รายวิชา "&amp;Home!C11&amp;"  "&amp;Home!C12 &amp;"  ชั้น"&amp;Home!C9</f>
        <v>ตัวชี้วัด  รายวิชา     ชั้น</v>
      </c>
      <c r="D16" s="662"/>
      <c r="E16" s="662"/>
      <c r="F16" s="662"/>
      <c r="G16" s="662"/>
      <c r="H16" s="662"/>
      <c r="I16" s="662"/>
      <c r="J16" s="662"/>
      <c r="K16" s="662"/>
      <c r="L16" s="662"/>
      <c r="M16" s="662"/>
      <c r="N16" s="662"/>
      <c r="O16" s="662"/>
      <c r="P16" s="662"/>
      <c r="Q16" s="662"/>
      <c r="R16" s="99"/>
    </row>
    <row r="17" spans="1:18" ht="46.5" customHeight="1" x14ac:dyDescent="0.45">
      <c r="B17" s="99"/>
      <c r="C17" s="410" t="s">
        <v>190</v>
      </c>
      <c r="D17" s="410" t="s">
        <v>191</v>
      </c>
      <c r="E17" s="659" t="s">
        <v>192</v>
      </c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1"/>
      <c r="R17" s="99"/>
    </row>
    <row r="18" spans="1:18" ht="17.25" customHeight="1" x14ac:dyDescent="0.45">
      <c r="A18" s="411">
        <v>1</v>
      </c>
      <c r="B18" s="99"/>
      <c r="C18" s="409" t="str">
        <f>IF(E18="","",A18)</f>
        <v/>
      </c>
      <c r="D18" s="408"/>
      <c r="E18" s="412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6"/>
      <c r="R18" s="99"/>
    </row>
    <row r="19" spans="1:18" ht="17.25" customHeight="1" x14ac:dyDescent="0.45">
      <c r="A19" s="411">
        <v>2</v>
      </c>
      <c r="B19" s="99"/>
      <c r="C19" s="409" t="str">
        <f t="shared" ref="C19:C60" si="0">IF(E19="","",A19)</f>
        <v/>
      </c>
      <c r="D19" s="408"/>
      <c r="E19" s="412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6"/>
      <c r="R19" s="99"/>
    </row>
    <row r="20" spans="1:18" ht="17.25" customHeight="1" x14ac:dyDescent="0.45">
      <c r="A20" s="411">
        <v>3</v>
      </c>
      <c r="B20" s="99"/>
      <c r="C20" s="409" t="str">
        <f t="shared" si="0"/>
        <v/>
      </c>
      <c r="D20" s="408"/>
      <c r="E20" s="412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6"/>
      <c r="R20" s="99"/>
    </row>
    <row r="21" spans="1:18" ht="17.25" customHeight="1" x14ac:dyDescent="0.45">
      <c r="A21" s="411">
        <v>4</v>
      </c>
      <c r="B21" s="99"/>
      <c r="C21" s="409" t="str">
        <f t="shared" si="0"/>
        <v/>
      </c>
      <c r="D21" s="408"/>
      <c r="E21" s="412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6"/>
      <c r="R21" s="99"/>
    </row>
    <row r="22" spans="1:18" ht="17.25" customHeight="1" x14ac:dyDescent="0.45">
      <c r="A22" s="411">
        <v>5</v>
      </c>
      <c r="B22" s="99"/>
      <c r="C22" s="409" t="str">
        <f t="shared" si="0"/>
        <v/>
      </c>
      <c r="D22" s="408"/>
      <c r="E22" s="412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6"/>
      <c r="R22" s="99"/>
    </row>
    <row r="23" spans="1:18" ht="17.25" customHeight="1" x14ac:dyDescent="0.45">
      <c r="A23" s="411">
        <v>6</v>
      </c>
      <c r="B23" s="99"/>
      <c r="C23" s="409" t="str">
        <f t="shared" si="0"/>
        <v/>
      </c>
      <c r="D23" s="408"/>
      <c r="E23" s="412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6"/>
      <c r="R23" s="99"/>
    </row>
    <row r="24" spans="1:18" ht="17.25" customHeight="1" x14ac:dyDescent="0.45">
      <c r="A24" s="411">
        <v>7</v>
      </c>
      <c r="B24" s="99"/>
      <c r="C24" s="409" t="str">
        <f t="shared" si="0"/>
        <v/>
      </c>
      <c r="D24" s="408"/>
      <c r="E24" s="412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6"/>
      <c r="R24" s="99"/>
    </row>
    <row r="25" spans="1:18" ht="17.25" customHeight="1" x14ac:dyDescent="0.45">
      <c r="A25" s="411">
        <v>8</v>
      </c>
      <c r="B25" s="99"/>
      <c r="C25" s="409" t="str">
        <f t="shared" si="0"/>
        <v/>
      </c>
      <c r="D25" s="408"/>
      <c r="E25" s="412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6"/>
      <c r="R25" s="99"/>
    </row>
    <row r="26" spans="1:18" ht="17.25" customHeight="1" x14ac:dyDescent="0.45">
      <c r="A26" s="411">
        <v>9</v>
      </c>
      <c r="B26" s="99"/>
      <c r="C26" s="409" t="str">
        <f t="shared" si="0"/>
        <v/>
      </c>
      <c r="D26" s="408"/>
      <c r="E26" s="412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6"/>
      <c r="R26" s="99"/>
    </row>
    <row r="27" spans="1:18" ht="17.25" customHeight="1" x14ac:dyDescent="0.45">
      <c r="A27" s="411">
        <v>10</v>
      </c>
      <c r="B27" s="99"/>
      <c r="C27" s="409" t="str">
        <f t="shared" si="0"/>
        <v/>
      </c>
      <c r="D27" s="408"/>
      <c r="E27" s="412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6"/>
      <c r="R27" s="99"/>
    </row>
    <row r="28" spans="1:18" ht="17.25" customHeight="1" x14ac:dyDescent="0.45">
      <c r="A28" s="411">
        <v>11</v>
      </c>
      <c r="B28" s="99"/>
      <c r="C28" s="409" t="str">
        <f t="shared" si="0"/>
        <v/>
      </c>
      <c r="D28" s="408"/>
      <c r="E28" s="412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6"/>
      <c r="R28" s="99"/>
    </row>
    <row r="29" spans="1:18" ht="17.25" customHeight="1" x14ac:dyDescent="0.45">
      <c r="A29" s="411">
        <v>12</v>
      </c>
      <c r="B29" s="99"/>
      <c r="C29" s="409" t="str">
        <f t="shared" si="0"/>
        <v/>
      </c>
      <c r="D29" s="408"/>
      <c r="E29" s="412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6"/>
      <c r="R29" s="99"/>
    </row>
    <row r="30" spans="1:18" ht="17.25" customHeight="1" x14ac:dyDescent="0.45">
      <c r="A30" s="411">
        <v>13</v>
      </c>
      <c r="B30" s="99"/>
      <c r="C30" s="409" t="str">
        <f t="shared" si="0"/>
        <v/>
      </c>
      <c r="D30" s="408"/>
      <c r="E30" s="412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6"/>
      <c r="R30" s="99"/>
    </row>
    <row r="31" spans="1:18" ht="17.25" customHeight="1" x14ac:dyDescent="0.45">
      <c r="A31" s="411">
        <v>14</v>
      </c>
      <c r="B31" s="99"/>
      <c r="C31" s="409" t="str">
        <f t="shared" si="0"/>
        <v/>
      </c>
      <c r="D31" s="408"/>
      <c r="E31" s="412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6"/>
      <c r="R31" s="99"/>
    </row>
    <row r="32" spans="1:18" ht="17.25" customHeight="1" x14ac:dyDescent="0.45">
      <c r="A32" s="411">
        <v>15</v>
      </c>
      <c r="B32" s="99"/>
      <c r="C32" s="409" t="str">
        <f t="shared" si="0"/>
        <v/>
      </c>
      <c r="D32" s="408"/>
      <c r="E32" s="412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6"/>
      <c r="R32" s="99"/>
    </row>
    <row r="33" spans="1:18" ht="17.25" customHeight="1" x14ac:dyDescent="0.45">
      <c r="A33" s="411">
        <v>16</v>
      </c>
      <c r="B33" s="99"/>
      <c r="C33" s="409" t="str">
        <f t="shared" si="0"/>
        <v/>
      </c>
      <c r="D33" s="408"/>
      <c r="E33" s="412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6"/>
      <c r="R33" s="99"/>
    </row>
    <row r="34" spans="1:18" ht="17.25" customHeight="1" x14ac:dyDescent="0.45">
      <c r="A34" s="411">
        <v>17</v>
      </c>
      <c r="B34" s="99"/>
      <c r="C34" s="409" t="str">
        <f t="shared" si="0"/>
        <v/>
      </c>
      <c r="D34" s="408"/>
      <c r="E34" s="412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6"/>
      <c r="R34" s="99"/>
    </row>
    <row r="35" spans="1:18" ht="17.25" customHeight="1" x14ac:dyDescent="0.45">
      <c r="A35" s="411">
        <v>18</v>
      </c>
      <c r="B35" s="99"/>
      <c r="C35" s="409" t="str">
        <f t="shared" si="0"/>
        <v/>
      </c>
      <c r="D35" s="408"/>
      <c r="E35" s="412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6"/>
      <c r="R35" s="99"/>
    </row>
    <row r="36" spans="1:18" ht="17.25" customHeight="1" x14ac:dyDescent="0.45">
      <c r="A36" s="411">
        <v>19</v>
      </c>
      <c r="B36" s="99"/>
      <c r="C36" s="409" t="str">
        <f t="shared" si="0"/>
        <v/>
      </c>
      <c r="D36" s="408"/>
      <c r="E36" s="412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6"/>
      <c r="R36" s="99"/>
    </row>
    <row r="37" spans="1:18" ht="17.25" customHeight="1" x14ac:dyDescent="0.45">
      <c r="A37" s="411">
        <v>20</v>
      </c>
      <c r="B37" s="99"/>
      <c r="C37" s="409" t="str">
        <f t="shared" si="0"/>
        <v/>
      </c>
      <c r="D37" s="408"/>
      <c r="E37" s="412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6"/>
      <c r="R37" s="99"/>
    </row>
    <row r="38" spans="1:18" ht="17.25" customHeight="1" x14ac:dyDescent="0.45">
      <c r="A38" s="411">
        <v>21</v>
      </c>
      <c r="B38" s="99"/>
      <c r="C38" s="409" t="str">
        <f t="shared" si="0"/>
        <v/>
      </c>
      <c r="D38" s="408"/>
      <c r="E38" s="412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6"/>
      <c r="R38" s="99"/>
    </row>
    <row r="39" spans="1:18" ht="17.25" customHeight="1" x14ac:dyDescent="0.45">
      <c r="A39" s="411">
        <v>22</v>
      </c>
      <c r="B39" s="99"/>
      <c r="C39" s="409" t="str">
        <f t="shared" si="0"/>
        <v/>
      </c>
      <c r="D39" s="408"/>
      <c r="E39" s="412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6"/>
      <c r="R39" s="99"/>
    </row>
    <row r="40" spans="1:18" ht="17.25" customHeight="1" x14ac:dyDescent="0.45">
      <c r="A40" s="411">
        <v>23</v>
      </c>
      <c r="B40" s="99"/>
      <c r="C40" s="409" t="str">
        <f t="shared" si="0"/>
        <v/>
      </c>
      <c r="D40" s="408"/>
      <c r="E40" s="412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6"/>
      <c r="R40" s="99"/>
    </row>
    <row r="41" spans="1:18" ht="17.25" customHeight="1" x14ac:dyDescent="0.45">
      <c r="A41" s="411">
        <v>24</v>
      </c>
      <c r="B41" s="99"/>
      <c r="C41" s="409" t="str">
        <f t="shared" si="0"/>
        <v/>
      </c>
      <c r="D41" s="408"/>
      <c r="E41" s="412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6"/>
      <c r="R41" s="99"/>
    </row>
    <row r="42" spans="1:18" ht="17.25" customHeight="1" x14ac:dyDescent="0.45">
      <c r="A42" s="411">
        <v>25</v>
      </c>
      <c r="B42" s="99"/>
      <c r="C42" s="409" t="str">
        <f t="shared" si="0"/>
        <v/>
      </c>
      <c r="D42" s="408"/>
      <c r="E42" s="412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6"/>
      <c r="R42" s="99"/>
    </row>
    <row r="43" spans="1:18" ht="17.25" customHeight="1" x14ac:dyDescent="0.45">
      <c r="A43" s="411">
        <v>26</v>
      </c>
      <c r="B43" s="99"/>
      <c r="C43" s="409" t="str">
        <f t="shared" si="0"/>
        <v/>
      </c>
      <c r="D43" s="408"/>
      <c r="E43" s="412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6"/>
      <c r="R43" s="99"/>
    </row>
    <row r="44" spans="1:18" ht="17.25" customHeight="1" x14ac:dyDescent="0.45">
      <c r="A44" s="411">
        <v>27</v>
      </c>
      <c r="B44" s="99"/>
      <c r="C44" s="409" t="str">
        <f t="shared" si="0"/>
        <v/>
      </c>
      <c r="D44" s="408"/>
      <c r="E44" s="412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6"/>
      <c r="R44" s="99"/>
    </row>
    <row r="45" spans="1:18" ht="17.25" customHeight="1" x14ac:dyDescent="0.45">
      <c r="A45" s="411">
        <v>28</v>
      </c>
      <c r="B45" s="99"/>
      <c r="C45" s="409" t="str">
        <f t="shared" si="0"/>
        <v/>
      </c>
      <c r="D45" s="408"/>
      <c r="E45" s="412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6"/>
      <c r="R45" s="99"/>
    </row>
    <row r="46" spans="1:18" ht="17.25" customHeight="1" x14ac:dyDescent="0.45">
      <c r="A46" s="411">
        <v>29</v>
      </c>
      <c r="B46" s="99"/>
      <c r="C46" s="409" t="str">
        <f t="shared" si="0"/>
        <v/>
      </c>
      <c r="D46" s="408"/>
      <c r="E46" s="412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6"/>
      <c r="R46" s="99"/>
    </row>
    <row r="47" spans="1:18" ht="17.25" customHeight="1" x14ac:dyDescent="0.45">
      <c r="A47" s="411">
        <v>30</v>
      </c>
      <c r="B47" s="99"/>
      <c r="C47" s="409" t="str">
        <f t="shared" si="0"/>
        <v/>
      </c>
      <c r="D47" s="408"/>
      <c r="E47" s="412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6"/>
      <c r="R47" s="99"/>
    </row>
    <row r="48" spans="1:18" ht="17.25" customHeight="1" x14ac:dyDescent="0.45">
      <c r="A48" s="411">
        <v>31</v>
      </c>
      <c r="B48" s="99"/>
      <c r="C48" s="409" t="str">
        <f t="shared" si="0"/>
        <v/>
      </c>
      <c r="D48" s="408"/>
      <c r="E48" s="412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6"/>
      <c r="R48" s="99"/>
    </row>
    <row r="49" spans="1:18" ht="17.25" customHeight="1" x14ac:dyDescent="0.45">
      <c r="A49" s="411">
        <v>32</v>
      </c>
      <c r="B49" s="99"/>
      <c r="C49" s="409" t="str">
        <f t="shared" si="0"/>
        <v/>
      </c>
      <c r="D49" s="408"/>
      <c r="E49" s="412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6"/>
      <c r="R49" s="99"/>
    </row>
    <row r="50" spans="1:18" ht="17.25" customHeight="1" x14ac:dyDescent="0.45">
      <c r="A50" s="411">
        <v>33</v>
      </c>
      <c r="B50" s="99"/>
      <c r="C50" s="409" t="str">
        <f t="shared" si="0"/>
        <v/>
      </c>
      <c r="D50" s="408"/>
      <c r="E50" s="412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6"/>
      <c r="R50" s="99"/>
    </row>
    <row r="51" spans="1:18" ht="17.25" customHeight="1" x14ac:dyDescent="0.45">
      <c r="A51" s="411">
        <v>34</v>
      </c>
      <c r="B51" s="99"/>
      <c r="C51" s="409" t="str">
        <f t="shared" si="0"/>
        <v/>
      </c>
      <c r="D51" s="408"/>
      <c r="E51" s="412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6"/>
      <c r="R51" s="99"/>
    </row>
    <row r="52" spans="1:18" ht="17.25" customHeight="1" x14ac:dyDescent="0.45">
      <c r="A52" s="411">
        <v>35</v>
      </c>
      <c r="B52" s="99"/>
      <c r="C52" s="409" t="str">
        <f t="shared" si="0"/>
        <v/>
      </c>
      <c r="D52" s="408"/>
      <c r="E52" s="412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6"/>
      <c r="R52" s="99"/>
    </row>
    <row r="53" spans="1:18" ht="17.25" customHeight="1" x14ac:dyDescent="0.45">
      <c r="A53" s="411">
        <v>36</v>
      </c>
      <c r="B53" s="99"/>
      <c r="C53" s="409" t="str">
        <f t="shared" si="0"/>
        <v/>
      </c>
      <c r="D53" s="408"/>
      <c r="E53" s="412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6"/>
      <c r="R53" s="99"/>
    </row>
    <row r="54" spans="1:18" ht="17.25" customHeight="1" x14ac:dyDescent="0.45">
      <c r="A54" s="411">
        <v>37</v>
      </c>
      <c r="B54" s="99"/>
      <c r="C54" s="409" t="str">
        <f t="shared" si="0"/>
        <v/>
      </c>
      <c r="D54" s="408"/>
      <c r="E54" s="412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6"/>
      <c r="R54" s="99"/>
    </row>
    <row r="55" spans="1:18" ht="17.25" customHeight="1" x14ac:dyDescent="0.45">
      <c r="A55" s="411">
        <v>38</v>
      </c>
      <c r="B55" s="99"/>
      <c r="C55" s="409" t="str">
        <f t="shared" si="0"/>
        <v/>
      </c>
      <c r="D55" s="408"/>
      <c r="E55" s="412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6"/>
      <c r="R55" s="99"/>
    </row>
    <row r="56" spans="1:18" ht="17.25" customHeight="1" x14ac:dyDescent="0.45">
      <c r="A56" s="411">
        <v>39</v>
      </c>
      <c r="B56" s="99"/>
      <c r="C56" s="409" t="str">
        <f t="shared" si="0"/>
        <v/>
      </c>
      <c r="D56" s="408"/>
      <c r="E56" s="412"/>
      <c r="F56" s="577"/>
      <c r="G56" s="577"/>
      <c r="H56" s="577"/>
      <c r="I56" s="577"/>
      <c r="J56" s="577"/>
      <c r="K56" s="577"/>
      <c r="L56" s="577"/>
      <c r="M56" s="577"/>
      <c r="N56" s="577"/>
      <c r="O56" s="577"/>
      <c r="P56" s="577"/>
      <c r="Q56" s="578"/>
      <c r="R56" s="99"/>
    </row>
    <row r="57" spans="1:18" ht="17.25" customHeight="1" x14ac:dyDescent="0.45">
      <c r="A57" s="411">
        <v>40</v>
      </c>
      <c r="B57" s="99"/>
      <c r="C57" s="409" t="str">
        <f t="shared" si="0"/>
        <v/>
      </c>
      <c r="D57" s="408"/>
      <c r="E57" s="412"/>
      <c r="F57" s="577"/>
      <c r="G57" s="577"/>
      <c r="H57" s="577"/>
      <c r="I57" s="577"/>
      <c r="J57" s="577"/>
      <c r="K57" s="577"/>
      <c r="L57" s="577"/>
      <c r="M57" s="577"/>
      <c r="N57" s="577"/>
      <c r="O57" s="577"/>
      <c r="P57" s="577"/>
      <c r="Q57" s="578"/>
      <c r="R57" s="99"/>
    </row>
    <row r="58" spans="1:18" ht="17.25" customHeight="1" x14ac:dyDescent="0.45">
      <c r="A58" s="411">
        <v>41</v>
      </c>
      <c r="B58" s="99"/>
      <c r="C58" s="409" t="str">
        <f t="shared" si="0"/>
        <v/>
      </c>
      <c r="D58" s="408"/>
      <c r="E58" s="412"/>
      <c r="F58" s="577"/>
      <c r="G58" s="577"/>
      <c r="H58" s="577"/>
      <c r="I58" s="577"/>
      <c r="J58" s="577"/>
      <c r="K58" s="577"/>
      <c r="L58" s="577"/>
      <c r="M58" s="577"/>
      <c r="N58" s="577"/>
      <c r="O58" s="577"/>
      <c r="P58" s="577"/>
      <c r="Q58" s="578"/>
      <c r="R58" s="99"/>
    </row>
    <row r="59" spans="1:18" ht="17.25" customHeight="1" x14ac:dyDescent="0.45">
      <c r="A59" s="411">
        <v>42</v>
      </c>
      <c r="B59" s="99"/>
      <c r="C59" s="409" t="str">
        <f t="shared" si="0"/>
        <v/>
      </c>
      <c r="D59" s="408"/>
      <c r="E59" s="412"/>
      <c r="F59" s="577"/>
      <c r="G59" s="577"/>
      <c r="H59" s="577"/>
      <c r="I59" s="577"/>
      <c r="J59" s="577"/>
      <c r="K59" s="577"/>
      <c r="L59" s="577"/>
      <c r="M59" s="577"/>
      <c r="N59" s="577"/>
      <c r="O59" s="577"/>
      <c r="P59" s="577"/>
      <c r="Q59" s="578"/>
      <c r="R59" s="99"/>
    </row>
    <row r="60" spans="1:18" ht="17.25" customHeight="1" x14ac:dyDescent="0.45">
      <c r="A60" s="411">
        <v>43</v>
      </c>
      <c r="B60" s="99"/>
      <c r="C60" s="409" t="str">
        <f t="shared" si="0"/>
        <v/>
      </c>
      <c r="D60" s="408"/>
      <c r="E60" s="412"/>
      <c r="F60" s="577"/>
      <c r="G60" s="577"/>
      <c r="H60" s="577"/>
      <c r="I60" s="577"/>
      <c r="J60" s="577"/>
      <c r="K60" s="577"/>
      <c r="L60" s="577"/>
      <c r="M60" s="577"/>
      <c r="N60" s="577"/>
      <c r="O60" s="577"/>
      <c r="P60" s="577"/>
      <c r="Q60" s="578"/>
      <c r="R60" s="99"/>
    </row>
    <row r="61" spans="1:18" ht="20.25" customHeight="1" x14ac:dyDescent="0.45"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</row>
    <row r="62" spans="1:18" ht="20.25" customHeight="1" x14ac:dyDescent="0.45">
      <c r="B62" s="664"/>
      <c r="C62" s="664"/>
    </row>
    <row r="63" spans="1:18" ht="20.25" customHeight="1" x14ac:dyDescent="0.45">
      <c r="B63" s="8"/>
      <c r="C63" s="8"/>
    </row>
    <row r="64" spans="1:18" ht="20.25" customHeight="1" x14ac:dyDescent="0.45">
      <c r="B64" s="8"/>
      <c r="C64" s="8"/>
    </row>
    <row r="65" s="5" customFormat="1" ht="20.25" customHeight="1" x14ac:dyDescent="0.45"/>
    <row r="66" ht="20.25" customHeight="1" x14ac:dyDescent="0.45"/>
    <row r="67" ht="20.25" customHeight="1" x14ac:dyDescent="0.45"/>
    <row r="68" ht="20.25" customHeight="1" x14ac:dyDescent="0.45"/>
    <row r="69" ht="20.25" customHeight="1" x14ac:dyDescent="0.45"/>
    <row r="70" ht="20.25" customHeight="1" x14ac:dyDescent="0.45"/>
  </sheetData>
  <sheetProtection sheet="1" objects="1" scenarios="1" formatCells="0" formatColumns="0" formatRows="0" deleteColumns="0" deleteRows="0"/>
  <mergeCells count="20">
    <mergeCell ref="B2:R2"/>
    <mergeCell ref="B62:C62"/>
    <mergeCell ref="C3:Q3"/>
    <mergeCell ref="D5:I5"/>
    <mergeCell ref="D6:I6"/>
    <mergeCell ref="D7:I7"/>
    <mergeCell ref="D8:I8"/>
    <mergeCell ref="D9:I9"/>
    <mergeCell ref="D10:I10"/>
    <mergeCell ref="D11:I11"/>
    <mergeCell ref="D12:I12"/>
    <mergeCell ref="D13:I13"/>
    <mergeCell ref="D14:I14"/>
    <mergeCell ref="L5:Q5"/>
    <mergeCell ref="L6:Q6"/>
    <mergeCell ref="L7:Q7"/>
    <mergeCell ref="E17:Q17"/>
    <mergeCell ref="C16:Q16"/>
    <mergeCell ref="L8:Q8"/>
    <mergeCell ref="L9:Q9"/>
  </mergeCells>
  <phoneticPr fontId="94" type="noConversion"/>
  <pageMargins left="0.31496062992125984" right="0.11811023622047245" top="0.35433070866141736" bottom="0.15748031496062992" header="0.31496062992125984" footer="0.31496062992125984"/>
  <pageSetup paperSize="9" scale="95" orientation="portrait" blackAndWhite="1" verticalDpi="0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B1:O43"/>
  <sheetViews>
    <sheetView showGridLines="0" showRowColHeaders="0" topLeftCell="A4" workbookViewId="0">
      <selection activeCell="M24" sqref="M24:N24"/>
    </sheetView>
  </sheetViews>
  <sheetFormatPr defaultColWidth="9.140625" defaultRowHeight="22.5" x14ac:dyDescent="0.45"/>
  <cols>
    <col min="1" max="1" width="3.7109375" style="5" customWidth="1"/>
    <col min="2" max="2" width="6.140625" style="5" customWidth="1"/>
    <col min="3" max="3" width="9.85546875" style="5" bestFit="1" customWidth="1"/>
    <col min="4" max="4" width="7" style="5" customWidth="1"/>
    <col min="5" max="5" width="8.42578125" style="5" customWidth="1"/>
    <col min="6" max="6" width="18.7109375" style="5" customWidth="1"/>
    <col min="7" max="7" width="17.7109375" style="5" customWidth="1"/>
    <col min="8" max="8" width="2.5703125" style="5" customWidth="1"/>
    <col min="9" max="9" width="6.42578125" style="5" customWidth="1"/>
    <col min="10" max="10" width="11.7109375" style="5" customWidth="1"/>
    <col min="11" max="11" width="7.140625" style="5" customWidth="1"/>
    <col min="12" max="12" width="11" style="5" customWidth="1"/>
    <col min="13" max="13" width="13.28515625" style="5" customWidth="1"/>
    <col min="14" max="14" width="19.42578125" style="5" customWidth="1"/>
    <col min="15" max="15" width="8.7109375" style="5" customWidth="1"/>
    <col min="16" max="16384" width="9.140625" style="5"/>
  </cols>
  <sheetData>
    <row r="1" spans="2:15" ht="41.25" customHeight="1" x14ac:dyDescent="0.45"/>
    <row r="2" spans="2:15" ht="41.25" customHeight="1" x14ac:dyDescent="0.45">
      <c r="B2" s="666" t="s">
        <v>193</v>
      </c>
      <c r="C2" s="666"/>
      <c r="D2" s="666"/>
      <c r="E2" s="666"/>
      <c r="F2" s="666"/>
      <c r="G2" s="666"/>
    </row>
    <row r="3" spans="2:15" ht="26.25" x14ac:dyDescent="0.55000000000000004">
      <c r="B3" s="138" t="str">
        <f>IF(Home!F3="ประถมศึกษา","1.สัดส่วนคะแนนระหว่างเรียน : คะแนนกลางปี : คะแนนปลายปี","1.สัดส่วนคะแนนระหว่างเรียน : คะแนนกลางภาค : คะแนนปลายภาค")</f>
        <v>1.สัดส่วนคะแนนระหว่างเรียน : คะแนนกลางภาค : คะแนนปลายภาค</v>
      </c>
      <c r="C3" s="100"/>
      <c r="D3" s="100"/>
      <c r="E3" s="100"/>
      <c r="F3" s="100"/>
      <c r="G3" s="100"/>
      <c r="I3" s="212" t="str">
        <f>Home!B11&amp;Home!C11&amp;"  ชั้น"&amp;Home!C9&amp;"   ปีการศึกษา  "&amp;Home!F5</f>
        <v xml:space="preserve">รายวิชา  ชั้น   ปีการศึกษา  </v>
      </c>
    </row>
    <row r="4" spans="2:15" ht="26.25" x14ac:dyDescent="0.45">
      <c r="C4" s="99"/>
      <c r="D4" s="99"/>
      <c r="E4" s="139" t="s">
        <v>194</v>
      </c>
      <c r="F4" s="590">
        <f>SUM(J4,M4,O4)</f>
        <v>50</v>
      </c>
      <c r="G4" s="669" t="s">
        <v>195</v>
      </c>
      <c r="H4" s="669"/>
      <c r="I4" s="669"/>
      <c r="J4" s="381">
        <v>20</v>
      </c>
      <c r="K4" s="669" t="s">
        <v>196</v>
      </c>
      <c r="L4" s="669"/>
      <c r="M4" s="381">
        <v>10</v>
      </c>
      <c r="N4" s="614" t="s">
        <v>197</v>
      </c>
      <c r="O4" s="381">
        <v>20</v>
      </c>
    </row>
    <row r="5" spans="2:15" ht="26.25" x14ac:dyDescent="0.55000000000000004">
      <c r="C5" s="99"/>
      <c r="D5" s="99"/>
      <c r="E5" s="139" t="str">
        <f>IF(Home!F3="ประถมศึกษา","สัดส่วนคะแนน กลางปี","สัดส่วนคะแนน กลางภาค")</f>
        <v>สัดส่วนคะแนน กลางภาค</v>
      </c>
      <c r="F5" s="381">
        <v>20</v>
      </c>
      <c r="G5" s="213" t="s">
        <v>198</v>
      </c>
      <c r="I5" s="138" t="s">
        <v>199</v>
      </c>
      <c r="J5" s="100"/>
      <c r="K5" s="100"/>
      <c r="L5" s="100"/>
      <c r="M5" s="100"/>
      <c r="N5" s="100"/>
    </row>
    <row r="6" spans="2:15" ht="26.25" x14ac:dyDescent="0.45">
      <c r="C6" s="99"/>
      <c r="D6" s="99"/>
      <c r="E6" s="139" t="str">
        <f>IF(Home!F3="ประถมศึกษา","สัดส่วนคะแนน ปลายปี","สัดส่วนคะแนน ปลายภาค")</f>
        <v>สัดส่วนคะแนน ปลายภาค</v>
      </c>
      <c r="F6" s="381">
        <v>30</v>
      </c>
      <c r="G6" s="213" t="s">
        <v>200</v>
      </c>
      <c r="J6" s="227"/>
      <c r="K6" s="228" t="s">
        <v>201</v>
      </c>
      <c r="L6" s="229"/>
      <c r="M6" s="230" t="s">
        <v>202</v>
      </c>
      <c r="N6" s="230" t="s">
        <v>203</v>
      </c>
    </row>
    <row r="7" spans="2:15" ht="26.25" x14ac:dyDescent="0.55000000000000004">
      <c r="B7" s="378"/>
      <c r="C7" s="378"/>
      <c r="D7" s="378"/>
      <c r="E7" s="379" t="s">
        <v>204</v>
      </c>
      <c r="F7" s="381"/>
      <c r="G7" s="380"/>
      <c r="J7" s="224">
        <v>0</v>
      </c>
      <c r="K7" s="225" t="str">
        <f>IF(J7="","","-")</f>
        <v>-</v>
      </c>
      <c r="L7" s="226">
        <v>49</v>
      </c>
      <c r="M7" s="552" t="s">
        <v>205</v>
      </c>
      <c r="N7" s="400">
        <v>0</v>
      </c>
    </row>
    <row r="8" spans="2:15" ht="23.25" customHeight="1" x14ac:dyDescent="0.55000000000000004">
      <c r="B8" s="100"/>
      <c r="C8" s="100"/>
      <c r="D8" s="100"/>
      <c r="E8" s="223" t="s">
        <v>206</v>
      </c>
      <c r="F8" s="667" t="s">
        <v>207</v>
      </c>
      <c r="G8" s="667"/>
      <c r="J8" s="224">
        <v>50</v>
      </c>
      <c r="K8" s="225" t="str">
        <f>IF(J8="","","-")</f>
        <v>-</v>
      </c>
      <c r="L8" s="226">
        <v>64</v>
      </c>
      <c r="M8" s="552" t="s">
        <v>208</v>
      </c>
      <c r="N8" s="400">
        <v>1</v>
      </c>
    </row>
    <row r="9" spans="2:15" ht="23.25" customHeight="1" x14ac:dyDescent="0.55000000000000004">
      <c r="B9" s="211" t="s">
        <v>209</v>
      </c>
      <c r="J9" s="224">
        <v>65</v>
      </c>
      <c r="K9" s="225" t="str">
        <f>IF(J9="","","-")</f>
        <v>-</v>
      </c>
      <c r="L9" s="226">
        <v>79</v>
      </c>
      <c r="M9" s="552" t="s">
        <v>210</v>
      </c>
      <c r="N9" s="400">
        <v>2</v>
      </c>
    </row>
    <row r="10" spans="2:15" ht="23.25" customHeight="1" x14ac:dyDescent="0.55000000000000004">
      <c r="C10" s="227"/>
      <c r="D10" s="228" t="s">
        <v>201</v>
      </c>
      <c r="E10" s="229"/>
      <c r="F10" s="230" t="s">
        <v>202</v>
      </c>
      <c r="G10" s="230" t="s">
        <v>211</v>
      </c>
      <c r="J10" s="224">
        <v>80</v>
      </c>
      <c r="K10" s="225" t="str">
        <f>IF(J10="","","-")</f>
        <v>-</v>
      </c>
      <c r="L10" s="226">
        <v>100</v>
      </c>
      <c r="M10" s="552" t="s">
        <v>212</v>
      </c>
      <c r="N10" s="400">
        <v>3</v>
      </c>
    </row>
    <row r="11" spans="2:15" ht="23.25" customHeight="1" x14ac:dyDescent="0.55000000000000004">
      <c r="C11" s="224">
        <v>0</v>
      </c>
      <c r="D11" s="225" t="str">
        <f>IF(C11="","","-")</f>
        <v>-</v>
      </c>
      <c r="E11" s="226">
        <v>49</v>
      </c>
      <c r="F11" s="401" t="s">
        <v>213</v>
      </c>
      <c r="G11" s="400" t="s">
        <v>214</v>
      </c>
      <c r="J11" s="231"/>
      <c r="K11" s="232" t="str">
        <f>IF(J11="","","-")</f>
        <v/>
      </c>
      <c r="L11" s="233"/>
      <c r="M11" s="234"/>
      <c r="N11" s="235"/>
    </row>
    <row r="12" spans="2:15" ht="23.25" customHeight="1" x14ac:dyDescent="0.55000000000000004">
      <c r="C12" s="224">
        <v>50</v>
      </c>
      <c r="D12" s="225" t="str">
        <f t="shared" ref="D12:D18" si="0">IF(C12="","","-")</f>
        <v>-</v>
      </c>
      <c r="E12" s="226">
        <v>54</v>
      </c>
      <c r="F12" s="401" t="s">
        <v>215</v>
      </c>
      <c r="G12" s="400" t="s">
        <v>216</v>
      </c>
      <c r="I12" s="138" t="s">
        <v>217</v>
      </c>
      <c r="J12" s="100"/>
      <c r="K12" s="100"/>
      <c r="L12" s="100"/>
      <c r="M12" s="100"/>
      <c r="N12" s="100"/>
    </row>
    <row r="13" spans="2:15" ht="23.25" customHeight="1" x14ac:dyDescent="0.55000000000000004">
      <c r="C13" s="224">
        <v>55</v>
      </c>
      <c r="D13" s="225" t="str">
        <f t="shared" si="0"/>
        <v>-</v>
      </c>
      <c r="E13" s="226">
        <v>59</v>
      </c>
      <c r="F13" s="401" t="s">
        <v>218</v>
      </c>
      <c r="G13" s="400" t="s">
        <v>219</v>
      </c>
      <c r="J13" s="227"/>
      <c r="K13" s="228" t="s">
        <v>201</v>
      </c>
      <c r="L13" s="229"/>
      <c r="M13" s="230" t="s">
        <v>202</v>
      </c>
      <c r="N13" s="230" t="s">
        <v>203</v>
      </c>
    </row>
    <row r="14" spans="2:15" ht="23.25" customHeight="1" x14ac:dyDescent="0.55000000000000004">
      <c r="C14" s="224">
        <v>60</v>
      </c>
      <c r="D14" s="225" t="str">
        <f t="shared" si="0"/>
        <v>-</v>
      </c>
      <c r="E14" s="226">
        <v>64</v>
      </c>
      <c r="F14" s="401" t="s">
        <v>220</v>
      </c>
      <c r="G14" s="400" t="s">
        <v>221</v>
      </c>
      <c r="J14" s="224">
        <v>0</v>
      </c>
      <c r="K14" s="225" t="str">
        <f>IF(J14="","","-")</f>
        <v>-</v>
      </c>
      <c r="L14" s="226">
        <v>49</v>
      </c>
      <c r="M14" s="552" t="s">
        <v>205</v>
      </c>
      <c r="N14" s="400">
        <v>0</v>
      </c>
    </row>
    <row r="15" spans="2:15" ht="23.25" customHeight="1" x14ac:dyDescent="0.55000000000000004">
      <c r="C15" s="224">
        <v>65</v>
      </c>
      <c r="D15" s="225" t="str">
        <f t="shared" si="0"/>
        <v>-</v>
      </c>
      <c r="E15" s="226">
        <v>69</v>
      </c>
      <c r="F15" s="401" t="s">
        <v>222</v>
      </c>
      <c r="G15" s="400" t="s">
        <v>223</v>
      </c>
      <c r="J15" s="224">
        <v>50</v>
      </c>
      <c r="K15" s="225" t="str">
        <f>IF(J15="","","-")</f>
        <v>-</v>
      </c>
      <c r="L15" s="226">
        <v>64</v>
      </c>
      <c r="M15" s="552" t="s">
        <v>208</v>
      </c>
      <c r="N15" s="400">
        <v>1</v>
      </c>
    </row>
    <row r="16" spans="2:15" ht="23.25" customHeight="1" x14ac:dyDescent="0.55000000000000004">
      <c r="C16" s="224">
        <v>70</v>
      </c>
      <c r="D16" s="225" t="str">
        <f t="shared" si="0"/>
        <v>-</v>
      </c>
      <c r="E16" s="226">
        <v>74</v>
      </c>
      <c r="F16" s="401" t="s">
        <v>210</v>
      </c>
      <c r="G16" s="400" t="s">
        <v>224</v>
      </c>
      <c r="J16" s="224">
        <v>65</v>
      </c>
      <c r="K16" s="225" t="str">
        <f>IF(J16="","","-")</f>
        <v>-</v>
      </c>
      <c r="L16" s="226">
        <v>79</v>
      </c>
      <c r="M16" s="552" t="s">
        <v>210</v>
      </c>
      <c r="N16" s="400">
        <v>2</v>
      </c>
    </row>
    <row r="17" spans="2:14" ht="23.25" customHeight="1" x14ac:dyDescent="0.55000000000000004">
      <c r="C17" s="224">
        <v>75</v>
      </c>
      <c r="D17" s="225" t="str">
        <f t="shared" si="0"/>
        <v>-</v>
      </c>
      <c r="E17" s="226">
        <v>79</v>
      </c>
      <c r="F17" s="401" t="s">
        <v>225</v>
      </c>
      <c r="G17" s="400" t="s">
        <v>226</v>
      </c>
      <c r="J17" s="224">
        <v>80</v>
      </c>
      <c r="K17" s="225" t="str">
        <f>IF(J17="","","-")</f>
        <v>-</v>
      </c>
      <c r="L17" s="226">
        <v>100</v>
      </c>
      <c r="M17" s="552" t="s">
        <v>212</v>
      </c>
      <c r="N17" s="400">
        <v>3</v>
      </c>
    </row>
    <row r="18" spans="2:14" ht="23.25" customHeight="1" x14ac:dyDescent="0.55000000000000004">
      <c r="C18" s="224">
        <v>80</v>
      </c>
      <c r="D18" s="225" t="str">
        <f t="shared" si="0"/>
        <v>-</v>
      </c>
      <c r="E18" s="226">
        <v>100</v>
      </c>
      <c r="F18" s="401" t="s">
        <v>212</v>
      </c>
      <c r="G18" s="400" t="s">
        <v>227</v>
      </c>
      <c r="J18" s="216"/>
      <c r="K18" s="214" t="str">
        <f>IF(J18="","","-")</f>
        <v/>
      </c>
      <c r="L18" s="217"/>
      <c r="M18" s="218"/>
      <c r="N18" s="215"/>
    </row>
    <row r="19" spans="2:14" ht="30.75" customHeight="1" x14ac:dyDescent="0.55000000000000004">
      <c r="I19" s="138" t="s">
        <v>228</v>
      </c>
      <c r="J19" s="100"/>
      <c r="K19" s="100"/>
      <c r="L19" s="100"/>
      <c r="M19" s="100"/>
      <c r="N19" s="1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</row>
    <row r="20" spans="2:14" ht="30.75" customHeight="1" x14ac:dyDescent="0.55000000000000004">
      <c r="B20" s="138" t="s">
        <v>229</v>
      </c>
      <c r="C20" s="100"/>
      <c r="D20" s="100"/>
      <c r="E20" s="100"/>
      <c r="F20" s="100"/>
      <c r="G20" s="100"/>
      <c r="J20" s="227"/>
      <c r="K20" s="228" t="s">
        <v>201</v>
      </c>
      <c r="L20" s="229"/>
      <c r="M20" s="230" t="s">
        <v>202</v>
      </c>
      <c r="N20" s="230" t="s">
        <v>203</v>
      </c>
    </row>
    <row r="21" spans="2:14" ht="30.75" customHeight="1" x14ac:dyDescent="0.55000000000000004">
      <c r="C21" s="227"/>
      <c r="D21" s="228" t="s">
        <v>201</v>
      </c>
      <c r="E21" s="229"/>
      <c r="F21" s="230" t="s">
        <v>202</v>
      </c>
      <c r="G21" s="230" t="s">
        <v>203</v>
      </c>
      <c r="J21" s="224">
        <v>0</v>
      </c>
      <c r="K21" s="225" t="str">
        <f>IF(J21="","","-")</f>
        <v>-</v>
      </c>
      <c r="L21" s="226">
        <v>49</v>
      </c>
      <c r="M21" s="552" t="s">
        <v>205</v>
      </c>
      <c r="N21" s="400" t="s">
        <v>205</v>
      </c>
    </row>
    <row r="22" spans="2:14" ht="30.75" customHeight="1" x14ac:dyDescent="0.55000000000000004">
      <c r="C22" s="224">
        <v>0</v>
      </c>
      <c r="D22" s="225" t="s">
        <v>230</v>
      </c>
      <c r="E22" s="226">
        <v>49</v>
      </c>
      <c r="F22" s="552" t="s">
        <v>231</v>
      </c>
      <c r="G22" s="400">
        <v>0</v>
      </c>
      <c r="J22" s="224">
        <v>50</v>
      </c>
      <c r="K22" s="225" t="str">
        <f>IF(J22="","","-")</f>
        <v>-</v>
      </c>
      <c r="L22" s="226">
        <v>100</v>
      </c>
      <c r="M22" s="552" t="s">
        <v>208</v>
      </c>
      <c r="N22" s="400" t="s">
        <v>208</v>
      </c>
    </row>
    <row r="23" spans="2:14" ht="30.75" customHeight="1" x14ac:dyDescent="0.55000000000000004">
      <c r="C23" s="224">
        <v>50</v>
      </c>
      <c r="D23" s="225" t="s">
        <v>230</v>
      </c>
      <c r="E23" s="226">
        <v>64</v>
      </c>
      <c r="F23" s="552" t="s">
        <v>218</v>
      </c>
      <c r="G23" s="400">
        <v>1</v>
      </c>
      <c r="M23" s="398"/>
      <c r="N23" s="399"/>
    </row>
    <row r="24" spans="2:14" ht="30.75" customHeight="1" x14ac:dyDescent="0.55000000000000004">
      <c r="C24" s="224">
        <v>65</v>
      </c>
      <c r="D24" s="225" t="s">
        <v>230</v>
      </c>
      <c r="E24" s="226">
        <v>74</v>
      </c>
      <c r="F24" s="552" t="s">
        <v>210</v>
      </c>
      <c r="G24" s="400">
        <v>2</v>
      </c>
      <c r="I24" s="138" t="s">
        <v>232</v>
      </c>
      <c r="J24" s="100"/>
      <c r="K24" s="100"/>
      <c r="L24" s="100"/>
      <c r="M24" s="668" t="str">
        <f>IF(O4="","ไม่นำคะแนนไปรวมตัดเกรด","นำคะแนนไปรวมตัดเกรด")</f>
        <v>นำคะแนนไปรวมตัดเกรด</v>
      </c>
      <c r="N24" s="668"/>
    </row>
    <row r="25" spans="2:14" ht="30.75" customHeight="1" x14ac:dyDescent="0.55000000000000004">
      <c r="C25" s="224">
        <v>75</v>
      </c>
      <c r="D25" s="225" t="s">
        <v>230</v>
      </c>
      <c r="E25" s="226">
        <v>100</v>
      </c>
      <c r="F25" s="552" t="s">
        <v>212</v>
      </c>
      <c r="G25" s="400">
        <v>3</v>
      </c>
      <c r="J25" s="227"/>
      <c r="K25" s="228" t="s">
        <v>201</v>
      </c>
      <c r="L25" s="229"/>
      <c r="M25" s="230" t="s">
        <v>202</v>
      </c>
      <c r="N25" s="230" t="s">
        <v>203</v>
      </c>
    </row>
    <row r="26" spans="2:14" ht="30.75" customHeight="1" x14ac:dyDescent="0.55000000000000004">
      <c r="J26" s="224">
        <v>0</v>
      </c>
      <c r="K26" s="225" t="str">
        <f>IF(J26="","","-")</f>
        <v>-</v>
      </c>
      <c r="L26" s="226">
        <v>59</v>
      </c>
      <c r="M26" s="552" t="s">
        <v>205</v>
      </c>
      <c r="N26" s="400" t="s">
        <v>205</v>
      </c>
    </row>
    <row r="27" spans="2:14" ht="30.75" customHeight="1" x14ac:dyDescent="0.55000000000000004">
      <c r="J27" s="224">
        <v>60</v>
      </c>
      <c r="K27" s="225" t="str">
        <f>IF(J27="","","-")</f>
        <v>-</v>
      </c>
      <c r="L27" s="226">
        <v>100</v>
      </c>
      <c r="M27" s="552" t="s">
        <v>208</v>
      </c>
      <c r="N27" s="400" t="s">
        <v>208</v>
      </c>
    </row>
    <row r="28" spans="2:14" ht="30.75" customHeight="1" x14ac:dyDescent="0.55000000000000004">
      <c r="B28" s="138" t="s">
        <v>233</v>
      </c>
      <c r="C28" s="100"/>
      <c r="D28" s="100"/>
      <c r="E28" s="100"/>
      <c r="F28" s="100"/>
      <c r="G28" s="100"/>
      <c r="I28" s="138" t="s">
        <v>234</v>
      </c>
      <c r="J28" s="100"/>
      <c r="K28" s="100"/>
      <c r="L28" s="100"/>
      <c r="M28" s="100"/>
      <c r="N28" s="579" t="str">
        <f>IF(M24="นำคะแนนไปรวมตัดเกรด","yes","no")</f>
        <v>yes</v>
      </c>
    </row>
    <row r="29" spans="2:14" ht="30.75" customHeight="1" x14ac:dyDescent="0.45">
      <c r="C29" s="227"/>
      <c r="D29" s="228" t="s">
        <v>201</v>
      </c>
      <c r="E29" s="229"/>
      <c r="F29" s="230" t="s">
        <v>202</v>
      </c>
      <c r="G29" s="230" t="s">
        <v>203</v>
      </c>
      <c r="J29" s="227"/>
      <c r="K29" s="228" t="s">
        <v>201</v>
      </c>
      <c r="L29" s="229"/>
      <c r="M29" s="230" t="s">
        <v>202</v>
      </c>
      <c r="N29" s="230" t="s">
        <v>203</v>
      </c>
    </row>
    <row r="30" spans="2:14" ht="30.75" customHeight="1" x14ac:dyDescent="0.55000000000000004">
      <c r="C30" s="224">
        <v>0</v>
      </c>
      <c r="D30" s="225" t="str">
        <f>IF(C30="","","-")</f>
        <v>-</v>
      </c>
      <c r="E30" s="226">
        <v>79</v>
      </c>
      <c r="F30" s="552" t="s">
        <v>205</v>
      </c>
      <c r="G30" s="400" t="s">
        <v>205</v>
      </c>
      <c r="J30" s="224">
        <v>0</v>
      </c>
      <c r="K30" s="225" t="str">
        <f>IF(J30="","","-")</f>
        <v>-</v>
      </c>
      <c r="L30" s="226">
        <v>79</v>
      </c>
      <c r="M30" s="552" t="s">
        <v>205</v>
      </c>
      <c r="N30" s="400" t="s">
        <v>205</v>
      </c>
    </row>
    <row r="31" spans="2:14" ht="30.75" customHeight="1" x14ac:dyDescent="0.55000000000000004">
      <c r="C31" s="224">
        <v>80</v>
      </c>
      <c r="D31" s="225" t="str">
        <f>IF(C31="","","-")</f>
        <v>-</v>
      </c>
      <c r="E31" s="226">
        <v>100</v>
      </c>
      <c r="F31" s="552" t="s">
        <v>208</v>
      </c>
      <c r="G31" s="400" t="s">
        <v>208</v>
      </c>
      <c r="J31" s="224">
        <v>80</v>
      </c>
      <c r="K31" s="225" t="str">
        <f>IF(J31="","","-")</f>
        <v>-</v>
      </c>
      <c r="L31" s="226">
        <v>100</v>
      </c>
      <c r="M31" s="552" t="s">
        <v>208</v>
      </c>
      <c r="N31" s="400" t="s">
        <v>208</v>
      </c>
    </row>
    <row r="32" spans="2:14" x14ac:dyDescent="0.45">
      <c r="C32" s="219" t="s">
        <v>235</v>
      </c>
      <c r="J32" s="220"/>
    </row>
    <row r="33" spans="3:4" x14ac:dyDescent="0.45">
      <c r="C33" s="221" t="s">
        <v>236</v>
      </c>
    </row>
    <row r="34" spans="3:4" x14ac:dyDescent="0.45">
      <c r="C34" s="221" t="s">
        <v>237</v>
      </c>
    </row>
    <row r="35" spans="3:4" x14ac:dyDescent="0.45">
      <c r="C35" s="221" t="s">
        <v>238</v>
      </c>
    </row>
    <row r="36" spans="3:4" x14ac:dyDescent="0.45">
      <c r="C36" s="221" t="s">
        <v>239</v>
      </c>
    </row>
    <row r="37" spans="3:4" x14ac:dyDescent="0.45">
      <c r="C37" s="221"/>
    </row>
    <row r="38" spans="3:4" x14ac:dyDescent="0.45">
      <c r="C38" s="221"/>
    </row>
    <row r="39" spans="3:4" x14ac:dyDescent="0.45">
      <c r="C39" s="219" t="s">
        <v>240</v>
      </c>
    </row>
    <row r="40" spans="3:4" x14ac:dyDescent="0.45">
      <c r="C40" s="221" t="s">
        <v>236</v>
      </c>
    </row>
    <row r="41" spans="3:4" x14ac:dyDescent="0.45">
      <c r="C41" s="221" t="s">
        <v>241</v>
      </c>
    </row>
    <row r="42" spans="3:4" x14ac:dyDescent="0.45">
      <c r="C42" s="221" t="s">
        <v>242</v>
      </c>
    </row>
    <row r="43" spans="3:4" x14ac:dyDescent="0.45">
      <c r="C43" s="221"/>
      <c r="D43" s="222" t="s">
        <v>243</v>
      </c>
    </row>
  </sheetData>
  <sheetProtection password="C992" sheet="1" objects="1" scenarios="1" selectLockedCells="1"/>
  <mergeCells count="5">
    <mergeCell ref="B2:G2"/>
    <mergeCell ref="F8:G8"/>
    <mergeCell ref="M24:N24"/>
    <mergeCell ref="G4:I4"/>
    <mergeCell ref="K4:L4"/>
  </mergeCells>
  <conditionalFormatting sqref="C30:E31">
    <cfRule type="containsBlanks" dxfId="127" priority="1">
      <formula>LEN(TRIM(C30))=0</formula>
    </cfRule>
  </conditionalFormatting>
  <conditionalFormatting sqref="C11:G18">
    <cfRule type="containsBlanks" dxfId="126" priority="26">
      <formula>LEN(TRIM(C11))=0</formula>
    </cfRule>
  </conditionalFormatting>
  <conditionalFormatting sqref="F28:G31">
    <cfRule type="containsBlanks" dxfId="125" priority="3">
      <formula>LEN(TRIM(F28))=0</formula>
    </cfRule>
  </conditionalFormatting>
  <conditionalFormatting sqref="J30:L31">
    <cfRule type="containsBlanks" dxfId="124" priority="5">
      <formula>LEN(TRIM(J30))=0</formula>
    </cfRule>
  </conditionalFormatting>
  <conditionalFormatting sqref="J6:N11 J14:N18 J21:L22 C22:G25 J26:N27">
    <cfRule type="containsBlanks" dxfId="123" priority="28">
      <formula>LEN(TRIM(C6))=0</formula>
    </cfRule>
  </conditionalFormatting>
  <conditionalFormatting sqref="M21:N31">
    <cfRule type="containsBlanks" dxfId="122" priority="7">
      <formula>LEN(TRIM(M21))=0</formula>
    </cfRule>
  </conditionalFormatting>
  <dataValidations count="3">
    <dataValidation type="list" allowBlank="1" showInputMessage="1" showErrorMessage="1" sqref="F4:F7 J4 M4 O4" xr:uid="{00000000-0002-0000-0300-000000000000}">
      <formula1>scor1</formula1>
    </dataValidation>
    <dataValidation type="list" allowBlank="1" showInputMessage="1" showErrorMessage="1" sqref="F8:G8" xr:uid="{00000000-0002-0000-0300-000001000000}">
      <formula1>vadpol</formula1>
    </dataValidation>
    <dataValidation type="list" allowBlank="1" showInputMessage="1" showErrorMessage="1" sqref="M24" xr:uid="{00000000-0002-0000-0300-000002000000}">
      <formula1>vadpolkpi</formula1>
    </dataValidation>
  </dataValidations>
  <pageMargins left="0.51181102362204722" right="0.31496062992125984" top="0.55118110236220474" bottom="0.35433070866141736" header="0.31496062992125984" footer="0.31496062992125984"/>
  <pageSetup paperSize="9" orientation="landscape" blackAndWhite="1" verticalDpi="0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B1:Y59"/>
  <sheetViews>
    <sheetView showGridLines="0" topLeftCell="A7" zoomScale="110" zoomScaleNormal="110" workbookViewId="0">
      <selection activeCell="C6" sqref="C6"/>
    </sheetView>
  </sheetViews>
  <sheetFormatPr defaultColWidth="9.140625" defaultRowHeight="21.75" customHeight="1" x14ac:dyDescent="0.45"/>
  <cols>
    <col min="1" max="1" width="5.28515625" style="143" customWidth="1"/>
    <col min="2" max="2" width="5.5703125" style="143" customWidth="1"/>
    <col min="3" max="3" width="9.85546875" style="143" customWidth="1"/>
    <col min="4" max="4" width="17" style="143" customWidth="1"/>
    <col min="5" max="5" width="29.28515625" style="143" customWidth="1"/>
    <col min="6" max="10" width="5.28515625" style="143" customWidth="1"/>
    <col min="11" max="11" width="16.28515625" style="143" customWidth="1"/>
    <col min="12" max="12" width="2.140625" style="143" customWidth="1"/>
    <col min="13" max="13" width="6.42578125" style="143" customWidth="1"/>
    <col min="14" max="14" width="10.28515625" style="143" customWidth="1"/>
    <col min="15" max="16384" width="9.140625" style="143"/>
  </cols>
  <sheetData>
    <row r="1" spans="2:25" ht="48.75" customHeight="1" x14ac:dyDescent="0.5">
      <c r="C1" s="181"/>
      <c r="D1" s="372"/>
      <c r="E1" s="372"/>
      <c r="J1" s="236"/>
      <c r="K1" s="683" t="s">
        <v>244</v>
      </c>
      <c r="L1" s="683"/>
      <c r="M1" s="683"/>
      <c r="N1" s="683"/>
      <c r="O1" s="683"/>
    </row>
    <row r="2" spans="2:25" ht="20.25" customHeight="1" x14ac:dyDescent="0.45">
      <c r="B2" s="673" t="str">
        <f>"รายชื่อนักเรียน  ชั้น"&amp;Home!C9&amp;"  ปีการศึกษา  "&amp;Home!F5</f>
        <v xml:space="preserve">รายชื่อนักเรียน  ชั้น  ปีการศึกษา  </v>
      </c>
      <c r="C2" s="673"/>
      <c r="D2" s="673"/>
      <c r="E2" s="673"/>
      <c r="F2" s="673"/>
      <c r="G2" s="673"/>
      <c r="H2" s="673"/>
      <c r="I2" s="673"/>
      <c r="J2" s="673"/>
      <c r="K2" s="673"/>
      <c r="M2" s="685" t="s">
        <v>245</v>
      </c>
      <c r="N2" s="686"/>
      <c r="O2" s="539" t="str">
        <f>N57</f>
        <v>-</v>
      </c>
      <c r="P2" s="149" t="s">
        <v>246</v>
      </c>
    </row>
    <row r="3" spans="2:25" s="144" customFormat="1" ht="20.25" customHeight="1" x14ac:dyDescent="0.45">
      <c r="B3" s="674" t="s">
        <v>247</v>
      </c>
      <c r="C3" s="677" t="s">
        <v>248</v>
      </c>
      <c r="D3" s="680" t="s">
        <v>249</v>
      </c>
      <c r="E3" s="674" t="s">
        <v>250</v>
      </c>
      <c r="F3" s="684"/>
      <c r="G3" s="672"/>
      <c r="H3" s="672"/>
      <c r="I3" s="672"/>
      <c r="J3" s="672"/>
      <c r="K3" s="672"/>
      <c r="M3" s="685" t="s">
        <v>251</v>
      </c>
      <c r="N3" s="686"/>
      <c r="O3" s="540" t="str">
        <f>N58</f>
        <v>0</v>
      </c>
      <c r="P3" s="149" t="s">
        <v>246</v>
      </c>
      <c r="Q3" s="143"/>
      <c r="R3" s="143"/>
      <c r="S3" s="143"/>
      <c r="T3" s="143"/>
      <c r="U3" s="143"/>
      <c r="V3" s="143"/>
      <c r="W3" s="143"/>
      <c r="X3" s="143"/>
      <c r="Y3" s="143"/>
    </row>
    <row r="4" spans="2:25" s="144" customFormat="1" ht="20.25" customHeight="1" x14ac:dyDescent="0.45">
      <c r="B4" s="675"/>
      <c r="C4" s="678"/>
      <c r="D4" s="681"/>
      <c r="E4" s="675"/>
      <c r="F4" s="684"/>
      <c r="G4" s="672"/>
      <c r="H4" s="672"/>
      <c r="I4" s="672"/>
      <c r="J4" s="672"/>
      <c r="K4" s="672"/>
      <c r="M4" s="685" t="s">
        <v>252</v>
      </c>
      <c r="N4" s="686"/>
      <c r="O4" s="540" t="str">
        <f>N59</f>
        <v>-</v>
      </c>
      <c r="P4" s="149" t="s">
        <v>246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2:25" s="144" customFormat="1" ht="20.25" customHeight="1" x14ac:dyDescent="0.45">
      <c r="B5" s="676"/>
      <c r="C5" s="679"/>
      <c r="D5" s="682"/>
      <c r="E5" s="676"/>
      <c r="F5" s="684"/>
      <c r="G5" s="672"/>
      <c r="H5" s="672"/>
      <c r="I5" s="672"/>
      <c r="J5" s="672"/>
      <c r="K5" s="672"/>
      <c r="M5" s="245" t="s">
        <v>247</v>
      </c>
      <c r="N5" s="245" t="s">
        <v>253</v>
      </c>
      <c r="O5" s="245"/>
      <c r="Q5" s="143"/>
      <c r="R5" s="143"/>
      <c r="S5" s="143"/>
      <c r="T5" s="143"/>
      <c r="U5" s="143"/>
      <c r="V5" s="143"/>
      <c r="W5" s="143"/>
      <c r="X5" s="143"/>
      <c r="Y5" s="143"/>
    </row>
    <row r="6" spans="2:25" s="237" customFormat="1" ht="15.75" customHeight="1" x14ac:dyDescent="0.45">
      <c r="B6" s="238">
        <v>1</v>
      </c>
      <c r="C6" s="373"/>
      <c r="D6" s="373"/>
      <c r="E6" s="244"/>
      <c r="F6" s="239"/>
      <c r="G6" s="240"/>
      <c r="H6" s="240"/>
      <c r="I6" s="240"/>
      <c r="J6" s="240"/>
      <c r="K6" s="240"/>
      <c r="M6" s="541" t="str">
        <f>IF(E6="","",B6)</f>
        <v/>
      </c>
      <c r="N6" s="510"/>
      <c r="Q6" s="143"/>
      <c r="R6" s="143"/>
      <c r="S6" s="143"/>
      <c r="T6" s="143"/>
      <c r="U6" s="143"/>
      <c r="V6" s="143"/>
      <c r="W6" s="143"/>
      <c r="X6" s="143"/>
      <c r="Y6" s="143"/>
    </row>
    <row r="7" spans="2:25" s="237" customFormat="1" ht="15.75" customHeight="1" x14ac:dyDescent="0.45">
      <c r="B7" s="238">
        <v>2</v>
      </c>
      <c r="C7" s="373"/>
      <c r="D7" s="373"/>
      <c r="E7" s="244"/>
      <c r="F7" s="239"/>
      <c r="G7" s="241"/>
      <c r="H7" s="241"/>
      <c r="I7" s="241"/>
      <c r="J7" s="241"/>
      <c r="K7" s="241"/>
      <c r="M7" s="541" t="str">
        <f t="shared" ref="M7:M55" si="0">IF(E7="","",B7)</f>
        <v/>
      </c>
      <c r="N7" s="510"/>
      <c r="Q7" s="143"/>
      <c r="R7" s="143"/>
      <c r="S7" s="143"/>
      <c r="T7" s="143"/>
      <c r="U7" s="143"/>
      <c r="V7" s="143"/>
      <c r="W7" s="143"/>
      <c r="X7" s="143"/>
      <c r="Y7" s="143"/>
    </row>
    <row r="8" spans="2:25" s="237" customFormat="1" ht="15.75" customHeight="1" x14ac:dyDescent="0.45">
      <c r="B8" s="238">
        <v>3</v>
      </c>
      <c r="C8" s="373"/>
      <c r="D8" s="373"/>
      <c r="E8" s="244"/>
      <c r="F8" s="239"/>
      <c r="G8" s="240"/>
      <c r="H8" s="240"/>
      <c r="I8" s="240"/>
      <c r="J8" s="240"/>
      <c r="K8" s="240"/>
      <c r="M8" s="541" t="str">
        <f t="shared" si="0"/>
        <v/>
      </c>
      <c r="N8" s="510"/>
      <c r="Q8" s="143"/>
      <c r="R8" s="143"/>
      <c r="S8" s="143"/>
      <c r="T8" s="143"/>
      <c r="U8" s="143"/>
      <c r="V8" s="143"/>
      <c r="W8" s="143"/>
      <c r="X8" s="143"/>
      <c r="Y8" s="143"/>
    </row>
    <row r="9" spans="2:25" s="237" customFormat="1" ht="15.75" customHeight="1" x14ac:dyDescent="0.45">
      <c r="B9" s="238">
        <v>4</v>
      </c>
      <c r="C9" s="373"/>
      <c r="D9" s="373"/>
      <c r="E9" s="244"/>
      <c r="F9" s="239"/>
      <c r="G9" s="240"/>
      <c r="H9" s="240"/>
      <c r="I9" s="240"/>
      <c r="J9" s="240"/>
      <c r="K9" s="240"/>
      <c r="M9" s="541" t="str">
        <f t="shared" si="0"/>
        <v/>
      </c>
      <c r="N9" s="510"/>
      <c r="Q9" s="143"/>
      <c r="R9" s="143"/>
      <c r="S9" s="143"/>
      <c r="T9" s="143"/>
      <c r="U9" s="143"/>
      <c r="V9" s="143"/>
      <c r="W9" s="143"/>
      <c r="X9" s="143"/>
      <c r="Y9" s="143"/>
    </row>
    <row r="10" spans="2:25" s="237" customFormat="1" ht="15.75" customHeight="1" x14ac:dyDescent="0.45">
      <c r="B10" s="238">
        <v>5</v>
      </c>
      <c r="C10" s="373"/>
      <c r="D10" s="373"/>
      <c r="E10" s="644"/>
      <c r="F10" s="239"/>
      <c r="G10" s="240"/>
      <c r="H10" s="240"/>
      <c r="I10" s="240"/>
      <c r="J10" s="240"/>
      <c r="K10" s="240"/>
      <c r="M10" s="541" t="str">
        <f t="shared" si="0"/>
        <v/>
      </c>
      <c r="N10" s="510"/>
      <c r="Q10" s="143"/>
      <c r="R10" s="143"/>
      <c r="S10" s="143"/>
      <c r="T10" s="143"/>
      <c r="U10" s="143"/>
      <c r="V10" s="143"/>
      <c r="W10" s="143"/>
      <c r="X10" s="143"/>
      <c r="Y10" s="143"/>
    </row>
    <row r="11" spans="2:25" s="237" customFormat="1" ht="15.75" customHeight="1" x14ac:dyDescent="0.45">
      <c r="B11" s="238">
        <v>6</v>
      </c>
      <c r="C11" s="373"/>
      <c r="D11" s="373"/>
      <c r="E11" s="244"/>
      <c r="F11" s="239"/>
      <c r="G11" s="241"/>
      <c r="H11" s="241"/>
      <c r="I11" s="241"/>
      <c r="J11" s="241"/>
      <c r="K11" s="241"/>
      <c r="M11" s="541" t="str">
        <f t="shared" si="0"/>
        <v/>
      </c>
      <c r="N11" s="510"/>
      <c r="Q11" s="143"/>
      <c r="R11" s="143"/>
      <c r="S11" s="143"/>
      <c r="T11" s="143"/>
      <c r="U11" s="143"/>
      <c r="V11" s="143"/>
      <c r="W11" s="143"/>
      <c r="X11" s="143"/>
      <c r="Y11" s="143"/>
    </row>
    <row r="12" spans="2:25" s="237" customFormat="1" ht="15.75" customHeight="1" x14ac:dyDescent="0.45">
      <c r="B12" s="238">
        <v>7</v>
      </c>
      <c r="C12" s="373"/>
      <c r="D12" s="373"/>
      <c r="E12" s="244"/>
      <c r="F12" s="239"/>
      <c r="G12" s="240"/>
      <c r="H12" s="240"/>
      <c r="I12" s="240"/>
      <c r="J12" s="240"/>
      <c r="K12" s="240"/>
      <c r="M12" s="541" t="str">
        <f t="shared" si="0"/>
        <v/>
      </c>
      <c r="N12" s="510"/>
      <c r="Q12" s="143"/>
      <c r="R12" s="143"/>
      <c r="S12" s="143"/>
      <c r="T12" s="143"/>
      <c r="U12" s="143"/>
      <c r="V12" s="143"/>
      <c r="W12" s="143"/>
      <c r="X12" s="143"/>
      <c r="Y12" s="143"/>
    </row>
    <row r="13" spans="2:25" s="237" customFormat="1" ht="15.75" customHeight="1" x14ac:dyDescent="0.45">
      <c r="B13" s="238">
        <v>8</v>
      </c>
      <c r="C13" s="373"/>
      <c r="D13" s="373"/>
      <c r="E13" s="244"/>
      <c r="F13" s="239"/>
      <c r="G13" s="240"/>
      <c r="H13" s="240"/>
      <c r="I13" s="240"/>
      <c r="J13" s="240"/>
      <c r="K13" s="240"/>
      <c r="M13" s="541" t="str">
        <f t="shared" si="0"/>
        <v/>
      </c>
      <c r="N13" s="510"/>
      <c r="Q13" s="143"/>
      <c r="R13" s="143"/>
      <c r="S13" s="143"/>
      <c r="T13" s="143"/>
      <c r="U13" s="143"/>
      <c r="V13" s="143"/>
      <c r="W13" s="143"/>
      <c r="X13" s="143"/>
      <c r="Y13" s="143"/>
    </row>
    <row r="14" spans="2:25" s="237" customFormat="1" ht="15.75" customHeight="1" x14ac:dyDescent="0.45">
      <c r="B14" s="238">
        <v>9</v>
      </c>
      <c r="C14" s="373"/>
      <c r="D14" s="373"/>
      <c r="E14" s="244"/>
      <c r="F14" s="239"/>
      <c r="G14" s="240"/>
      <c r="H14" s="240"/>
      <c r="I14" s="240"/>
      <c r="J14" s="240"/>
      <c r="K14" s="240"/>
      <c r="M14" s="541" t="str">
        <f t="shared" si="0"/>
        <v/>
      </c>
      <c r="N14" s="510"/>
      <c r="Q14" s="143"/>
      <c r="R14" s="143"/>
      <c r="S14" s="143"/>
      <c r="T14" s="143"/>
      <c r="U14" s="143"/>
      <c r="V14" s="143"/>
      <c r="W14" s="143"/>
      <c r="X14" s="143"/>
      <c r="Y14" s="143"/>
    </row>
    <row r="15" spans="2:25" s="237" customFormat="1" ht="15.75" customHeight="1" x14ac:dyDescent="0.45">
      <c r="B15" s="238">
        <v>10</v>
      </c>
      <c r="C15" s="373"/>
      <c r="D15" s="373"/>
      <c r="E15" s="244"/>
      <c r="F15" s="239"/>
      <c r="G15" s="240"/>
      <c r="H15" s="240"/>
      <c r="I15" s="240"/>
      <c r="J15" s="240"/>
      <c r="K15" s="240"/>
      <c r="M15" s="541" t="str">
        <f t="shared" si="0"/>
        <v/>
      </c>
      <c r="N15" s="510"/>
      <c r="Q15" s="143"/>
      <c r="R15" s="143"/>
      <c r="S15" s="143"/>
      <c r="T15" s="143"/>
      <c r="U15" s="143"/>
      <c r="V15" s="143"/>
      <c r="W15" s="143"/>
      <c r="X15" s="143"/>
      <c r="Y15" s="143"/>
    </row>
    <row r="16" spans="2:25" s="237" customFormat="1" ht="15.75" customHeight="1" x14ac:dyDescent="0.45">
      <c r="B16" s="238">
        <v>11</v>
      </c>
      <c r="C16" s="373"/>
      <c r="D16" s="373"/>
      <c r="E16" s="244"/>
      <c r="F16" s="239"/>
      <c r="G16" s="240"/>
      <c r="H16" s="240"/>
      <c r="I16" s="240"/>
      <c r="J16" s="240"/>
      <c r="K16" s="240"/>
      <c r="M16" s="541" t="str">
        <f t="shared" si="0"/>
        <v/>
      </c>
      <c r="N16" s="510"/>
      <c r="Q16" s="143"/>
      <c r="R16" s="143"/>
      <c r="S16" s="143"/>
      <c r="T16" s="143"/>
      <c r="U16" s="143"/>
      <c r="V16" s="143"/>
      <c r="W16" s="143"/>
      <c r="X16" s="143"/>
      <c r="Y16" s="143"/>
    </row>
    <row r="17" spans="2:25" s="237" customFormat="1" ht="15.75" customHeight="1" x14ac:dyDescent="0.45">
      <c r="B17" s="238">
        <v>12</v>
      </c>
      <c r="C17" s="373"/>
      <c r="D17" s="373"/>
      <c r="E17" s="244"/>
      <c r="F17" s="239"/>
      <c r="G17" s="242"/>
      <c r="H17" s="242"/>
      <c r="I17" s="242"/>
      <c r="J17" s="242"/>
      <c r="K17" s="242"/>
      <c r="M17" s="541" t="str">
        <f t="shared" si="0"/>
        <v/>
      </c>
      <c r="N17" s="510"/>
      <c r="Q17" s="143"/>
      <c r="R17" s="143"/>
      <c r="S17" s="143"/>
      <c r="T17" s="143"/>
      <c r="U17" s="143"/>
      <c r="V17" s="143"/>
      <c r="W17" s="143"/>
      <c r="X17" s="143"/>
      <c r="Y17" s="143"/>
    </row>
    <row r="18" spans="2:25" s="237" customFormat="1" ht="15.75" customHeight="1" x14ac:dyDescent="0.45">
      <c r="B18" s="238">
        <v>13</v>
      </c>
      <c r="C18" s="373"/>
      <c r="D18" s="373"/>
      <c r="E18" s="244"/>
      <c r="F18" s="239"/>
      <c r="G18" s="242"/>
      <c r="H18" s="242"/>
      <c r="I18" s="242"/>
      <c r="J18" s="242"/>
      <c r="K18" s="242"/>
      <c r="M18" s="541" t="str">
        <f t="shared" si="0"/>
        <v/>
      </c>
      <c r="N18" s="510"/>
      <c r="Q18" s="143"/>
      <c r="R18" s="143"/>
      <c r="S18" s="143"/>
      <c r="T18" s="143"/>
      <c r="U18" s="143"/>
      <c r="V18" s="143"/>
      <c r="W18" s="143"/>
      <c r="X18" s="143"/>
      <c r="Y18" s="143"/>
    </row>
    <row r="19" spans="2:25" s="237" customFormat="1" ht="15.75" customHeight="1" x14ac:dyDescent="0.45">
      <c r="B19" s="238">
        <v>14</v>
      </c>
      <c r="C19" s="373"/>
      <c r="D19" s="373"/>
      <c r="E19" s="244"/>
      <c r="F19" s="239"/>
      <c r="G19" s="242"/>
      <c r="H19" s="242"/>
      <c r="I19" s="242"/>
      <c r="J19" s="242"/>
      <c r="K19" s="242"/>
      <c r="M19" s="541" t="str">
        <f t="shared" si="0"/>
        <v/>
      </c>
      <c r="N19" s="510"/>
      <c r="Q19" s="143"/>
      <c r="R19" s="143"/>
      <c r="S19" s="143"/>
      <c r="T19" s="143"/>
      <c r="U19" s="143"/>
      <c r="V19" s="143"/>
      <c r="W19" s="143"/>
      <c r="X19" s="143"/>
      <c r="Y19" s="143"/>
    </row>
    <row r="20" spans="2:25" s="237" customFormat="1" ht="15.75" customHeight="1" x14ac:dyDescent="0.45">
      <c r="B20" s="238">
        <v>15</v>
      </c>
      <c r="C20" s="373"/>
      <c r="D20" s="373"/>
      <c r="E20" s="244"/>
      <c r="F20" s="239"/>
      <c r="G20" s="241"/>
      <c r="H20" s="241"/>
      <c r="I20" s="241"/>
      <c r="J20" s="241"/>
      <c r="K20" s="241"/>
      <c r="M20" s="541" t="str">
        <f t="shared" si="0"/>
        <v/>
      </c>
      <c r="N20" s="510"/>
      <c r="Q20" s="143"/>
      <c r="R20" s="143"/>
      <c r="S20" s="143"/>
      <c r="T20" s="143"/>
      <c r="U20" s="143"/>
      <c r="V20" s="143"/>
      <c r="W20" s="143"/>
      <c r="X20" s="143"/>
      <c r="Y20" s="143"/>
    </row>
    <row r="21" spans="2:25" s="237" customFormat="1" ht="15.75" customHeight="1" x14ac:dyDescent="0.45">
      <c r="B21" s="238">
        <v>16</v>
      </c>
      <c r="C21" s="373"/>
      <c r="D21" s="373"/>
      <c r="E21" s="244"/>
      <c r="F21" s="239"/>
      <c r="G21" s="241"/>
      <c r="H21" s="241"/>
      <c r="I21" s="241"/>
      <c r="J21" s="241"/>
      <c r="K21" s="241"/>
      <c r="M21" s="541" t="str">
        <f t="shared" si="0"/>
        <v/>
      </c>
      <c r="N21" s="510"/>
      <c r="Q21" s="143"/>
      <c r="R21" s="143"/>
      <c r="S21" s="143"/>
      <c r="T21" s="143"/>
      <c r="U21" s="143"/>
      <c r="V21" s="143"/>
      <c r="W21" s="143"/>
      <c r="X21" s="143"/>
      <c r="Y21" s="143"/>
    </row>
    <row r="22" spans="2:25" s="237" customFormat="1" ht="15.75" customHeight="1" x14ac:dyDescent="0.45">
      <c r="B22" s="238">
        <v>17</v>
      </c>
      <c r="C22" s="373"/>
      <c r="D22" s="373"/>
      <c r="E22" s="244"/>
      <c r="F22" s="239"/>
      <c r="G22" s="241"/>
      <c r="H22" s="241"/>
      <c r="I22" s="241"/>
      <c r="J22" s="241"/>
      <c r="K22" s="241"/>
      <c r="M22" s="541" t="str">
        <f t="shared" si="0"/>
        <v/>
      </c>
      <c r="N22" s="510"/>
      <c r="Q22" s="143"/>
      <c r="R22" s="143"/>
      <c r="S22" s="143"/>
      <c r="T22" s="143"/>
      <c r="U22" s="143"/>
      <c r="V22" s="143"/>
      <c r="W22" s="143"/>
      <c r="X22" s="143"/>
      <c r="Y22" s="143"/>
    </row>
    <row r="23" spans="2:25" s="237" customFormat="1" ht="15.75" customHeight="1" x14ac:dyDescent="0.45">
      <c r="B23" s="238">
        <v>18</v>
      </c>
      <c r="C23" s="373"/>
      <c r="D23" s="373"/>
      <c r="E23" s="244"/>
      <c r="F23" s="239"/>
      <c r="G23" s="241"/>
      <c r="H23" s="241"/>
      <c r="I23" s="241"/>
      <c r="J23" s="241"/>
      <c r="K23" s="241"/>
      <c r="M23" s="541" t="str">
        <f t="shared" si="0"/>
        <v/>
      </c>
      <c r="N23" s="510"/>
      <c r="Q23" s="143"/>
      <c r="R23" s="143"/>
      <c r="S23" s="143"/>
      <c r="T23" s="143"/>
      <c r="U23" s="143"/>
      <c r="V23" s="143"/>
      <c r="W23" s="143"/>
      <c r="X23" s="143"/>
      <c r="Y23" s="143"/>
    </row>
    <row r="24" spans="2:25" s="237" customFormat="1" ht="15.75" customHeight="1" x14ac:dyDescent="0.45">
      <c r="B24" s="238">
        <v>19</v>
      </c>
      <c r="C24" s="373"/>
      <c r="D24" s="373"/>
      <c r="E24" s="244"/>
      <c r="F24" s="239"/>
      <c r="G24" s="241"/>
      <c r="H24" s="241"/>
      <c r="I24" s="241"/>
      <c r="J24" s="241"/>
      <c r="K24" s="241"/>
      <c r="M24" s="541" t="str">
        <f t="shared" si="0"/>
        <v/>
      </c>
      <c r="N24" s="510"/>
      <c r="Q24" s="143"/>
      <c r="R24" s="143"/>
      <c r="S24" s="143"/>
      <c r="T24" s="143"/>
      <c r="U24" s="143"/>
      <c r="V24" s="143"/>
      <c r="W24" s="143"/>
      <c r="X24" s="143"/>
      <c r="Y24" s="143"/>
    </row>
    <row r="25" spans="2:25" s="237" customFormat="1" ht="15.75" customHeight="1" x14ac:dyDescent="0.45">
      <c r="B25" s="238">
        <v>20</v>
      </c>
      <c r="C25" s="373"/>
      <c r="D25" s="373"/>
      <c r="E25" s="244"/>
      <c r="F25" s="239"/>
      <c r="G25" s="241"/>
      <c r="H25" s="241"/>
      <c r="I25" s="241"/>
      <c r="J25" s="241"/>
      <c r="K25" s="241"/>
      <c r="M25" s="541" t="str">
        <f t="shared" si="0"/>
        <v/>
      </c>
      <c r="N25" s="510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2:25" s="237" customFormat="1" ht="15.75" customHeight="1" x14ac:dyDescent="0.45">
      <c r="B26" s="238">
        <v>21</v>
      </c>
      <c r="C26" s="373"/>
      <c r="D26" s="373"/>
      <c r="E26" s="244"/>
      <c r="F26" s="239"/>
      <c r="G26" s="241"/>
      <c r="H26" s="241"/>
      <c r="I26" s="241"/>
      <c r="J26" s="241"/>
      <c r="K26" s="241"/>
      <c r="M26" s="541" t="str">
        <f t="shared" si="0"/>
        <v/>
      </c>
      <c r="N26" s="510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2:25" s="237" customFormat="1" ht="15.75" customHeight="1" x14ac:dyDescent="0.45">
      <c r="B27" s="238">
        <v>22</v>
      </c>
      <c r="C27" s="373"/>
      <c r="D27" s="373"/>
      <c r="E27" s="244"/>
      <c r="F27" s="239"/>
      <c r="G27" s="241"/>
      <c r="H27" s="241"/>
      <c r="I27" s="241"/>
      <c r="J27" s="241"/>
      <c r="K27" s="241"/>
      <c r="M27" s="541" t="str">
        <f t="shared" si="0"/>
        <v/>
      </c>
      <c r="N27" s="510"/>
      <c r="Q27" s="143"/>
      <c r="R27" s="143"/>
      <c r="S27" s="143"/>
      <c r="T27" s="143"/>
      <c r="U27" s="143"/>
      <c r="V27" s="143"/>
      <c r="W27" s="143"/>
      <c r="X27" s="143"/>
      <c r="Y27" s="143"/>
    </row>
    <row r="28" spans="2:25" s="237" customFormat="1" ht="15.75" customHeight="1" x14ac:dyDescent="0.45">
      <c r="B28" s="238">
        <v>23</v>
      </c>
      <c r="C28" s="373"/>
      <c r="D28" s="373"/>
      <c r="E28" s="244"/>
      <c r="F28" s="239"/>
      <c r="G28" s="241"/>
      <c r="H28" s="241"/>
      <c r="I28" s="241"/>
      <c r="J28" s="241"/>
      <c r="K28" s="241"/>
      <c r="M28" s="541" t="str">
        <f t="shared" si="0"/>
        <v/>
      </c>
      <c r="N28" s="510"/>
      <c r="Q28" s="143"/>
      <c r="R28" s="143"/>
      <c r="S28" s="143"/>
      <c r="T28" s="143"/>
      <c r="U28" s="143"/>
      <c r="V28" s="143"/>
      <c r="W28" s="143"/>
      <c r="X28" s="143"/>
      <c r="Y28" s="143"/>
    </row>
    <row r="29" spans="2:25" s="237" customFormat="1" ht="15.75" customHeight="1" x14ac:dyDescent="0.45">
      <c r="B29" s="238">
        <v>24</v>
      </c>
      <c r="C29" s="373"/>
      <c r="D29" s="373"/>
      <c r="E29" s="244"/>
      <c r="F29" s="239"/>
      <c r="G29" s="241"/>
      <c r="H29" s="241"/>
      <c r="I29" s="241"/>
      <c r="J29" s="241"/>
      <c r="K29" s="241"/>
      <c r="M29" s="541" t="str">
        <f t="shared" si="0"/>
        <v/>
      </c>
      <c r="N29" s="510"/>
      <c r="Q29" s="143"/>
      <c r="R29" s="143"/>
      <c r="S29" s="143"/>
      <c r="T29" s="143"/>
      <c r="U29" s="143"/>
      <c r="V29" s="143"/>
      <c r="W29" s="143"/>
      <c r="X29" s="143"/>
      <c r="Y29" s="143"/>
    </row>
    <row r="30" spans="2:25" s="237" customFormat="1" ht="15.75" customHeight="1" x14ac:dyDescent="0.45">
      <c r="B30" s="238">
        <v>25</v>
      </c>
      <c r="C30" s="373"/>
      <c r="D30" s="373"/>
      <c r="E30" s="244"/>
      <c r="F30" s="239"/>
      <c r="G30" s="241"/>
      <c r="H30" s="241"/>
      <c r="I30" s="241"/>
      <c r="J30" s="241"/>
      <c r="K30" s="241"/>
      <c r="M30" s="541" t="str">
        <f t="shared" si="0"/>
        <v/>
      </c>
      <c r="N30" s="510"/>
      <c r="Q30" s="143"/>
      <c r="R30" s="143"/>
      <c r="S30" s="143"/>
      <c r="T30" s="143"/>
      <c r="U30" s="143"/>
      <c r="V30" s="143"/>
      <c r="W30" s="143"/>
      <c r="X30" s="143"/>
      <c r="Y30" s="143"/>
    </row>
    <row r="31" spans="2:25" s="237" customFormat="1" ht="15.75" customHeight="1" x14ac:dyDescent="0.45">
      <c r="B31" s="238">
        <v>26</v>
      </c>
      <c r="C31" s="373"/>
      <c r="D31" s="373"/>
      <c r="E31" s="244"/>
      <c r="F31" s="239"/>
      <c r="G31" s="241"/>
      <c r="H31" s="241"/>
      <c r="I31" s="241"/>
      <c r="J31" s="241"/>
      <c r="K31" s="241"/>
      <c r="M31" s="541" t="str">
        <f t="shared" si="0"/>
        <v/>
      </c>
      <c r="N31" s="510"/>
      <c r="Q31" s="143"/>
      <c r="R31" s="143"/>
      <c r="S31" s="143"/>
      <c r="T31" s="143"/>
      <c r="U31" s="143"/>
      <c r="V31" s="143"/>
      <c r="W31" s="143"/>
      <c r="X31" s="143"/>
      <c r="Y31" s="143"/>
    </row>
    <row r="32" spans="2:25" s="237" customFormat="1" ht="15.75" customHeight="1" x14ac:dyDescent="0.45">
      <c r="B32" s="238">
        <v>27</v>
      </c>
      <c r="C32" s="373"/>
      <c r="D32" s="373"/>
      <c r="E32" s="244"/>
      <c r="F32" s="239"/>
      <c r="G32" s="241"/>
      <c r="H32" s="241"/>
      <c r="I32" s="241"/>
      <c r="J32" s="241"/>
      <c r="K32" s="241"/>
      <c r="M32" s="541" t="str">
        <f t="shared" si="0"/>
        <v/>
      </c>
      <c r="N32" s="510"/>
      <c r="Q32" s="143"/>
      <c r="R32" s="143"/>
      <c r="S32" s="143"/>
      <c r="T32" s="143"/>
      <c r="U32" s="143"/>
      <c r="V32" s="143"/>
      <c r="W32" s="143"/>
      <c r="X32" s="143"/>
      <c r="Y32" s="143"/>
    </row>
    <row r="33" spans="2:25" s="237" customFormat="1" ht="15.75" customHeight="1" x14ac:dyDescent="0.45">
      <c r="B33" s="238">
        <v>28</v>
      </c>
      <c r="C33" s="373"/>
      <c r="D33" s="373"/>
      <c r="E33" s="244"/>
      <c r="F33" s="239"/>
      <c r="G33" s="241"/>
      <c r="H33" s="241"/>
      <c r="I33" s="241"/>
      <c r="J33" s="241"/>
      <c r="K33" s="241"/>
      <c r="M33" s="541" t="str">
        <f t="shared" si="0"/>
        <v/>
      </c>
      <c r="N33" s="510"/>
      <c r="Q33" s="143"/>
      <c r="R33" s="143"/>
      <c r="S33" s="143"/>
      <c r="T33" s="143"/>
      <c r="U33" s="143"/>
      <c r="V33" s="143"/>
      <c r="W33" s="143"/>
      <c r="X33" s="143"/>
      <c r="Y33" s="143"/>
    </row>
    <row r="34" spans="2:25" s="237" customFormat="1" ht="15.75" customHeight="1" x14ac:dyDescent="0.45">
      <c r="B34" s="238">
        <v>29</v>
      </c>
      <c r="C34" s="373"/>
      <c r="D34" s="373"/>
      <c r="E34" s="244"/>
      <c r="F34" s="239"/>
      <c r="G34" s="241"/>
      <c r="H34" s="241"/>
      <c r="I34" s="241"/>
      <c r="J34" s="241"/>
      <c r="K34" s="241"/>
      <c r="M34" s="541" t="str">
        <f t="shared" si="0"/>
        <v/>
      </c>
      <c r="N34" s="510"/>
      <c r="Q34" s="143"/>
      <c r="R34" s="143"/>
      <c r="S34" s="143"/>
      <c r="T34" s="143"/>
      <c r="U34" s="143"/>
      <c r="V34" s="143"/>
      <c r="W34" s="143"/>
      <c r="X34" s="143"/>
      <c r="Y34" s="143"/>
    </row>
    <row r="35" spans="2:25" s="237" customFormat="1" ht="15.75" customHeight="1" x14ac:dyDescent="0.45">
      <c r="B35" s="238">
        <v>30</v>
      </c>
      <c r="C35" s="373"/>
      <c r="D35" s="373"/>
      <c r="E35" s="244"/>
      <c r="F35" s="239"/>
      <c r="G35" s="241"/>
      <c r="H35" s="241"/>
      <c r="I35" s="241"/>
      <c r="J35" s="241"/>
      <c r="K35" s="241"/>
      <c r="M35" s="541" t="str">
        <f t="shared" si="0"/>
        <v/>
      </c>
      <c r="N35" s="510"/>
      <c r="Q35" s="143"/>
      <c r="R35" s="143"/>
      <c r="S35" s="143"/>
      <c r="T35" s="143"/>
      <c r="U35" s="143"/>
      <c r="V35" s="143"/>
      <c r="W35" s="143"/>
      <c r="X35" s="143"/>
      <c r="Y35" s="143"/>
    </row>
    <row r="36" spans="2:25" s="237" customFormat="1" ht="15.75" customHeight="1" x14ac:dyDescent="0.45">
      <c r="B36" s="238">
        <v>31</v>
      </c>
      <c r="C36" s="373"/>
      <c r="D36" s="373"/>
      <c r="E36" s="244"/>
      <c r="F36" s="239"/>
      <c r="G36" s="241"/>
      <c r="H36" s="241"/>
      <c r="I36" s="241"/>
      <c r="J36" s="241"/>
      <c r="K36" s="241"/>
      <c r="M36" s="541" t="str">
        <f t="shared" si="0"/>
        <v/>
      </c>
      <c r="N36" s="510"/>
      <c r="Q36" s="143"/>
      <c r="R36" s="143"/>
      <c r="S36" s="143"/>
      <c r="T36" s="143"/>
      <c r="U36" s="143"/>
      <c r="V36" s="143"/>
      <c r="W36" s="143"/>
      <c r="X36" s="143"/>
      <c r="Y36" s="143"/>
    </row>
    <row r="37" spans="2:25" s="237" customFormat="1" ht="15.75" customHeight="1" x14ac:dyDescent="0.45">
      <c r="B37" s="238">
        <v>32</v>
      </c>
      <c r="C37" s="373"/>
      <c r="D37" s="373"/>
      <c r="E37" s="244"/>
      <c r="F37" s="239"/>
      <c r="G37" s="241"/>
      <c r="H37" s="241"/>
      <c r="I37" s="241"/>
      <c r="J37" s="241"/>
      <c r="K37" s="241"/>
      <c r="M37" s="541" t="str">
        <f t="shared" si="0"/>
        <v/>
      </c>
      <c r="N37" s="510"/>
      <c r="Q37" s="143"/>
      <c r="R37" s="143"/>
      <c r="S37" s="143"/>
      <c r="T37" s="143"/>
      <c r="U37" s="143"/>
      <c r="V37" s="143"/>
      <c r="W37" s="143"/>
      <c r="X37" s="143"/>
      <c r="Y37" s="143"/>
    </row>
    <row r="38" spans="2:25" s="144" customFormat="1" ht="15.75" customHeight="1" x14ac:dyDescent="0.45">
      <c r="B38" s="238">
        <v>33</v>
      </c>
      <c r="C38" s="373"/>
      <c r="D38" s="373"/>
      <c r="E38" s="244"/>
      <c r="F38" s="243"/>
      <c r="G38" s="240"/>
      <c r="H38" s="240"/>
      <c r="I38" s="240"/>
      <c r="J38" s="240"/>
      <c r="K38" s="240"/>
      <c r="M38" s="541" t="str">
        <f t="shared" si="0"/>
        <v/>
      </c>
      <c r="N38" s="510"/>
      <c r="Q38" s="143"/>
      <c r="R38" s="143"/>
      <c r="S38" s="143"/>
      <c r="T38" s="143"/>
      <c r="U38" s="143"/>
      <c r="V38" s="143"/>
      <c r="W38" s="143"/>
      <c r="X38" s="143"/>
      <c r="Y38" s="143"/>
    </row>
    <row r="39" spans="2:25" s="144" customFormat="1" ht="15.75" customHeight="1" x14ac:dyDescent="0.45">
      <c r="B39" s="238">
        <v>34</v>
      </c>
      <c r="C39" s="373"/>
      <c r="D39" s="373"/>
      <c r="E39" s="244"/>
      <c r="F39" s="243"/>
      <c r="G39" s="240"/>
      <c r="H39" s="240"/>
      <c r="I39" s="240"/>
      <c r="J39" s="240"/>
      <c r="K39" s="240"/>
      <c r="M39" s="541" t="str">
        <f t="shared" si="0"/>
        <v/>
      </c>
      <c r="N39" s="510"/>
      <c r="Q39" s="143"/>
      <c r="R39" s="143"/>
      <c r="S39" s="143"/>
      <c r="T39" s="143"/>
      <c r="U39" s="143"/>
      <c r="V39" s="143"/>
      <c r="W39" s="143"/>
      <c r="X39" s="143"/>
      <c r="Y39" s="143"/>
    </row>
    <row r="40" spans="2:25" s="144" customFormat="1" ht="15.75" customHeight="1" x14ac:dyDescent="0.45">
      <c r="B40" s="238">
        <v>35</v>
      </c>
      <c r="C40" s="373"/>
      <c r="D40" s="373"/>
      <c r="E40" s="644"/>
      <c r="F40" s="243"/>
      <c r="G40" s="240"/>
      <c r="H40" s="240"/>
      <c r="I40" s="240"/>
      <c r="J40" s="240"/>
      <c r="K40" s="240"/>
      <c r="M40" s="541" t="str">
        <f t="shared" si="0"/>
        <v/>
      </c>
      <c r="N40" s="510"/>
      <c r="Q40" s="143"/>
      <c r="R40" s="143"/>
      <c r="S40" s="143"/>
      <c r="T40" s="143"/>
      <c r="U40" s="143"/>
      <c r="V40" s="143"/>
      <c r="W40" s="143"/>
      <c r="X40" s="143"/>
      <c r="Y40" s="143"/>
    </row>
    <row r="41" spans="2:25" s="144" customFormat="1" ht="15.75" customHeight="1" x14ac:dyDescent="0.45">
      <c r="B41" s="238">
        <v>36</v>
      </c>
      <c r="C41" s="373"/>
      <c r="D41" s="373"/>
      <c r="E41" s="244"/>
      <c r="F41" s="243"/>
      <c r="G41" s="240"/>
      <c r="H41" s="240"/>
      <c r="I41" s="240"/>
      <c r="J41" s="240"/>
      <c r="K41" s="240"/>
      <c r="M41" s="541" t="str">
        <f t="shared" si="0"/>
        <v/>
      </c>
      <c r="N41" s="510"/>
      <c r="Q41" s="143"/>
      <c r="R41" s="143"/>
      <c r="S41" s="143"/>
      <c r="T41" s="143"/>
      <c r="U41" s="143"/>
      <c r="V41" s="143"/>
      <c r="W41" s="143"/>
      <c r="X41" s="143"/>
      <c r="Y41" s="143"/>
    </row>
    <row r="42" spans="2:25" s="144" customFormat="1" ht="15.75" customHeight="1" x14ac:dyDescent="0.45">
      <c r="B42" s="238">
        <v>37</v>
      </c>
      <c r="C42" s="373"/>
      <c r="D42" s="373"/>
      <c r="E42" s="244"/>
      <c r="F42" s="243"/>
      <c r="G42" s="240"/>
      <c r="H42" s="240"/>
      <c r="I42" s="240"/>
      <c r="J42" s="240"/>
      <c r="K42" s="240"/>
      <c r="M42" s="541" t="str">
        <f t="shared" si="0"/>
        <v/>
      </c>
      <c r="N42" s="510"/>
      <c r="Q42" s="143"/>
      <c r="R42" s="143"/>
      <c r="S42" s="143"/>
      <c r="T42" s="143"/>
      <c r="U42" s="143"/>
      <c r="V42" s="143"/>
      <c r="W42" s="143"/>
      <c r="X42" s="143"/>
      <c r="Y42" s="143"/>
    </row>
    <row r="43" spans="2:25" s="144" customFormat="1" ht="15.75" customHeight="1" x14ac:dyDescent="0.45">
      <c r="B43" s="238">
        <v>38</v>
      </c>
      <c r="C43" s="373"/>
      <c r="D43" s="373"/>
      <c r="E43" s="244"/>
      <c r="F43" s="243"/>
      <c r="G43" s="240"/>
      <c r="H43" s="240"/>
      <c r="I43" s="240"/>
      <c r="J43" s="240"/>
      <c r="K43" s="240"/>
      <c r="M43" s="541" t="str">
        <f t="shared" si="0"/>
        <v/>
      </c>
      <c r="N43" s="510"/>
      <c r="Q43" s="143"/>
      <c r="R43" s="143"/>
      <c r="S43" s="143"/>
      <c r="T43" s="143"/>
      <c r="U43" s="143"/>
      <c r="V43" s="143"/>
      <c r="W43" s="143"/>
      <c r="X43" s="143"/>
      <c r="Y43" s="143"/>
    </row>
    <row r="44" spans="2:25" s="144" customFormat="1" ht="15.75" customHeight="1" x14ac:dyDescent="0.45">
      <c r="B44" s="238">
        <v>39</v>
      </c>
      <c r="C44" s="373"/>
      <c r="D44" s="373"/>
      <c r="E44" s="244"/>
      <c r="F44" s="243"/>
      <c r="G44" s="240"/>
      <c r="H44" s="240"/>
      <c r="I44" s="240"/>
      <c r="J44" s="240"/>
      <c r="K44" s="240"/>
      <c r="M44" s="541" t="str">
        <f t="shared" si="0"/>
        <v/>
      </c>
      <c r="N44" s="510"/>
      <c r="Q44" s="143"/>
      <c r="R44" s="143"/>
      <c r="S44" s="143"/>
      <c r="T44" s="143"/>
      <c r="U44" s="143"/>
      <c r="V44" s="143"/>
      <c r="W44" s="143"/>
      <c r="X44" s="143"/>
      <c r="Y44" s="143"/>
    </row>
    <row r="45" spans="2:25" s="144" customFormat="1" ht="15.75" customHeight="1" x14ac:dyDescent="0.45">
      <c r="B45" s="238">
        <v>40</v>
      </c>
      <c r="C45" s="373"/>
      <c r="D45" s="373"/>
      <c r="E45" s="244"/>
      <c r="F45" s="243"/>
      <c r="G45" s="240"/>
      <c r="H45" s="240"/>
      <c r="I45" s="240"/>
      <c r="J45" s="240"/>
      <c r="K45" s="240"/>
      <c r="M45" s="541" t="str">
        <f t="shared" si="0"/>
        <v/>
      </c>
      <c r="N45" s="510"/>
      <c r="Q45" s="143"/>
      <c r="R45" s="143"/>
      <c r="S45" s="143"/>
      <c r="T45" s="143"/>
      <c r="U45" s="143"/>
      <c r="V45" s="143"/>
      <c r="W45" s="143"/>
      <c r="X45" s="143"/>
      <c r="Y45" s="143"/>
    </row>
    <row r="46" spans="2:25" s="144" customFormat="1" ht="15.75" customHeight="1" x14ac:dyDescent="0.45">
      <c r="B46" s="238">
        <v>41</v>
      </c>
      <c r="C46" s="373"/>
      <c r="D46" s="373"/>
      <c r="E46" s="244"/>
      <c r="F46" s="243"/>
      <c r="G46" s="240"/>
      <c r="H46" s="240"/>
      <c r="I46" s="240"/>
      <c r="J46" s="240"/>
      <c r="K46" s="240"/>
      <c r="M46" s="541" t="str">
        <f t="shared" si="0"/>
        <v/>
      </c>
      <c r="N46" s="510"/>
      <c r="Q46" s="143"/>
      <c r="R46" s="143"/>
      <c r="S46" s="143"/>
      <c r="T46" s="143"/>
      <c r="U46" s="143"/>
      <c r="V46" s="143"/>
      <c r="W46" s="143"/>
      <c r="X46" s="143"/>
      <c r="Y46" s="143"/>
    </row>
    <row r="47" spans="2:25" s="144" customFormat="1" ht="15.75" customHeight="1" x14ac:dyDescent="0.45">
      <c r="B47" s="238">
        <v>42</v>
      </c>
      <c r="C47" s="373"/>
      <c r="D47" s="373"/>
      <c r="E47" s="244"/>
      <c r="F47" s="243"/>
      <c r="G47" s="240"/>
      <c r="H47" s="240"/>
      <c r="I47" s="240"/>
      <c r="J47" s="240"/>
      <c r="K47" s="240"/>
      <c r="M47" s="541" t="str">
        <f t="shared" si="0"/>
        <v/>
      </c>
      <c r="N47" s="510"/>
      <c r="Q47" s="143"/>
      <c r="R47" s="143"/>
      <c r="S47" s="143"/>
      <c r="T47" s="143"/>
      <c r="U47" s="143"/>
      <c r="V47" s="143"/>
      <c r="W47" s="143"/>
      <c r="X47" s="143"/>
      <c r="Y47" s="143"/>
    </row>
    <row r="48" spans="2:25" s="144" customFormat="1" ht="15.75" customHeight="1" x14ac:dyDescent="0.45">
      <c r="B48" s="238">
        <v>43</v>
      </c>
      <c r="C48" s="373"/>
      <c r="D48" s="373"/>
      <c r="E48" s="244"/>
      <c r="F48" s="243"/>
      <c r="G48" s="240"/>
      <c r="H48" s="240"/>
      <c r="I48" s="240"/>
      <c r="J48" s="240"/>
      <c r="K48" s="240"/>
      <c r="M48" s="541" t="str">
        <f t="shared" si="0"/>
        <v/>
      </c>
      <c r="N48" s="510"/>
      <c r="Q48" s="143"/>
      <c r="R48" s="143"/>
      <c r="S48" s="143"/>
      <c r="T48" s="143"/>
      <c r="U48" s="143"/>
      <c r="V48" s="143"/>
      <c r="W48" s="143"/>
      <c r="X48" s="143"/>
      <c r="Y48" s="143"/>
    </row>
    <row r="49" spans="2:25" s="144" customFormat="1" ht="15.75" customHeight="1" x14ac:dyDescent="0.45">
      <c r="B49" s="238">
        <v>44</v>
      </c>
      <c r="C49" s="373"/>
      <c r="D49" s="373"/>
      <c r="E49" s="244"/>
      <c r="F49" s="243"/>
      <c r="G49" s="240"/>
      <c r="H49" s="240"/>
      <c r="I49" s="240"/>
      <c r="J49" s="240"/>
      <c r="K49" s="240"/>
      <c r="M49" s="541" t="str">
        <f t="shared" si="0"/>
        <v/>
      </c>
      <c r="N49" s="510"/>
      <c r="Q49" s="143"/>
      <c r="R49" s="143"/>
      <c r="S49" s="143"/>
      <c r="T49" s="143"/>
      <c r="U49" s="143"/>
      <c r="V49" s="143"/>
      <c r="W49" s="143"/>
      <c r="X49" s="143"/>
      <c r="Y49" s="143"/>
    </row>
    <row r="50" spans="2:25" s="144" customFormat="1" ht="15.75" customHeight="1" x14ac:dyDescent="0.45">
      <c r="B50" s="238">
        <v>45</v>
      </c>
      <c r="C50" s="373"/>
      <c r="D50" s="373"/>
      <c r="E50" s="244"/>
      <c r="F50" s="243"/>
      <c r="G50" s="240"/>
      <c r="H50" s="240"/>
      <c r="I50" s="240"/>
      <c r="J50" s="240"/>
      <c r="K50" s="240"/>
      <c r="M50" s="541" t="str">
        <f t="shared" si="0"/>
        <v/>
      </c>
      <c r="N50" s="510"/>
      <c r="Q50" s="143"/>
      <c r="R50" s="143"/>
      <c r="S50" s="143"/>
      <c r="T50" s="143"/>
      <c r="U50" s="143"/>
      <c r="V50" s="143"/>
      <c r="W50" s="143"/>
      <c r="X50" s="143"/>
      <c r="Y50" s="143"/>
    </row>
    <row r="51" spans="2:25" s="144" customFormat="1" ht="15.75" customHeight="1" x14ac:dyDescent="0.45">
      <c r="B51" s="238">
        <v>46</v>
      </c>
      <c r="C51" s="373"/>
      <c r="D51" s="373"/>
      <c r="E51" s="244"/>
      <c r="F51" s="243"/>
      <c r="G51" s="240"/>
      <c r="H51" s="240"/>
      <c r="I51" s="240"/>
      <c r="J51" s="240"/>
      <c r="K51" s="240"/>
      <c r="M51" s="541" t="str">
        <f t="shared" si="0"/>
        <v/>
      </c>
      <c r="N51" s="510"/>
      <c r="Q51" s="143"/>
      <c r="R51" s="143"/>
      <c r="S51" s="143"/>
      <c r="T51" s="143"/>
      <c r="U51" s="143"/>
      <c r="V51" s="143"/>
      <c r="W51" s="143"/>
      <c r="X51" s="143"/>
      <c r="Y51" s="143"/>
    </row>
    <row r="52" spans="2:25" s="144" customFormat="1" ht="15.75" customHeight="1" x14ac:dyDescent="0.45">
      <c r="B52" s="238">
        <v>47</v>
      </c>
      <c r="C52" s="373"/>
      <c r="D52" s="373"/>
      <c r="E52" s="244"/>
      <c r="F52" s="243"/>
      <c r="G52" s="240"/>
      <c r="H52" s="240"/>
      <c r="I52" s="240"/>
      <c r="J52" s="240"/>
      <c r="K52" s="240"/>
      <c r="M52" s="541" t="str">
        <f t="shared" si="0"/>
        <v/>
      </c>
      <c r="N52" s="510"/>
      <c r="Q52" s="143"/>
      <c r="R52" s="143"/>
      <c r="S52" s="143"/>
      <c r="T52" s="143"/>
      <c r="U52" s="143"/>
      <c r="V52" s="143"/>
      <c r="W52" s="143"/>
      <c r="X52" s="143"/>
      <c r="Y52" s="143"/>
    </row>
    <row r="53" spans="2:25" s="144" customFormat="1" ht="15.75" customHeight="1" x14ac:dyDescent="0.45">
      <c r="B53" s="238">
        <v>48</v>
      </c>
      <c r="C53" s="373"/>
      <c r="D53" s="373"/>
      <c r="E53" s="244"/>
      <c r="F53" s="243"/>
      <c r="G53" s="240"/>
      <c r="H53" s="240"/>
      <c r="I53" s="240"/>
      <c r="J53" s="240"/>
      <c r="K53" s="240"/>
      <c r="M53" s="541" t="str">
        <f t="shared" si="0"/>
        <v/>
      </c>
      <c r="N53" s="510"/>
      <c r="Q53" s="143"/>
      <c r="R53" s="143"/>
      <c r="S53" s="143"/>
      <c r="T53" s="143"/>
      <c r="U53" s="143"/>
      <c r="V53" s="143"/>
      <c r="W53" s="143"/>
      <c r="X53" s="143"/>
      <c r="Y53" s="143"/>
    </row>
    <row r="54" spans="2:25" s="144" customFormat="1" ht="15.75" customHeight="1" x14ac:dyDescent="0.45">
      <c r="B54" s="238">
        <v>49</v>
      </c>
      <c r="C54" s="373"/>
      <c r="D54" s="373"/>
      <c r="E54" s="244"/>
      <c r="F54" s="243"/>
      <c r="G54" s="240"/>
      <c r="H54" s="240"/>
      <c r="I54" s="240"/>
      <c r="J54" s="240"/>
      <c r="K54" s="240"/>
      <c r="M54" s="541" t="str">
        <f t="shared" si="0"/>
        <v/>
      </c>
      <c r="N54" s="510"/>
      <c r="Q54" s="143"/>
      <c r="R54" s="143"/>
      <c r="S54" s="143"/>
      <c r="T54" s="143"/>
      <c r="U54" s="143"/>
      <c r="V54" s="143"/>
      <c r="W54" s="143"/>
      <c r="X54" s="143"/>
      <c r="Y54" s="143"/>
    </row>
    <row r="55" spans="2:25" s="144" customFormat="1" ht="15.75" customHeight="1" x14ac:dyDescent="0.45">
      <c r="B55" s="238">
        <v>50</v>
      </c>
      <c r="C55" s="373"/>
      <c r="D55" s="373"/>
      <c r="E55" s="244"/>
      <c r="F55" s="243"/>
      <c r="G55" s="240"/>
      <c r="H55" s="240"/>
      <c r="I55" s="240"/>
      <c r="J55" s="240"/>
      <c r="K55" s="240"/>
      <c r="M55" s="541" t="str">
        <f t="shared" si="0"/>
        <v/>
      </c>
      <c r="N55" s="510"/>
      <c r="Q55" s="143"/>
      <c r="R55" s="143"/>
      <c r="S55" s="143"/>
      <c r="T55" s="143"/>
      <c r="U55" s="143"/>
      <c r="V55" s="143"/>
      <c r="W55" s="143"/>
      <c r="X55" s="143"/>
      <c r="Y55" s="143"/>
    </row>
    <row r="56" spans="2:25" ht="19.5" customHeight="1" x14ac:dyDescent="0.45"/>
    <row r="57" spans="2:25" ht="21.75" customHeight="1" x14ac:dyDescent="0.45">
      <c r="K57" s="670" t="s">
        <v>256</v>
      </c>
      <c r="L57" s="671"/>
      <c r="M57" s="671"/>
      <c r="N57" s="542" t="str">
        <f>IF(COUNTA(นักเรียน!$E$6:$E$55),COUNTA(นักเรียน!$E$6:$E$55),"-")</f>
        <v>-</v>
      </c>
      <c r="O57" s="246" t="s">
        <v>246</v>
      </c>
    </row>
    <row r="58" spans="2:25" ht="21.75" customHeight="1" x14ac:dyDescent="0.45">
      <c r="K58" s="670" t="s">
        <v>257</v>
      </c>
      <c r="L58" s="671"/>
      <c r="M58" s="671"/>
      <c r="N58" s="542" t="str">
        <f>IF(COUNTIF($N$6:$N$55,"ออก"),COUNTIF($N$6:$N$55,"ออก"),"0")</f>
        <v>0</v>
      </c>
      <c r="O58" s="246" t="s">
        <v>246</v>
      </c>
    </row>
    <row r="59" spans="2:25" ht="21.75" customHeight="1" x14ac:dyDescent="0.45">
      <c r="K59" s="670" t="s">
        <v>258</v>
      </c>
      <c r="L59" s="671"/>
      <c r="M59" s="671"/>
      <c r="N59" s="542" t="str">
        <f>IF($N$57="-","-",$N$57-$N$58)</f>
        <v>-</v>
      </c>
      <c r="O59" s="246" t="s">
        <v>246</v>
      </c>
    </row>
  </sheetData>
  <sheetProtection sheet="1" objects="1" scenarios="1" formatCells="0" formatColumns="0" formatRows="0"/>
  <mergeCells count="18">
    <mergeCell ref="K1:O1"/>
    <mergeCell ref="F3:F5"/>
    <mergeCell ref="G3:G5"/>
    <mergeCell ref="H3:H5"/>
    <mergeCell ref="I3:I5"/>
    <mergeCell ref="J3:J5"/>
    <mergeCell ref="M2:N2"/>
    <mergeCell ref="M3:N3"/>
    <mergeCell ref="M4:N4"/>
    <mergeCell ref="K57:M57"/>
    <mergeCell ref="K58:M58"/>
    <mergeCell ref="K59:M59"/>
    <mergeCell ref="K3:K5"/>
    <mergeCell ref="B2:K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" sqref="N6:N55" xr:uid="{00000000-0002-0000-0400-000000000000}">
      <formula1>status</formula1>
    </dataValidation>
  </dataValidation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X35"/>
  <sheetViews>
    <sheetView showGridLines="0" showRowColHeaders="0" topLeftCell="A7" zoomScaleNormal="100" workbookViewId="0">
      <selection activeCell="U7" sqref="U7"/>
    </sheetView>
  </sheetViews>
  <sheetFormatPr defaultColWidth="9.140625" defaultRowHeight="20.25" x14ac:dyDescent="0.4"/>
  <cols>
    <col min="1" max="1" width="6" style="8" customWidth="1"/>
    <col min="2" max="16" width="5.7109375" style="8" customWidth="1"/>
    <col min="17" max="18" width="6.85546875" style="8" customWidth="1"/>
    <col min="19" max="19" width="2.42578125" style="8" customWidth="1"/>
    <col min="20" max="20" width="5.140625" style="8" customWidth="1"/>
    <col min="21" max="16384" width="9.140625" style="8"/>
  </cols>
  <sheetData>
    <row r="1" spans="1:24" ht="45" customHeight="1" x14ac:dyDescent="0.4"/>
    <row r="2" spans="1:24" ht="95.25" customHeight="1" x14ac:dyDescent="0.4">
      <c r="B2" s="282"/>
      <c r="C2" s="282"/>
      <c r="D2" s="282"/>
      <c r="E2" s="282"/>
      <c r="F2" s="282"/>
      <c r="G2" s="282"/>
      <c r="H2" s="698" t="s">
        <v>255</v>
      </c>
      <c r="I2" s="698"/>
      <c r="J2" s="698"/>
      <c r="K2" s="698"/>
      <c r="L2" s="698"/>
      <c r="M2" s="282"/>
      <c r="N2" s="282"/>
      <c r="O2" s="282"/>
      <c r="P2" s="282"/>
      <c r="Q2" s="282"/>
      <c r="R2" s="283" t="str">
        <f>IF(Home!B2="","",Home!B2)</f>
        <v>ปพ.๕</v>
      </c>
    </row>
    <row r="3" spans="1:24" ht="35.25" customHeight="1" x14ac:dyDescent="0.65">
      <c r="B3" s="693" t="str">
        <f>IF(U5="",Home!C2&amp;" ระดับ"&amp;Home!F3,Home!C2)</f>
        <v>แบบบันทึกผลการเรียนประจำรายวิชา ระดับมัธยมศึกษาตอนต้น</v>
      </c>
      <c r="C3" s="693"/>
      <c r="D3" s="693"/>
      <c r="E3" s="693"/>
      <c r="F3" s="693"/>
      <c r="G3" s="693"/>
      <c r="H3" s="693"/>
      <c r="I3" s="693"/>
      <c r="J3" s="693"/>
      <c r="K3" s="693"/>
      <c r="L3" s="693"/>
      <c r="M3" s="693"/>
      <c r="N3" s="693"/>
      <c r="O3" s="693"/>
      <c r="P3" s="693"/>
      <c r="Q3" s="693"/>
      <c r="R3" s="693"/>
      <c r="U3" s="688" t="s">
        <v>259</v>
      </c>
      <c r="V3" s="688"/>
      <c r="W3" s="688"/>
      <c r="X3" s="688"/>
    </row>
    <row r="4" spans="1:24" s="5" customFormat="1" ht="30.75" customHeight="1" x14ac:dyDescent="0.45">
      <c r="A4" s="281"/>
      <c r="B4" s="704" t="str">
        <f>IF(Home!C3="","",Home!B3&amp;aboutme!F40)</f>
        <v>โรงเรียนวัดโฆสิตาราม</v>
      </c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  <c r="O4" s="704"/>
      <c r="P4" s="704"/>
      <c r="Q4" s="704"/>
      <c r="R4" s="704"/>
      <c r="U4" s="688"/>
      <c r="V4" s="688"/>
      <c r="W4" s="688"/>
      <c r="X4" s="688"/>
    </row>
    <row r="5" spans="1:24" s="5" customFormat="1" ht="21" customHeight="1" x14ac:dyDescent="0.45">
      <c r="A5" s="281"/>
      <c r="B5" s="716" t="str">
        <f>IF(U6="",Home!B5&amp;Home!C5&amp;"   "&amp;Home!B6&amp;Home!C6&amp;"   "&amp;Home!B7&amp;Home!C7,Home!B6&amp;Home!C6&amp;"   "&amp;Home!B7&amp;Home!C7)</f>
        <v>ตำบลบางขุด   อำเภอสรรคบุรี   จังหวัดชัยนาท</v>
      </c>
      <c r="C5" s="716"/>
      <c r="D5" s="716"/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U5" s="424"/>
      <c r="V5" s="422" t="s">
        <v>5</v>
      </c>
      <c r="W5" s="422"/>
    </row>
    <row r="6" spans="1:24" s="5" customFormat="1" ht="18.75" customHeight="1" x14ac:dyDescent="0.45">
      <c r="A6" s="281"/>
      <c r="B6" s="717" t="str">
        <f>IF(U7="",Home!C4,"")</f>
        <v/>
      </c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717"/>
      <c r="U6" s="424"/>
      <c r="V6" s="422" t="s">
        <v>260</v>
      </c>
      <c r="W6" s="422"/>
    </row>
    <row r="7" spans="1:24" s="5" customFormat="1" ht="21.75" customHeight="1" x14ac:dyDescent="0.45">
      <c r="A7" s="281"/>
      <c r="B7" s="705" t="str">
        <f>IF(Home!F3="ประถมศึกษา","   ปีการศึกษา  "&amp;Home!F5,"ภาคเรียนที่  "&amp;Home!F4&amp;"   ปีการศึกษา  "&amp;Home!F5)</f>
        <v xml:space="preserve">ภาคเรียนที่     ปีการศึกษา  </v>
      </c>
      <c r="C7" s="705"/>
      <c r="D7" s="705"/>
      <c r="E7" s="705"/>
      <c r="F7" s="705"/>
      <c r="G7" s="705"/>
      <c r="H7" s="705"/>
      <c r="I7" s="705"/>
      <c r="J7" s="705"/>
      <c r="K7" s="705"/>
      <c r="L7" s="705"/>
      <c r="M7" s="705"/>
      <c r="N7" s="705"/>
      <c r="O7" s="705"/>
      <c r="P7" s="705"/>
      <c r="Q7" s="705"/>
      <c r="R7" s="705"/>
      <c r="U7" s="424" t="s">
        <v>766</v>
      </c>
      <c r="V7" s="423" t="s">
        <v>262</v>
      </c>
      <c r="W7" s="422"/>
    </row>
    <row r="8" spans="1:24" s="9" customFormat="1" ht="22.5" x14ac:dyDescent="0.45">
      <c r="B8" s="284" t="str">
        <f>"ชั้น"&amp;Home!C9</f>
        <v>ชั้น</v>
      </c>
      <c r="C8" s="284"/>
      <c r="D8" s="284"/>
      <c r="E8" s="284"/>
      <c r="F8" s="284"/>
      <c r="G8" s="285"/>
      <c r="H8" s="284"/>
      <c r="I8" s="285" t="str">
        <f>"กลุ่มสาระการเรียนรู้ "&amp;Home!C10</f>
        <v xml:space="preserve">กลุ่มสาระการเรียนรู้ </v>
      </c>
      <c r="J8" s="285"/>
      <c r="K8" s="285"/>
      <c r="L8" s="285"/>
      <c r="M8" s="285"/>
      <c r="N8" s="285"/>
      <c r="O8" s="285"/>
      <c r="P8" s="285"/>
      <c r="Q8" s="284"/>
      <c r="R8" s="284"/>
    </row>
    <row r="9" spans="1:24" s="9" customFormat="1" ht="22.5" x14ac:dyDescent="0.45">
      <c r="B9" s="285" t="str">
        <f>"รายวิชา  "&amp;Home!C11</f>
        <v xml:space="preserve">รายวิชา  </v>
      </c>
      <c r="C9" s="285"/>
      <c r="D9" s="285"/>
      <c r="E9" s="284"/>
      <c r="F9" s="284"/>
      <c r="G9" s="285"/>
      <c r="H9" s="285"/>
      <c r="I9" s="284" t="str">
        <f>IF(Home!C12="","","รหัสวิชา  "&amp;Home!C12)</f>
        <v/>
      </c>
      <c r="J9" s="284"/>
      <c r="K9" s="285"/>
      <c r="L9" s="284"/>
      <c r="M9" s="284" t="str">
        <f>"เวลาเรียน "&amp;Home!F11&amp;"  "&amp;Home!F12</f>
        <v xml:space="preserve">เวลาเรียน   </v>
      </c>
      <c r="N9" s="285"/>
      <c r="O9" s="285"/>
      <c r="P9" s="285"/>
      <c r="Q9" s="284"/>
      <c r="R9" s="285"/>
    </row>
    <row r="10" spans="1:24" s="9" customFormat="1" ht="11.25" customHeight="1" x14ac:dyDescent="0.45">
      <c r="B10" s="285"/>
      <c r="C10" s="285"/>
      <c r="D10" s="285"/>
      <c r="E10" s="286"/>
      <c r="F10" s="286"/>
      <c r="G10" s="706"/>
      <c r="H10" s="706"/>
      <c r="I10" s="706"/>
      <c r="J10" s="285"/>
      <c r="K10" s="284"/>
      <c r="L10" s="285"/>
      <c r="M10" s="285"/>
      <c r="N10" s="287"/>
      <c r="O10" s="285"/>
      <c r="P10" s="285"/>
      <c r="Q10" s="285"/>
      <c r="R10" s="285"/>
    </row>
    <row r="11" spans="1:24" s="9" customFormat="1" ht="22.5" x14ac:dyDescent="0.45">
      <c r="B11" s="285"/>
      <c r="C11" s="285"/>
      <c r="D11" s="285"/>
      <c r="E11" s="284"/>
      <c r="F11" s="285"/>
      <c r="G11" s="285" t="s">
        <v>44</v>
      </c>
      <c r="H11" s="284"/>
      <c r="I11" s="285"/>
      <c r="J11" s="571" t="str">
        <f>Home!C15&amp;"      "</f>
        <v xml:space="preserve">      </v>
      </c>
      <c r="K11" s="572"/>
      <c r="L11" s="572"/>
      <c r="M11" s="572"/>
      <c r="N11" s="572"/>
      <c r="O11" s="572"/>
      <c r="P11" s="571"/>
      <c r="Q11" s="571"/>
      <c r="R11" s="285"/>
    </row>
    <row r="12" spans="1:24" s="9" customFormat="1" ht="22.5" x14ac:dyDescent="0.45">
      <c r="B12" s="285"/>
      <c r="C12" s="285"/>
      <c r="D12" s="285"/>
      <c r="E12" s="284"/>
      <c r="F12" s="285"/>
      <c r="G12" s="285" t="s">
        <v>41</v>
      </c>
      <c r="H12" s="284"/>
      <c r="I12" s="285"/>
      <c r="J12" s="573" t="str">
        <f>Home!C14&amp;"      "</f>
        <v xml:space="preserve">      </v>
      </c>
      <c r="K12" s="574"/>
      <c r="L12" s="574"/>
      <c r="M12" s="574"/>
      <c r="N12" s="574"/>
      <c r="O12" s="574"/>
      <c r="P12" s="573"/>
      <c r="Q12" s="573"/>
      <c r="R12" s="285"/>
    </row>
    <row r="13" spans="1:24" ht="18.75" customHeight="1" x14ac:dyDescent="0.45">
      <c r="A13" s="10"/>
      <c r="B13" s="288" t="s">
        <v>263</v>
      </c>
      <c r="C13" s="289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</row>
    <row r="14" spans="1:24" ht="23.25" customHeight="1" x14ac:dyDescent="0.4">
      <c r="B14" s="700" t="s">
        <v>264</v>
      </c>
      <c r="C14" s="700"/>
      <c r="D14" s="700"/>
      <c r="E14" s="707" t="s">
        <v>211</v>
      </c>
      <c r="F14" s="708"/>
      <c r="G14" s="708"/>
      <c r="H14" s="708"/>
      <c r="I14" s="708"/>
      <c r="J14" s="708"/>
      <c r="K14" s="708"/>
      <c r="L14" s="709"/>
      <c r="M14" s="710" t="s">
        <v>265</v>
      </c>
      <c r="N14" s="711"/>
      <c r="O14" s="711"/>
      <c r="P14" s="712"/>
      <c r="Q14" s="713" t="s">
        <v>266</v>
      </c>
      <c r="R14" s="714"/>
    </row>
    <row r="15" spans="1:24" x14ac:dyDescent="0.4">
      <c r="B15" s="700"/>
      <c r="C15" s="700"/>
      <c r="D15" s="700"/>
      <c r="E15" s="616">
        <v>4</v>
      </c>
      <c r="F15" s="616">
        <v>3.5</v>
      </c>
      <c r="G15" s="616">
        <v>3</v>
      </c>
      <c r="H15" s="616">
        <v>2.5</v>
      </c>
      <c r="I15" s="616">
        <v>2</v>
      </c>
      <c r="J15" s="616">
        <v>1.5</v>
      </c>
      <c r="K15" s="616">
        <v>1</v>
      </c>
      <c r="L15" s="616">
        <v>0</v>
      </c>
      <c r="M15" s="715" t="s">
        <v>208</v>
      </c>
      <c r="N15" s="715"/>
      <c r="O15" s="700" t="s">
        <v>205</v>
      </c>
      <c r="P15" s="700"/>
      <c r="Q15" s="616" t="s">
        <v>267</v>
      </c>
      <c r="R15" s="616" t="s">
        <v>268</v>
      </c>
    </row>
    <row r="16" spans="1:24" ht="31.5" customHeight="1" x14ac:dyDescent="0.4">
      <c r="B16" s="699" t="str">
        <f>นักเรียน!N59</f>
        <v>-</v>
      </c>
      <c r="C16" s="699"/>
      <c r="D16" s="699"/>
      <c r="E16" s="290" t="str">
        <f>IF(COUNTIF(คะแนน1!$AR$8:$AR$57,"4"),COUNTIF(คะแนน1!$AR$8:$AR$57,"4"),"-")</f>
        <v>-</v>
      </c>
      <c r="F16" s="290" t="str">
        <f>IF(COUNTIF(คะแนน1!$AR$8:$AR$57,"3.5"),COUNTIF(คะแนน1!$AR$8:$AR$57,"3.5"),"-")</f>
        <v>-</v>
      </c>
      <c r="G16" s="290" t="str">
        <f>IF(COUNTIF(คะแนน1!$AR$8:$AR$57,"3"),COUNTIF(คะแนน1!$AR$8:$AR$57,"3"),"-")</f>
        <v>-</v>
      </c>
      <c r="H16" s="290" t="str">
        <f>IF(COUNTIF(คะแนน1!$AR$8:$AR$57,"2.5"),COUNTIF(คะแนน1!$AR$8:$AR$57,"2.5"),"-")</f>
        <v>-</v>
      </c>
      <c r="I16" s="290" t="str">
        <f>IF(COUNTIF(คะแนน1!$AR$8:$AR$57,"2"),COUNTIF(คะแนน1!$AR$8:$AR$57,"2"),"-")</f>
        <v>-</v>
      </c>
      <c r="J16" s="290" t="str">
        <f>IF(COUNTIF(คะแนน1!$AR$8:$AR$57,"1.5"),COUNTIF(คะแนน1!$AR$8:$AR$57,"1.5"),"-")</f>
        <v>-</v>
      </c>
      <c r="K16" s="290" t="str">
        <f>IF(COUNTIF(คะแนน1!$AR$8:$AR$57,"1"),COUNTIF(คะแนน1!$AR$8:$AR$57,"1"),"-")</f>
        <v>-</v>
      </c>
      <c r="L16" s="290" t="str">
        <f>IF(COUNTIF(คะแนน1!$AR$8:$AR$57,"0"),COUNTIF(คะแนน1!$AR$8:$AR$57,"0"),"-")</f>
        <v>-</v>
      </c>
      <c r="M16" s="702" t="str">
        <f>IF(COUNTIF(คะแนน1!$AR$8:$AR$57,"ผ่าน"),COUNTIF(คะแนน1!$AR$8:$AR$57,"ผ่าน"),"-")</f>
        <v>-</v>
      </c>
      <c r="N16" s="703"/>
      <c r="O16" s="702" t="str">
        <f>IF(COUNTIF(คะแนน1!$AR$8:$AR$57,"ไม่ผ่าน"),COUNTIF(คะแนน1!$AR$8:$AR$57,"ไม่ผ่าน"),"-")</f>
        <v>-</v>
      </c>
      <c r="P16" s="703"/>
      <c r="Q16" s="291" t="str">
        <f>IF(COUNTIF(คะแนน1!$AU$8:$AU$57,"ร"),COUNTIF(คะแนน1!$AU$8:$AU$57,"ร"),"-")</f>
        <v>-</v>
      </c>
      <c r="R16" s="291" t="str">
        <f>IF(COUNTIF(คะแนน1!$AU$8:$AU$57,"มส"),COUNTIF(คะแนน1!$AU$8:$AU$57,"มส"),"-")</f>
        <v>-</v>
      </c>
    </row>
    <row r="17" spans="1:18" ht="21.75" customHeight="1" x14ac:dyDescent="0.4">
      <c r="B17" s="700" t="s">
        <v>269</v>
      </c>
      <c r="C17" s="700"/>
      <c r="D17" s="700"/>
      <c r="E17" s="292" t="str">
        <f>IF($E$16="-","",COUNTIF(คะแนน1!$AR$8:$AR$57,"4")*100/$B$16)</f>
        <v/>
      </c>
      <c r="F17" s="292" t="str">
        <f>IF($F$16="-","",COUNTIF(คะแนน1!$AR$8:$AR$57,"3.5")*100/$B$16)</f>
        <v/>
      </c>
      <c r="G17" s="292" t="str">
        <f>IF($G$16="-","",COUNTIF(คะแนน1!$AR$8:$AR$57,"3")*100/$B$16)</f>
        <v/>
      </c>
      <c r="H17" s="292" t="str">
        <f>IF($H$16="-","",COUNTIF(คะแนน1!$AR$8:$AR$57,"2.5")*100/$B$16)</f>
        <v/>
      </c>
      <c r="I17" s="292" t="str">
        <f>IF($I$16="-","",COUNTIF(คะแนน1!$AR$8:$AR$57,"2")*100/$B$16)</f>
        <v/>
      </c>
      <c r="J17" s="292" t="str">
        <f>IF($J$16="-","",COUNTIF(คะแนน1!$AR$8:$AR$57,"1.5")*100/$B$16)</f>
        <v/>
      </c>
      <c r="K17" s="292" t="str">
        <f>IF($K$16="-","",COUNTIF(คะแนน1!$AR$8:$AR$57,"1")*100/$B$16)</f>
        <v/>
      </c>
      <c r="L17" s="292" t="str">
        <f>IF($L$16="-","",COUNTIF(คะแนน1!$AR$8:$AR$57,"0")*100/$B$16)</f>
        <v/>
      </c>
      <c r="M17" s="689" t="str">
        <f>IF($M$16="-","",COUNTIF(คะแนน1!$AR$8:$AR$57,"ผ่าน")*100/$B$16)</f>
        <v/>
      </c>
      <c r="N17" s="690"/>
      <c r="O17" s="689" t="str">
        <f>IF($O$16="-","",COUNTIF(คะแนน1!$AR$8:$AR$57,"ไม่ผ่าน")*100/$B$16)</f>
        <v/>
      </c>
      <c r="P17" s="690"/>
      <c r="Q17" s="293" t="str">
        <f>IF($Q$16="-","",COUNTIF(คะแนน1!$AU$8:$AU$57,"ร")*100/$B$16)</f>
        <v/>
      </c>
      <c r="R17" s="293" t="str">
        <f>IF($R$16="-","",COUNTIF(คะแนน1!$AU$8:$AU$57,"มส")*100/$B$16)</f>
        <v/>
      </c>
    </row>
    <row r="18" spans="1:18" ht="13.5" customHeight="1" x14ac:dyDescent="0.4">
      <c r="A18" s="11"/>
      <c r="B18" s="294"/>
      <c r="C18" s="294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x14ac:dyDescent="0.4">
      <c r="B19" s="701" t="s">
        <v>270</v>
      </c>
      <c r="C19" s="701"/>
      <c r="D19" s="701"/>
      <c r="E19" s="701"/>
      <c r="F19" s="701"/>
      <c r="G19" s="701"/>
      <c r="H19" s="701"/>
      <c r="I19" s="701"/>
      <c r="J19" s="282"/>
      <c r="K19" s="701" t="s">
        <v>271</v>
      </c>
      <c r="L19" s="701"/>
      <c r="M19" s="701"/>
      <c r="N19" s="701"/>
      <c r="O19" s="701"/>
      <c r="P19" s="701"/>
      <c r="Q19" s="701"/>
      <c r="R19" s="701"/>
    </row>
    <row r="20" spans="1:18" x14ac:dyDescent="0.4">
      <c r="B20" s="694" t="s">
        <v>272</v>
      </c>
      <c r="C20" s="695"/>
      <c r="D20" s="694" t="s">
        <v>273</v>
      </c>
      <c r="E20" s="695"/>
      <c r="F20" s="694" t="s">
        <v>274</v>
      </c>
      <c r="G20" s="695"/>
      <c r="H20" s="694" t="s">
        <v>275</v>
      </c>
      <c r="I20" s="695"/>
      <c r="J20" s="282"/>
      <c r="K20" s="694" t="s">
        <v>272</v>
      </c>
      <c r="L20" s="695"/>
      <c r="M20" s="694" t="s">
        <v>273</v>
      </c>
      <c r="N20" s="695"/>
      <c r="O20" s="694" t="s">
        <v>274</v>
      </c>
      <c r="P20" s="695"/>
      <c r="Q20" s="694" t="s">
        <v>275</v>
      </c>
      <c r="R20" s="695"/>
    </row>
    <row r="21" spans="1:18" ht="26.25" customHeight="1" x14ac:dyDescent="0.4">
      <c r="B21" s="696" t="str">
        <f>IF(COUNTIF(คุณลักษณะ!$AD$6:$AD$55,"3"),COUNTIF(คุณลักษณะ!$AD$6:$AD$55,"3"),"-")</f>
        <v>-</v>
      </c>
      <c r="C21" s="697"/>
      <c r="D21" s="696" t="str">
        <f>IF(COUNTIF(คุณลักษณะ!$AD$6:$AD$55,"2"),COUNTIF(คุณลักษณะ!$AD$6:$AD$55,"2"),"-")</f>
        <v>-</v>
      </c>
      <c r="E21" s="697"/>
      <c r="F21" s="696" t="str">
        <f>IF(COUNTIF(คุณลักษณะ!$AD$6:$AD$55,"1"),COUNTIF(คุณลักษณะ!$AD$6:$AD$55,"1"),"-")</f>
        <v>-</v>
      </c>
      <c r="G21" s="697"/>
      <c r="H21" s="696" t="str">
        <f>IF(COUNTIF(คุณลักษณะ!$AD$6:$AD$55,"0"),COUNTIF(คุณลักษณะ!$AD$6:$AD$55,"0"),"-")</f>
        <v>-</v>
      </c>
      <c r="I21" s="697"/>
      <c r="J21" s="295"/>
      <c r="K21" s="696" t="str">
        <f>IF(COUNTIF(คิดวิเคราะห์!$AB$7:$AB$56,"3"),COUNTIF(คิดวิเคราะห์!$AB$7:$AB$56,"3"),"-")</f>
        <v>-</v>
      </c>
      <c r="L21" s="697"/>
      <c r="M21" s="696" t="str">
        <f>IF(COUNTIF(คิดวิเคราะห์!$AB$7:$AB$56,"2"),COUNTIF(คิดวิเคราะห์!$AB$7:$AB$56,"2"),"-")</f>
        <v>-</v>
      </c>
      <c r="N21" s="697"/>
      <c r="O21" s="696" t="str">
        <f>IF(COUNTIF(คิดวิเคราะห์!$AB$7:$AB$56,"1"),COUNTIF(คิดวิเคราะห์!$AB$7:$AB$56,"1"),"-")</f>
        <v>-</v>
      </c>
      <c r="P21" s="697"/>
      <c r="Q21" s="696" t="str">
        <f>IF(COUNTIF(คิดวิเคราะห์!$AB$7:$AB$56,"0"),COUNTIF(คิดวิเคราะห์!$AB$7:$AB$56,"0"),"-")</f>
        <v>-</v>
      </c>
      <c r="R21" s="697"/>
    </row>
    <row r="22" spans="1:18" x14ac:dyDescent="0.4">
      <c r="B22" s="691" t="str">
        <f>IF($B$21="-","",COUNTIF(คุณลักษณะ!$AD$6:$AD$55,"3")*100/$B$16)</f>
        <v/>
      </c>
      <c r="C22" s="692"/>
      <c r="D22" s="691" t="str">
        <f>IF($D$21="-","",COUNTIF(คุณลักษณะ!$AD$6:$AD$55,"2")*100/$B$16)</f>
        <v/>
      </c>
      <c r="E22" s="692"/>
      <c r="F22" s="691" t="str">
        <f>IF($F$21="-","",COUNTIF(คุณลักษณะ!$AD$6:$AD$55,"1")*100/$B$16)</f>
        <v/>
      </c>
      <c r="G22" s="692"/>
      <c r="H22" s="691" t="str">
        <f>IF($H$21="-","",COUNTIF(คุณลักษณะ!$AD$6:$AD$55,"0")*100/$B$16)</f>
        <v/>
      </c>
      <c r="I22" s="692"/>
      <c r="J22" s="296"/>
      <c r="K22" s="691" t="str">
        <f>IF(K21="-","",COUNTIF(คิดวิเคราะห์!$AB$7:$AB$56,"3")*100/$B$16)</f>
        <v/>
      </c>
      <c r="L22" s="692"/>
      <c r="M22" s="691" t="str">
        <f>IF(M21="-","",COUNTIF(คิดวิเคราะห์!$AB$7:$AB$56,"2")*100/$B$16)</f>
        <v/>
      </c>
      <c r="N22" s="692"/>
      <c r="O22" s="691" t="str">
        <f>IF(O21="-","",COUNTIF(คิดวิเคราะห์!$AB$7:$AB$56,"1")*100/$B$16)</f>
        <v/>
      </c>
      <c r="P22" s="692"/>
      <c r="Q22" s="691" t="str">
        <f>IF(Q21="-","",COUNTIF(คิดวิเคราะห์!$AB$7:$AB$56,"0")*100/$B$16)</f>
        <v/>
      </c>
      <c r="R22" s="692"/>
    </row>
    <row r="23" spans="1:18" ht="24" customHeight="1" x14ac:dyDescent="0.45">
      <c r="B23" s="297" t="s">
        <v>276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</row>
    <row r="24" spans="1:18" s="5" customFormat="1" ht="22.5" x14ac:dyDescent="0.45">
      <c r="B24" s="284"/>
      <c r="C24" s="284"/>
      <c r="D24" s="284"/>
      <c r="E24" s="284" t="s">
        <v>277</v>
      </c>
      <c r="F24" s="298" t="s">
        <v>278</v>
      </c>
      <c r="G24" s="298"/>
      <c r="H24" s="298"/>
      <c r="I24" s="298"/>
      <c r="J24" s="298"/>
      <c r="K24" s="298"/>
      <c r="L24" s="284" t="s">
        <v>44</v>
      </c>
      <c r="M24" s="298"/>
      <c r="N24" s="284"/>
      <c r="O24" s="284"/>
      <c r="P24" s="284"/>
      <c r="Q24" s="284"/>
      <c r="R24" s="284"/>
    </row>
    <row r="25" spans="1:18" s="5" customFormat="1" ht="22.5" x14ac:dyDescent="0.45">
      <c r="B25" s="284"/>
      <c r="C25" s="284"/>
      <c r="D25" s="284"/>
      <c r="E25" s="284" t="s">
        <v>277</v>
      </c>
      <c r="F25" s="298" t="s">
        <v>279</v>
      </c>
      <c r="G25" s="284"/>
      <c r="H25" s="284"/>
      <c r="I25" s="284"/>
      <c r="J25" s="284"/>
      <c r="K25" s="284"/>
      <c r="L25" s="284" t="s">
        <v>280</v>
      </c>
      <c r="M25" s="284"/>
      <c r="N25" s="284"/>
      <c r="O25" s="284"/>
      <c r="P25" s="284"/>
      <c r="Q25" s="284"/>
      <c r="R25" s="284"/>
    </row>
    <row r="26" spans="1:18" s="5" customFormat="1" ht="22.5" x14ac:dyDescent="0.45">
      <c r="B26" s="284"/>
      <c r="C26" s="284"/>
      <c r="D26" s="284"/>
      <c r="E26" s="284"/>
      <c r="F26" s="718" t="str">
        <f>IF(Home!C16="","","("&amp;Home!C16&amp;")")</f>
        <v/>
      </c>
      <c r="G26" s="718"/>
      <c r="H26" s="718"/>
      <c r="I26" s="718"/>
      <c r="J26" s="718"/>
      <c r="K26" s="718"/>
      <c r="L26" s="284"/>
      <c r="M26" s="284"/>
      <c r="N26" s="284"/>
      <c r="O26" s="284"/>
      <c r="P26" s="284"/>
      <c r="Q26" s="284"/>
      <c r="R26" s="284"/>
    </row>
    <row r="27" spans="1:18" s="5" customFormat="1" ht="22.5" x14ac:dyDescent="0.45">
      <c r="B27" s="284"/>
      <c r="C27" s="284"/>
      <c r="D27" s="284"/>
      <c r="E27" s="284" t="str">
        <f>IF(Home!C17="","","ลงชื่อ")</f>
        <v/>
      </c>
      <c r="F27" s="298"/>
      <c r="G27" s="284"/>
      <c r="H27" s="284"/>
      <c r="I27" s="284"/>
      <c r="J27" s="284"/>
      <c r="K27" s="284"/>
      <c r="L27" s="284" t="str">
        <f>IF(Home!F17="","",Home!F17)</f>
        <v/>
      </c>
      <c r="M27" s="284"/>
      <c r="N27" s="284"/>
      <c r="O27" s="284"/>
      <c r="P27" s="284"/>
      <c r="Q27" s="284"/>
      <c r="R27" s="284"/>
    </row>
    <row r="28" spans="1:18" s="5" customFormat="1" ht="22.5" x14ac:dyDescent="0.45">
      <c r="B28" s="284"/>
      <c r="C28" s="284"/>
      <c r="D28" s="284"/>
      <c r="E28" s="284"/>
      <c r="F28" s="718" t="str">
        <f>IF(Home!C17="","","("&amp;Home!C17&amp;")")</f>
        <v/>
      </c>
      <c r="G28" s="718"/>
      <c r="H28" s="718"/>
      <c r="I28" s="718"/>
      <c r="J28" s="718"/>
      <c r="K28" s="718"/>
      <c r="L28" s="284"/>
      <c r="M28" s="284"/>
      <c r="N28" s="284"/>
      <c r="O28" s="284"/>
      <c r="P28" s="284"/>
      <c r="Q28" s="284"/>
      <c r="R28" s="284"/>
    </row>
    <row r="29" spans="1:18" s="5" customFormat="1" ht="22.5" x14ac:dyDescent="0.45">
      <c r="B29" s="297" t="s">
        <v>281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</row>
    <row r="30" spans="1:18" s="5" customFormat="1" ht="22.5" x14ac:dyDescent="0.45">
      <c r="B30" s="284"/>
      <c r="C30" s="284"/>
      <c r="D30" s="284"/>
      <c r="E30" s="284" t="str">
        <f>IF(Home!C18="","","ลงชื่อ")</f>
        <v/>
      </c>
      <c r="F30" s="284"/>
      <c r="G30" s="284"/>
      <c r="H30" s="284"/>
      <c r="I30" s="284"/>
      <c r="J30" s="284"/>
      <c r="K30" s="284"/>
      <c r="L30" s="284" t="str">
        <f>IF(Home!F18="","",Home!F18)</f>
        <v/>
      </c>
      <c r="M30" s="284"/>
      <c r="N30" s="284"/>
      <c r="O30" s="284"/>
      <c r="P30" s="284"/>
      <c r="Q30" s="284"/>
      <c r="R30" s="284"/>
    </row>
    <row r="31" spans="1:18" s="5" customFormat="1" ht="23.25" customHeight="1" x14ac:dyDescent="0.45">
      <c r="B31" s="284"/>
      <c r="C31" s="284"/>
      <c r="D31" s="284"/>
      <c r="E31" s="718" t="str">
        <f>IF(Home!C18="","","("&amp;Home!C18&amp;")")</f>
        <v/>
      </c>
      <c r="F31" s="718"/>
      <c r="G31" s="718"/>
      <c r="H31" s="718"/>
      <c r="I31" s="718"/>
      <c r="J31" s="718"/>
      <c r="K31" s="718"/>
      <c r="L31" s="718"/>
      <c r="M31" s="284"/>
      <c r="N31" s="284"/>
      <c r="O31" s="284"/>
      <c r="P31" s="284"/>
      <c r="Q31" s="284"/>
      <c r="R31" s="284"/>
    </row>
    <row r="32" spans="1:18" s="5" customFormat="1" ht="23.25" customHeight="1" x14ac:dyDescent="0.45">
      <c r="B32" s="299" t="s">
        <v>254</v>
      </c>
      <c r="C32" s="284" t="s">
        <v>282</v>
      </c>
      <c r="D32" s="299" t="s">
        <v>254</v>
      </c>
      <c r="E32" s="284" t="s">
        <v>283</v>
      </c>
      <c r="F32" s="284"/>
      <c r="G32" s="284" t="s">
        <v>277</v>
      </c>
      <c r="H32" s="298"/>
      <c r="I32" s="284"/>
      <c r="J32" s="298"/>
      <c r="K32" s="298"/>
      <c r="L32" s="284"/>
      <c r="M32" s="284"/>
      <c r="N32" s="284" t="s">
        <v>284</v>
      </c>
      <c r="O32" s="284" t="s">
        <v>285</v>
      </c>
      <c r="P32" s="284"/>
      <c r="Q32" s="284"/>
      <c r="R32" s="284"/>
    </row>
    <row r="33" spans="2:18" s="5" customFormat="1" ht="21.75" customHeight="1" x14ac:dyDescent="0.45">
      <c r="B33" s="284"/>
      <c r="C33" s="284"/>
      <c r="D33" s="284"/>
      <c r="E33" s="284"/>
      <c r="F33" s="284"/>
      <c r="G33" s="284"/>
      <c r="H33" s="718" t="str">
        <f>IF(Home!C19="","","("&amp;Home!C19&amp;")")</f>
        <v/>
      </c>
      <c r="I33" s="718"/>
      <c r="J33" s="718"/>
      <c r="K33" s="718"/>
      <c r="L33" s="718"/>
      <c r="M33" s="718"/>
      <c r="N33" s="284"/>
      <c r="O33" s="284"/>
      <c r="P33" s="284"/>
      <c r="Q33" s="284"/>
      <c r="R33" s="284"/>
    </row>
    <row r="34" spans="2:18" s="5" customFormat="1" ht="21.75" customHeight="1" x14ac:dyDescent="0.45">
      <c r="B34" s="284"/>
      <c r="C34" s="284"/>
      <c r="D34" s="284"/>
      <c r="E34" s="687" t="str">
        <f>IF(Home!C19="","",Home!F19&amp;Home!B3&amp;Home!C3)</f>
        <v/>
      </c>
      <c r="F34" s="687"/>
      <c r="G34" s="687"/>
      <c r="H34" s="687"/>
      <c r="I34" s="687"/>
      <c r="J34" s="687"/>
      <c r="K34" s="687"/>
      <c r="L34" s="687"/>
      <c r="M34" s="687"/>
      <c r="N34" s="687"/>
      <c r="O34" s="687"/>
      <c r="P34" s="687"/>
      <c r="Q34" s="284"/>
      <c r="R34" s="284"/>
    </row>
    <row r="35" spans="2:18" s="5" customFormat="1" ht="22.5" customHeight="1" x14ac:dyDescent="0.45">
      <c r="B35" s="284"/>
      <c r="C35" s="284"/>
      <c r="D35" s="284"/>
      <c r="E35" s="284"/>
      <c r="F35" s="284"/>
      <c r="G35" s="284" t="s">
        <v>286</v>
      </c>
      <c r="H35" s="300" t="str">
        <f>"    "&amp;Home!F7&amp;"      "</f>
        <v xml:space="preserve">          </v>
      </c>
      <c r="I35" s="284" t="s">
        <v>21</v>
      </c>
      <c r="J35" s="298" t="str">
        <f>Home!F8&amp;"                "</f>
        <v xml:space="preserve">                </v>
      </c>
      <c r="K35" s="284"/>
      <c r="L35" s="298"/>
      <c r="M35" s="615" t="s">
        <v>287</v>
      </c>
      <c r="N35" s="301" t="str">
        <f>Home!F9&amp;"         "</f>
        <v xml:space="preserve">         </v>
      </c>
      <c r="O35" s="284"/>
      <c r="P35" s="284" t="s">
        <v>285</v>
      </c>
      <c r="Q35" s="284"/>
      <c r="R35" s="284"/>
    </row>
  </sheetData>
  <sheetProtection algorithmName="SHA-512" hashValue="ni85d/KuerdDe7mymYqd9NvGsEm6rlOotKs1TyWv7phiiNfXDhIDc8+hA4iTvqEj08bpi+0M8iIW3uVg9cvdvw==" saltValue="2pbC0pj0iB6y3rgRtDcdLg==" spinCount="100000" sheet="1" scenarios="1" selectLockedCells="1"/>
  <mergeCells count="51">
    <mergeCell ref="K19:R19"/>
    <mergeCell ref="M20:N20"/>
    <mergeCell ref="F26:K26"/>
    <mergeCell ref="F28:K28"/>
    <mergeCell ref="H33:M33"/>
    <mergeCell ref="E31:L31"/>
    <mergeCell ref="M16:N16"/>
    <mergeCell ref="O16:P16"/>
    <mergeCell ref="B4:R4"/>
    <mergeCell ref="B7:R7"/>
    <mergeCell ref="G10:I10"/>
    <mergeCell ref="B14:D15"/>
    <mergeCell ref="E14:L14"/>
    <mergeCell ref="M14:P14"/>
    <mergeCell ref="Q14:R14"/>
    <mergeCell ref="M15:N15"/>
    <mergeCell ref="O15:P15"/>
    <mergeCell ref="B5:R5"/>
    <mergeCell ref="B6:R6"/>
    <mergeCell ref="H2:L2"/>
    <mergeCell ref="B22:C22"/>
    <mergeCell ref="D22:E22"/>
    <mergeCell ref="F22:G22"/>
    <mergeCell ref="H22:I22"/>
    <mergeCell ref="K22:L22"/>
    <mergeCell ref="B21:C21"/>
    <mergeCell ref="D21:E21"/>
    <mergeCell ref="F21:G21"/>
    <mergeCell ref="H21:I21"/>
    <mergeCell ref="K21:L21"/>
    <mergeCell ref="B16:D16"/>
    <mergeCell ref="B17:D17"/>
    <mergeCell ref="B19:I19"/>
    <mergeCell ref="B20:C20"/>
    <mergeCell ref="K20:L20"/>
    <mergeCell ref="E34:P34"/>
    <mergeCell ref="U3:X4"/>
    <mergeCell ref="M17:N17"/>
    <mergeCell ref="O17:P17"/>
    <mergeCell ref="O22:P22"/>
    <mergeCell ref="Q22:R22"/>
    <mergeCell ref="B3:R3"/>
    <mergeCell ref="M22:N22"/>
    <mergeCell ref="O20:P20"/>
    <mergeCell ref="Q20:R20"/>
    <mergeCell ref="M21:N21"/>
    <mergeCell ref="O21:P21"/>
    <mergeCell ref="Q21:R21"/>
    <mergeCell ref="D20:E20"/>
    <mergeCell ref="F20:G20"/>
    <mergeCell ref="H20:I20"/>
  </mergeCells>
  <dataValidations count="1">
    <dataValidation type="list" allowBlank="1" showInputMessage="1" showErrorMessage="1" sqref="U5:U7" xr:uid="{00000000-0002-0000-0500-000000000000}">
      <formula1>pok</formula1>
    </dataValidation>
  </dataValidations>
  <pageMargins left="0.70866141732283472" right="0.11811023622047245" top="0.35433070866141736" bottom="0.35433070866141736" header="0.31496062992125984" footer="0.31496062992125984"/>
  <pageSetup paperSize="9" scale="95" orientation="portrait" verticalDpi="300" r:id="rId1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B1:ME72"/>
  <sheetViews>
    <sheetView showGridLines="0" showRowColHeaders="0" workbookViewId="0">
      <pane xSplit="6" ySplit="6" topLeftCell="G7" activePane="bottomRight" state="frozen"/>
      <selection pane="topRight" activeCell="B1" sqref="B1"/>
      <selection pane="bottomLeft" activeCell="B1" sqref="B1"/>
      <selection pane="bottomRight" activeCell="ME1" sqref="ME1"/>
    </sheetView>
  </sheetViews>
  <sheetFormatPr defaultColWidth="9.140625" defaultRowHeight="18" customHeight="1" x14ac:dyDescent="0.5"/>
  <cols>
    <col min="1" max="1" width="8.7109375" style="1" customWidth="1"/>
    <col min="2" max="2" width="5" style="4" customWidth="1"/>
    <col min="3" max="3" width="7.7109375" style="4" customWidth="1"/>
    <col min="4" max="4" width="18.140625" style="4" customWidth="1"/>
    <col min="5" max="5" width="25.85546875" style="1" customWidth="1"/>
    <col min="6" max="6" width="6" style="1" customWidth="1"/>
    <col min="7" max="18" width="2.28515625" style="1" customWidth="1"/>
    <col min="19" max="19" width="2" style="1" customWidth="1"/>
    <col min="20" max="25" width="2.28515625" style="1" customWidth="1"/>
    <col min="26" max="26" width="2" style="1" customWidth="1"/>
    <col min="27" max="27" width="2.140625" style="1" customWidth="1"/>
    <col min="28" max="61" width="2.42578125" style="1" customWidth="1"/>
    <col min="62" max="62" width="2.85546875" style="1" customWidth="1"/>
    <col min="63" max="68" width="2.42578125" style="1" customWidth="1"/>
    <col min="69" max="69" width="2.85546875" style="1" customWidth="1"/>
    <col min="70" max="103" width="2.42578125" style="1" customWidth="1"/>
    <col min="104" max="104" width="2.85546875" style="1" customWidth="1"/>
    <col min="105" max="110" width="2.42578125" style="1" customWidth="1"/>
    <col min="111" max="111" width="2.85546875" style="1" customWidth="1"/>
    <col min="112" max="145" width="2.42578125" style="1" customWidth="1"/>
    <col min="146" max="146" width="2.85546875" style="1" customWidth="1"/>
    <col min="147" max="152" width="2.42578125" style="1" customWidth="1"/>
    <col min="153" max="153" width="2.85546875" style="1" customWidth="1"/>
    <col min="154" max="187" width="2.42578125" style="1" customWidth="1"/>
    <col min="188" max="188" width="2.85546875" style="1" customWidth="1"/>
    <col min="189" max="194" width="2.42578125" style="1" customWidth="1"/>
    <col min="195" max="195" width="2.85546875" style="1" customWidth="1"/>
    <col min="196" max="229" width="2.42578125" style="1" customWidth="1"/>
    <col min="230" max="230" width="2.85546875" style="1" customWidth="1"/>
    <col min="231" max="236" width="2.42578125" style="1" customWidth="1"/>
    <col min="237" max="237" width="2.85546875" style="1" customWidth="1"/>
    <col min="238" max="271" width="2.42578125" style="1" customWidth="1"/>
    <col min="272" max="272" width="2.85546875" style="1" customWidth="1"/>
    <col min="273" max="278" width="2.42578125" style="1" customWidth="1"/>
    <col min="279" max="279" width="2.85546875" style="1" customWidth="1"/>
    <col min="280" max="313" width="2.42578125" style="1" customWidth="1"/>
    <col min="314" max="314" width="2.85546875" style="1" customWidth="1"/>
    <col min="315" max="320" width="2.42578125" style="1" customWidth="1"/>
    <col min="321" max="321" width="2.85546875" style="1" customWidth="1"/>
    <col min="322" max="328" width="2.42578125" style="1" customWidth="1"/>
    <col min="329" max="335" width="2.28515625" style="1" customWidth="1"/>
    <col min="336" max="336" width="10.85546875" style="1" customWidth="1"/>
    <col min="337" max="337" width="7.7109375" style="1" customWidth="1"/>
    <col min="338" max="338" width="7.85546875" style="1" customWidth="1"/>
    <col min="339" max="339" width="8.28515625" style="1" customWidth="1"/>
    <col min="340" max="340" width="11.28515625" style="1" customWidth="1"/>
    <col min="341" max="341" width="23.7109375" style="1" customWidth="1"/>
    <col min="342" max="342" width="3.28515625" style="1" customWidth="1"/>
    <col min="343" max="343" width="2.85546875" style="1" customWidth="1"/>
    <col min="344" max="360" width="12.42578125" style="1" customWidth="1"/>
    <col min="361" max="470" width="2.28515625" style="1" customWidth="1"/>
    <col min="471" max="16384" width="9.140625" style="1"/>
  </cols>
  <sheetData>
    <row r="1" spans="2:343" ht="45" customHeight="1" x14ac:dyDescent="0.5">
      <c r="H1" s="316" t="s">
        <v>288</v>
      </c>
      <c r="LX1" s="4">
        <f>COUNT(G6:LW6)</f>
        <v>0</v>
      </c>
      <c r="MB1" s="1" t="s">
        <v>289</v>
      </c>
      <c r="ME1" s="1" t="s">
        <v>290</v>
      </c>
    </row>
    <row r="2" spans="2:343" ht="18" customHeight="1" x14ac:dyDescent="0.5">
      <c r="B2" s="724" t="s">
        <v>247</v>
      </c>
      <c r="C2" s="727" t="s">
        <v>291</v>
      </c>
      <c r="D2" s="730" t="s">
        <v>249</v>
      </c>
      <c r="E2" s="730" t="s">
        <v>292</v>
      </c>
      <c r="F2" s="317" t="s">
        <v>293</v>
      </c>
      <c r="G2" s="719">
        <v>1</v>
      </c>
      <c r="H2" s="720"/>
      <c r="I2" s="720"/>
      <c r="J2" s="720"/>
      <c r="K2" s="720"/>
      <c r="L2" s="721"/>
      <c r="M2" s="722"/>
      <c r="N2" s="723">
        <v>2</v>
      </c>
      <c r="O2" s="720"/>
      <c r="P2" s="720"/>
      <c r="Q2" s="720"/>
      <c r="R2" s="720"/>
      <c r="S2" s="721"/>
      <c r="T2" s="721"/>
      <c r="U2" s="719">
        <v>3</v>
      </c>
      <c r="V2" s="720"/>
      <c r="W2" s="720"/>
      <c r="X2" s="720"/>
      <c r="Y2" s="720"/>
      <c r="Z2" s="721"/>
      <c r="AA2" s="722"/>
      <c r="AB2" s="719">
        <v>4</v>
      </c>
      <c r="AC2" s="720"/>
      <c r="AD2" s="720"/>
      <c r="AE2" s="720"/>
      <c r="AF2" s="720"/>
      <c r="AG2" s="721"/>
      <c r="AH2" s="722"/>
      <c r="AI2" s="719">
        <v>5</v>
      </c>
      <c r="AJ2" s="720"/>
      <c r="AK2" s="720"/>
      <c r="AL2" s="720"/>
      <c r="AM2" s="720"/>
      <c r="AN2" s="721"/>
      <c r="AO2" s="722"/>
      <c r="AP2" s="723">
        <v>6</v>
      </c>
      <c r="AQ2" s="720"/>
      <c r="AR2" s="720"/>
      <c r="AS2" s="720"/>
      <c r="AT2" s="720"/>
      <c r="AU2" s="721"/>
      <c r="AV2" s="721"/>
      <c r="AW2" s="719">
        <v>7</v>
      </c>
      <c r="AX2" s="720"/>
      <c r="AY2" s="720"/>
      <c r="AZ2" s="720"/>
      <c r="BA2" s="720"/>
      <c r="BB2" s="721"/>
      <c r="BC2" s="722"/>
      <c r="BD2" s="719">
        <v>8</v>
      </c>
      <c r="BE2" s="720"/>
      <c r="BF2" s="720"/>
      <c r="BG2" s="720"/>
      <c r="BH2" s="720"/>
      <c r="BI2" s="721"/>
      <c r="BJ2" s="722"/>
      <c r="BK2" s="719">
        <v>9</v>
      </c>
      <c r="BL2" s="720"/>
      <c r="BM2" s="720"/>
      <c r="BN2" s="720"/>
      <c r="BO2" s="720"/>
      <c r="BP2" s="721"/>
      <c r="BQ2" s="722"/>
      <c r="BR2" s="719">
        <v>10</v>
      </c>
      <c r="BS2" s="720"/>
      <c r="BT2" s="720"/>
      <c r="BU2" s="720"/>
      <c r="BV2" s="720"/>
      <c r="BW2" s="721"/>
      <c r="BX2" s="722"/>
      <c r="BY2" s="719">
        <v>11</v>
      </c>
      <c r="BZ2" s="720"/>
      <c r="CA2" s="720"/>
      <c r="CB2" s="720"/>
      <c r="CC2" s="720"/>
      <c r="CD2" s="721"/>
      <c r="CE2" s="722"/>
      <c r="CF2" s="719">
        <v>12</v>
      </c>
      <c r="CG2" s="720"/>
      <c r="CH2" s="720"/>
      <c r="CI2" s="720"/>
      <c r="CJ2" s="720"/>
      <c r="CK2" s="721"/>
      <c r="CL2" s="722"/>
      <c r="CM2" s="719">
        <v>13</v>
      </c>
      <c r="CN2" s="720"/>
      <c r="CO2" s="720"/>
      <c r="CP2" s="720"/>
      <c r="CQ2" s="720"/>
      <c r="CR2" s="721"/>
      <c r="CS2" s="722"/>
      <c r="CT2" s="723">
        <v>14</v>
      </c>
      <c r="CU2" s="720"/>
      <c r="CV2" s="720"/>
      <c r="CW2" s="720"/>
      <c r="CX2" s="720"/>
      <c r="CY2" s="721"/>
      <c r="CZ2" s="721"/>
      <c r="DA2" s="719">
        <v>15</v>
      </c>
      <c r="DB2" s="720"/>
      <c r="DC2" s="720"/>
      <c r="DD2" s="720"/>
      <c r="DE2" s="720"/>
      <c r="DF2" s="721"/>
      <c r="DG2" s="722"/>
      <c r="DH2" s="719">
        <v>16</v>
      </c>
      <c r="DI2" s="720"/>
      <c r="DJ2" s="720"/>
      <c r="DK2" s="720"/>
      <c r="DL2" s="720"/>
      <c r="DM2" s="721"/>
      <c r="DN2" s="722"/>
      <c r="DO2" s="719">
        <v>17</v>
      </c>
      <c r="DP2" s="720"/>
      <c r="DQ2" s="720"/>
      <c r="DR2" s="720"/>
      <c r="DS2" s="720"/>
      <c r="DT2" s="721"/>
      <c r="DU2" s="722"/>
      <c r="DV2" s="723">
        <v>18</v>
      </c>
      <c r="DW2" s="720"/>
      <c r="DX2" s="720"/>
      <c r="DY2" s="720"/>
      <c r="DZ2" s="720"/>
      <c r="EA2" s="721"/>
      <c r="EB2" s="721"/>
      <c r="EC2" s="719">
        <v>19</v>
      </c>
      <c r="ED2" s="720"/>
      <c r="EE2" s="720"/>
      <c r="EF2" s="720"/>
      <c r="EG2" s="720"/>
      <c r="EH2" s="721"/>
      <c r="EI2" s="722"/>
      <c r="EJ2" s="719">
        <v>20</v>
      </c>
      <c r="EK2" s="720"/>
      <c r="EL2" s="720"/>
      <c r="EM2" s="720"/>
      <c r="EN2" s="720"/>
      <c r="EO2" s="721"/>
      <c r="EP2" s="722"/>
      <c r="EQ2" s="719">
        <v>21</v>
      </c>
      <c r="ER2" s="720"/>
      <c r="ES2" s="720"/>
      <c r="ET2" s="720"/>
      <c r="EU2" s="720"/>
      <c r="EV2" s="721"/>
      <c r="EW2" s="722"/>
      <c r="EX2" s="719">
        <v>22</v>
      </c>
      <c r="EY2" s="720"/>
      <c r="EZ2" s="720"/>
      <c r="FA2" s="720"/>
      <c r="FB2" s="720"/>
      <c r="FC2" s="721"/>
      <c r="FD2" s="722"/>
      <c r="FE2" s="719">
        <v>23</v>
      </c>
      <c r="FF2" s="720"/>
      <c r="FG2" s="720"/>
      <c r="FH2" s="720"/>
      <c r="FI2" s="720"/>
      <c r="FJ2" s="721"/>
      <c r="FK2" s="722"/>
      <c r="FL2" s="723">
        <v>24</v>
      </c>
      <c r="FM2" s="720"/>
      <c r="FN2" s="720"/>
      <c r="FO2" s="720"/>
      <c r="FP2" s="720"/>
      <c r="FQ2" s="721"/>
      <c r="FR2" s="721"/>
      <c r="FS2" s="719">
        <v>25</v>
      </c>
      <c r="FT2" s="720"/>
      <c r="FU2" s="720"/>
      <c r="FV2" s="720"/>
      <c r="FW2" s="720"/>
      <c r="FX2" s="721"/>
      <c r="FY2" s="722"/>
      <c r="FZ2" s="719">
        <v>26</v>
      </c>
      <c r="GA2" s="720"/>
      <c r="GB2" s="720"/>
      <c r="GC2" s="720"/>
      <c r="GD2" s="720"/>
      <c r="GE2" s="721"/>
      <c r="GF2" s="722"/>
      <c r="GG2" s="719">
        <v>27</v>
      </c>
      <c r="GH2" s="720"/>
      <c r="GI2" s="720"/>
      <c r="GJ2" s="720"/>
      <c r="GK2" s="720"/>
      <c r="GL2" s="721"/>
      <c r="GM2" s="722"/>
      <c r="GN2" s="719">
        <v>28</v>
      </c>
      <c r="GO2" s="720"/>
      <c r="GP2" s="720"/>
      <c r="GQ2" s="720"/>
      <c r="GR2" s="720"/>
      <c r="GS2" s="721"/>
      <c r="GT2" s="722"/>
      <c r="GU2" s="719">
        <v>29</v>
      </c>
      <c r="GV2" s="720"/>
      <c r="GW2" s="720"/>
      <c r="GX2" s="720"/>
      <c r="GY2" s="720"/>
      <c r="GZ2" s="721"/>
      <c r="HA2" s="722"/>
      <c r="HB2" s="723">
        <v>30</v>
      </c>
      <c r="HC2" s="720"/>
      <c r="HD2" s="720"/>
      <c r="HE2" s="720"/>
      <c r="HF2" s="720"/>
      <c r="HG2" s="721"/>
      <c r="HH2" s="721"/>
      <c r="HI2" s="719">
        <v>31</v>
      </c>
      <c r="HJ2" s="720"/>
      <c r="HK2" s="720"/>
      <c r="HL2" s="720"/>
      <c r="HM2" s="720"/>
      <c r="HN2" s="721"/>
      <c r="HO2" s="722"/>
      <c r="HP2" s="719">
        <v>32</v>
      </c>
      <c r="HQ2" s="720"/>
      <c r="HR2" s="720"/>
      <c r="HS2" s="720"/>
      <c r="HT2" s="720"/>
      <c r="HU2" s="721"/>
      <c r="HV2" s="722"/>
      <c r="HW2" s="719">
        <v>33</v>
      </c>
      <c r="HX2" s="720"/>
      <c r="HY2" s="720"/>
      <c r="HZ2" s="720"/>
      <c r="IA2" s="720"/>
      <c r="IB2" s="721"/>
      <c r="IC2" s="722"/>
      <c r="ID2" s="719">
        <v>34</v>
      </c>
      <c r="IE2" s="720"/>
      <c r="IF2" s="720"/>
      <c r="IG2" s="720"/>
      <c r="IH2" s="720"/>
      <c r="II2" s="721"/>
      <c r="IJ2" s="722"/>
      <c r="IK2" s="719">
        <v>35</v>
      </c>
      <c r="IL2" s="720"/>
      <c r="IM2" s="720"/>
      <c r="IN2" s="720"/>
      <c r="IO2" s="720"/>
      <c r="IP2" s="721"/>
      <c r="IQ2" s="722"/>
      <c r="IR2" s="723">
        <v>36</v>
      </c>
      <c r="IS2" s="720"/>
      <c r="IT2" s="720"/>
      <c r="IU2" s="720"/>
      <c r="IV2" s="720"/>
      <c r="IW2" s="721"/>
      <c r="IX2" s="721"/>
      <c r="IY2" s="719">
        <v>37</v>
      </c>
      <c r="IZ2" s="720"/>
      <c r="JA2" s="720"/>
      <c r="JB2" s="720"/>
      <c r="JC2" s="720"/>
      <c r="JD2" s="721"/>
      <c r="JE2" s="722"/>
      <c r="JF2" s="719">
        <v>38</v>
      </c>
      <c r="JG2" s="720"/>
      <c r="JH2" s="720"/>
      <c r="JI2" s="720"/>
      <c r="JJ2" s="720"/>
      <c r="JK2" s="721"/>
      <c r="JL2" s="722"/>
      <c r="JM2" s="719">
        <v>39</v>
      </c>
      <c r="JN2" s="720"/>
      <c r="JO2" s="720"/>
      <c r="JP2" s="720"/>
      <c r="JQ2" s="720"/>
      <c r="JR2" s="721"/>
      <c r="JS2" s="722"/>
      <c r="JT2" s="719">
        <v>40</v>
      </c>
      <c r="JU2" s="720"/>
      <c r="JV2" s="720"/>
      <c r="JW2" s="720"/>
      <c r="JX2" s="720"/>
      <c r="JY2" s="721"/>
      <c r="JZ2" s="722"/>
      <c r="KA2" s="719">
        <v>41</v>
      </c>
      <c r="KB2" s="720"/>
      <c r="KC2" s="720"/>
      <c r="KD2" s="720"/>
      <c r="KE2" s="720"/>
      <c r="KF2" s="721"/>
      <c r="KG2" s="722"/>
      <c r="KH2" s="723">
        <v>42</v>
      </c>
      <c r="KI2" s="720"/>
      <c r="KJ2" s="720"/>
      <c r="KK2" s="720"/>
      <c r="KL2" s="720"/>
      <c r="KM2" s="721"/>
      <c r="KN2" s="721"/>
      <c r="KO2" s="719">
        <v>43</v>
      </c>
      <c r="KP2" s="720"/>
      <c r="KQ2" s="720"/>
      <c r="KR2" s="720"/>
      <c r="KS2" s="720"/>
      <c r="KT2" s="721"/>
      <c r="KU2" s="722"/>
      <c r="KV2" s="719">
        <v>44</v>
      </c>
      <c r="KW2" s="720"/>
      <c r="KX2" s="720"/>
      <c r="KY2" s="720"/>
      <c r="KZ2" s="720"/>
      <c r="LA2" s="721"/>
      <c r="LB2" s="722"/>
      <c r="LC2" s="719">
        <v>45</v>
      </c>
      <c r="LD2" s="720"/>
      <c r="LE2" s="720"/>
      <c r="LF2" s="720"/>
      <c r="LG2" s="720"/>
      <c r="LH2" s="721"/>
      <c r="LI2" s="722"/>
      <c r="LJ2" s="719">
        <v>46</v>
      </c>
      <c r="LK2" s="720"/>
      <c r="LL2" s="720"/>
      <c r="LM2" s="720"/>
      <c r="LN2" s="720"/>
      <c r="LO2" s="721"/>
      <c r="LP2" s="722"/>
      <c r="LQ2" s="719">
        <v>47</v>
      </c>
      <c r="LR2" s="720"/>
      <c r="LS2" s="720"/>
      <c r="LT2" s="720"/>
      <c r="LU2" s="720"/>
      <c r="LV2" s="721"/>
      <c r="LW2" s="722"/>
      <c r="LX2" s="326" t="s">
        <v>294</v>
      </c>
      <c r="LY2" s="733" t="s">
        <v>295</v>
      </c>
      <c r="LZ2" s="733"/>
      <c r="MA2" s="733"/>
      <c r="MB2" s="733"/>
      <c r="MC2" s="734" t="s">
        <v>296</v>
      </c>
    </row>
    <row r="3" spans="2:343" ht="18" customHeight="1" x14ac:dyDescent="0.5">
      <c r="B3" s="725"/>
      <c r="C3" s="728"/>
      <c r="D3" s="731"/>
      <c r="E3" s="731"/>
      <c r="F3" s="317" t="s">
        <v>21</v>
      </c>
      <c r="G3" s="736" t="s">
        <v>297</v>
      </c>
      <c r="H3" s="737"/>
      <c r="I3" s="737"/>
      <c r="J3" s="737"/>
      <c r="K3" s="737"/>
      <c r="L3" s="738"/>
      <c r="M3" s="739"/>
      <c r="N3" s="736" t="s">
        <v>298</v>
      </c>
      <c r="O3" s="737"/>
      <c r="P3" s="737"/>
      <c r="Q3" s="737"/>
      <c r="R3" s="737"/>
      <c r="S3" s="738"/>
      <c r="T3" s="739"/>
      <c r="U3" s="736"/>
      <c r="V3" s="737"/>
      <c r="W3" s="737"/>
      <c r="X3" s="737"/>
      <c r="Y3" s="737"/>
      <c r="Z3" s="738"/>
      <c r="AA3" s="739"/>
      <c r="AB3" s="736"/>
      <c r="AC3" s="737"/>
      <c r="AD3" s="737"/>
      <c r="AE3" s="737"/>
      <c r="AF3" s="737"/>
      <c r="AG3" s="738"/>
      <c r="AH3" s="739"/>
      <c r="AI3" s="736"/>
      <c r="AJ3" s="737"/>
      <c r="AK3" s="737"/>
      <c r="AL3" s="737"/>
      <c r="AM3" s="737"/>
      <c r="AN3" s="738"/>
      <c r="AO3" s="739"/>
      <c r="AP3" s="736"/>
      <c r="AQ3" s="737"/>
      <c r="AR3" s="737"/>
      <c r="AS3" s="737"/>
      <c r="AT3" s="737"/>
      <c r="AU3" s="738"/>
      <c r="AV3" s="739"/>
      <c r="AW3" s="736"/>
      <c r="AX3" s="737"/>
      <c r="AY3" s="737"/>
      <c r="AZ3" s="737"/>
      <c r="BA3" s="737"/>
      <c r="BB3" s="738"/>
      <c r="BC3" s="739"/>
      <c r="BD3" s="736"/>
      <c r="BE3" s="737"/>
      <c r="BF3" s="737"/>
      <c r="BG3" s="737"/>
      <c r="BH3" s="737"/>
      <c r="BI3" s="738"/>
      <c r="BJ3" s="739"/>
      <c r="BK3" s="736"/>
      <c r="BL3" s="737"/>
      <c r="BM3" s="737"/>
      <c r="BN3" s="737"/>
      <c r="BO3" s="737"/>
      <c r="BP3" s="738"/>
      <c r="BQ3" s="739"/>
      <c r="BR3" s="736"/>
      <c r="BS3" s="737"/>
      <c r="BT3" s="737"/>
      <c r="BU3" s="737"/>
      <c r="BV3" s="737"/>
      <c r="BW3" s="738"/>
      <c r="BX3" s="739"/>
      <c r="BY3" s="736"/>
      <c r="BZ3" s="737"/>
      <c r="CA3" s="737"/>
      <c r="CB3" s="737"/>
      <c r="CC3" s="737"/>
      <c r="CD3" s="738"/>
      <c r="CE3" s="739"/>
      <c r="CF3" s="736"/>
      <c r="CG3" s="737"/>
      <c r="CH3" s="737"/>
      <c r="CI3" s="737"/>
      <c r="CJ3" s="737"/>
      <c r="CK3" s="738"/>
      <c r="CL3" s="739"/>
      <c r="CM3" s="736"/>
      <c r="CN3" s="737"/>
      <c r="CO3" s="737"/>
      <c r="CP3" s="737"/>
      <c r="CQ3" s="737"/>
      <c r="CR3" s="738"/>
      <c r="CS3" s="739"/>
      <c r="CT3" s="736"/>
      <c r="CU3" s="737"/>
      <c r="CV3" s="737"/>
      <c r="CW3" s="737"/>
      <c r="CX3" s="737"/>
      <c r="CY3" s="738"/>
      <c r="CZ3" s="739"/>
      <c r="DA3" s="736"/>
      <c r="DB3" s="737"/>
      <c r="DC3" s="737"/>
      <c r="DD3" s="737"/>
      <c r="DE3" s="737"/>
      <c r="DF3" s="738"/>
      <c r="DG3" s="739"/>
      <c r="DH3" s="736"/>
      <c r="DI3" s="737"/>
      <c r="DJ3" s="737"/>
      <c r="DK3" s="737"/>
      <c r="DL3" s="737"/>
      <c r="DM3" s="738"/>
      <c r="DN3" s="739"/>
      <c r="DO3" s="736"/>
      <c r="DP3" s="737"/>
      <c r="DQ3" s="737"/>
      <c r="DR3" s="737"/>
      <c r="DS3" s="737"/>
      <c r="DT3" s="738"/>
      <c r="DU3" s="739"/>
      <c r="DV3" s="736"/>
      <c r="DW3" s="737"/>
      <c r="DX3" s="737"/>
      <c r="DY3" s="737"/>
      <c r="DZ3" s="737"/>
      <c r="EA3" s="738"/>
      <c r="EB3" s="739"/>
      <c r="EC3" s="736"/>
      <c r="ED3" s="737"/>
      <c r="EE3" s="737"/>
      <c r="EF3" s="737"/>
      <c r="EG3" s="737"/>
      <c r="EH3" s="738"/>
      <c r="EI3" s="739"/>
      <c r="EJ3" s="736"/>
      <c r="EK3" s="737"/>
      <c r="EL3" s="737"/>
      <c r="EM3" s="737"/>
      <c r="EN3" s="737"/>
      <c r="EO3" s="738"/>
      <c r="EP3" s="739"/>
      <c r="EQ3" s="736"/>
      <c r="ER3" s="737"/>
      <c r="ES3" s="737"/>
      <c r="ET3" s="737"/>
      <c r="EU3" s="737"/>
      <c r="EV3" s="738"/>
      <c r="EW3" s="739"/>
      <c r="EX3" s="736"/>
      <c r="EY3" s="737"/>
      <c r="EZ3" s="737"/>
      <c r="FA3" s="737"/>
      <c r="FB3" s="737"/>
      <c r="FC3" s="738"/>
      <c r="FD3" s="739"/>
      <c r="FE3" s="736"/>
      <c r="FF3" s="737"/>
      <c r="FG3" s="737"/>
      <c r="FH3" s="737"/>
      <c r="FI3" s="737"/>
      <c r="FJ3" s="738"/>
      <c r="FK3" s="739"/>
      <c r="FL3" s="736"/>
      <c r="FM3" s="737"/>
      <c r="FN3" s="737"/>
      <c r="FO3" s="737"/>
      <c r="FP3" s="737"/>
      <c r="FQ3" s="738"/>
      <c r="FR3" s="739"/>
      <c r="FS3" s="736"/>
      <c r="FT3" s="737"/>
      <c r="FU3" s="737"/>
      <c r="FV3" s="737"/>
      <c r="FW3" s="737"/>
      <c r="FX3" s="738"/>
      <c r="FY3" s="739"/>
      <c r="FZ3" s="736"/>
      <c r="GA3" s="737"/>
      <c r="GB3" s="737"/>
      <c r="GC3" s="737"/>
      <c r="GD3" s="737"/>
      <c r="GE3" s="738"/>
      <c r="GF3" s="739"/>
      <c r="GG3" s="736"/>
      <c r="GH3" s="737"/>
      <c r="GI3" s="737"/>
      <c r="GJ3" s="737"/>
      <c r="GK3" s="737"/>
      <c r="GL3" s="738"/>
      <c r="GM3" s="739"/>
      <c r="GN3" s="736"/>
      <c r="GO3" s="737"/>
      <c r="GP3" s="737"/>
      <c r="GQ3" s="737"/>
      <c r="GR3" s="737"/>
      <c r="GS3" s="738"/>
      <c r="GT3" s="739"/>
      <c r="GU3" s="736"/>
      <c r="GV3" s="737"/>
      <c r="GW3" s="737"/>
      <c r="GX3" s="737"/>
      <c r="GY3" s="737"/>
      <c r="GZ3" s="738"/>
      <c r="HA3" s="739"/>
      <c r="HB3" s="736"/>
      <c r="HC3" s="737"/>
      <c r="HD3" s="737"/>
      <c r="HE3" s="737"/>
      <c r="HF3" s="737"/>
      <c r="HG3" s="738"/>
      <c r="HH3" s="739"/>
      <c r="HI3" s="736"/>
      <c r="HJ3" s="737"/>
      <c r="HK3" s="737"/>
      <c r="HL3" s="737"/>
      <c r="HM3" s="737"/>
      <c r="HN3" s="738"/>
      <c r="HO3" s="739"/>
      <c r="HP3" s="736"/>
      <c r="HQ3" s="737"/>
      <c r="HR3" s="737"/>
      <c r="HS3" s="737"/>
      <c r="HT3" s="737"/>
      <c r="HU3" s="738"/>
      <c r="HV3" s="739"/>
      <c r="HW3" s="736"/>
      <c r="HX3" s="737"/>
      <c r="HY3" s="737"/>
      <c r="HZ3" s="737"/>
      <c r="IA3" s="737"/>
      <c r="IB3" s="738"/>
      <c r="IC3" s="739"/>
      <c r="ID3" s="736"/>
      <c r="IE3" s="737"/>
      <c r="IF3" s="737"/>
      <c r="IG3" s="737"/>
      <c r="IH3" s="737"/>
      <c r="II3" s="738"/>
      <c r="IJ3" s="739"/>
      <c r="IK3" s="736"/>
      <c r="IL3" s="737"/>
      <c r="IM3" s="737"/>
      <c r="IN3" s="737"/>
      <c r="IO3" s="737"/>
      <c r="IP3" s="738"/>
      <c r="IQ3" s="739"/>
      <c r="IR3" s="736"/>
      <c r="IS3" s="737"/>
      <c r="IT3" s="737"/>
      <c r="IU3" s="737"/>
      <c r="IV3" s="737"/>
      <c r="IW3" s="738"/>
      <c r="IX3" s="739"/>
      <c r="IY3" s="736"/>
      <c r="IZ3" s="737"/>
      <c r="JA3" s="737"/>
      <c r="JB3" s="737"/>
      <c r="JC3" s="737"/>
      <c r="JD3" s="738"/>
      <c r="JE3" s="739"/>
      <c r="JF3" s="736"/>
      <c r="JG3" s="737"/>
      <c r="JH3" s="737"/>
      <c r="JI3" s="737"/>
      <c r="JJ3" s="737"/>
      <c r="JK3" s="738"/>
      <c r="JL3" s="739"/>
      <c r="JM3" s="736"/>
      <c r="JN3" s="737"/>
      <c r="JO3" s="737"/>
      <c r="JP3" s="737"/>
      <c r="JQ3" s="737"/>
      <c r="JR3" s="738"/>
      <c r="JS3" s="739"/>
      <c r="JT3" s="736"/>
      <c r="JU3" s="737"/>
      <c r="JV3" s="737"/>
      <c r="JW3" s="737"/>
      <c r="JX3" s="737"/>
      <c r="JY3" s="738"/>
      <c r="JZ3" s="739"/>
      <c r="KA3" s="736"/>
      <c r="KB3" s="737"/>
      <c r="KC3" s="737"/>
      <c r="KD3" s="737"/>
      <c r="KE3" s="737"/>
      <c r="KF3" s="738"/>
      <c r="KG3" s="739"/>
      <c r="KH3" s="736"/>
      <c r="KI3" s="737"/>
      <c r="KJ3" s="737"/>
      <c r="KK3" s="737"/>
      <c r="KL3" s="737"/>
      <c r="KM3" s="738"/>
      <c r="KN3" s="739"/>
      <c r="KO3" s="736"/>
      <c r="KP3" s="737"/>
      <c r="KQ3" s="737"/>
      <c r="KR3" s="737"/>
      <c r="KS3" s="737"/>
      <c r="KT3" s="738"/>
      <c r="KU3" s="739"/>
      <c r="KV3" s="736"/>
      <c r="KW3" s="737"/>
      <c r="KX3" s="737"/>
      <c r="KY3" s="737"/>
      <c r="KZ3" s="737"/>
      <c r="LA3" s="738"/>
      <c r="LB3" s="739"/>
      <c r="LC3" s="736"/>
      <c r="LD3" s="737"/>
      <c r="LE3" s="737"/>
      <c r="LF3" s="737"/>
      <c r="LG3" s="737"/>
      <c r="LH3" s="738"/>
      <c r="LI3" s="739"/>
      <c r="LJ3" s="736"/>
      <c r="LK3" s="737"/>
      <c r="LL3" s="737"/>
      <c r="LM3" s="737"/>
      <c r="LN3" s="737"/>
      <c r="LO3" s="738"/>
      <c r="LP3" s="739"/>
      <c r="LQ3" s="736"/>
      <c r="LR3" s="737"/>
      <c r="LS3" s="737"/>
      <c r="LT3" s="737"/>
      <c r="LU3" s="737"/>
      <c r="LV3" s="738"/>
      <c r="LW3" s="739"/>
      <c r="LX3" s="327" t="str">
        <f>COUNT(G6:LW6)&amp;" "&amp;"ชม."</f>
        <v>0 ชม.</v>
      </c>
      <c r="LY3" s="733"/>
      <c r="LZ3" s="733"/>
      <c r="MA3" s="733"/>
      <c r="MB3" s="733"/>
      <c r="MC3" s="734"/>
    </row>
    <row r="4" spans="2:343" s="4" customFormat="1" ht="18" customHeight="1" x14ac:dyDescent="0.5">
      <c r="B4" s="725"/>
      <c r="C4" s="728"/>
      <c r="D4" s="731"/>
      <c r="E4" s="731"/>
      <c r="F4" s="317" t="s">
        <v>299</v>
      </c>
      <c r="G4" s="337" t="s">
        <v>300</v>
      </c>
      <c r="H4" s="338" t="s">
        <v>301</v>
      </c>
      <c r="I4" s="338" t="s">
        <v>302</v>
      </c>
      <c r="J4" s="338" t="s">
        <v>303</v>
      </c>
      <c r="K4" s="338" t="s">
        <v>304</v>
      </c>
      <c r="L4" s="339"/>
      <c r="M4" s="340"/>
      <c r="N4" s="341" t="s">
        <v>300</v>
      </c>
      <c r="O4" s="338" t="s">
        <v>301</v>
      </c>
      <c r="P4" s="338" t="s">
        <v>302</v>
      </c>
      <c r="Q4" s="338" t="s">
        <v>303</v>
      </c>
      <c r="R4" s="338" t="s">
        <v>304</v>
      </c>
      <c r="S4" s="339"/>
      <c r="T4" s="339"/>
      <c r="U4" s="337" t="s">
        <v>300</v>
      </c>
      <c r="V4" s="338" t="s">
        <v>301</v>
      </c>
      <c r="W4" s="338" t="s">
        <v>302</v>
      </c>
      <c r="X4" s="338" t="s">
        <v>303</v>
      </c>
      <c r="Y4" s="338" t="s">
        <v>304</v>
      </c>
      <c r="Z4" s="339"/>
      <c r="AA4" s="340"/>
      <c r="AB4" s="337" t="s">
        <v>300</v>
      </c>
      <c r="AC4" s="338" t="s">
        <v>301</v>
      </c>
      <c r="AD4" s="338" t="s">
        <v>302</v>
      </c>
      <c r="AE4" s="338" t="s">
        <v>303</v>
      </c>
      <c r="AF4" s="338" t="s">
        <v>304</v>
      </c>
      <c r="AG4" s="339"/>
      <c r="AH4" s="340"/>
      <c r="AI4" s="337" t="s">
        <v>300</v>
      </c>
      <c r="AJ4" s="338" t="s">
        <v>301</v>
      </c>
      <c r="AK4" s="338" t="s">
        <v>302</v>
      </c>
      <c r="AL4" s="338" t="s">
        <v>303</v>
      </c>
      <c r="AM4" s="338" t="s">
        <v>304</v>
      </c>
      <c r="AN4" s="339"/>
      <c r="AO4" s="340"/>
      <c r="AP4" s="341" t="s">
        <v>300</v>
      </c>
      <c r="AQ4" s="338" t="s">
        <v>301</v>
      </c>
      <c r="AR4" s="338" t="s">
        <v>302</v>
      </c>
      <c r="AS4" s="338" t="s">
        <v>303</v>
      </c>
      <c r="AT4" s="338" t="s">
        <v>304</v>
      </c>
      <c r="AU4" s="339"/>
      <c r="AV4" s="339"/>
      <c r="AW4" s="337" t="s">
        <v>300</v>
      </c>
      <c r="AX4" s="338" t="s">
        <v>301</v>
      </c>
      <c r="AY4" s="338" t="s">
        <v>302</v>
      </c>
      <c r="AZ4" s="338" t="s">
        <v>303</v>
      </c>
      <c r="BA4" s="338" t="s">
        <v>304</v>
      </c>
      <c r="BB4" s="339"/>
      <c r="BC4" s="340"/>
      <c r="BD4" s="337" t="s">
        <v>300</v>
      </c>
      <c r="BE4" s="338" t="s">
        <v>301</v>
      </c>
      <c r="BF4" s="338" t="s">
        <v>302</v>
      </c>
      <c r="BG4" s="338" t="s">
        <v>303</v>
      </c>
      <c r="BH4" s="338" t="s">
        <v>304</v>
      </c>
      <c r="BI4" s="339"/>
      <c r="BJ4" s="340"/>
      <c r="BK4" s="337" t="s">
        <v>300</v>
      </c>
      <c r="BL4" s="338" t="s">
        <v>301</v>
      </c>
      <c r="BM4" s="338" t="s">
        <v>302</v>
      </c>
      <c r="BN4" s="338" t="s">
        <v>303</v>
      </c>
      <c r="BO4" s="338" t="s">
        <v>304</v>
      </c>
      <c r="BP4" s="339"/>
      <c r="BQ4" s="340"/>
      <c r="BR4" s="337" t="s">
        <v>300</v>
      </c>
      <c r="BS4" s="338" t="s">
        <v>301</v>
      </c>
      <c r="BT4" s="338" t="s">
        <v>302</v>
      </c>
      <c r="BU4" s="338" t="s">
        <v>303</v>
      </c>
      <c r="BV4" s="338" t="s">
        <v>304</v>
      </c>
      <c r="BW4" s="339"/>
      <c r="BX4" s="340"/>
      <c r="BY4" s="337" t="s">
        <v>300</v>
      </c>
      <c r="BZ4" s="338" t="s">
        <v>301</v>
      </c>
      <c r="CA4" s="338" t="s">
        <v>302</v>
      </c>
      <c r="CB4" s="338" t="s">
        <v>303</v>
      </c>
      <c r="CC4" s="338" t="s">
        <v>304</v>
      </c>
      <c r="CD4" s="339"/>
      <c r="CE4" s="340"/>
      <c r="CF4" s="337" t="s">
        <v>300</v>
      </c>
      <c r="CG4" s="338" t="s">
        <v>301</v>
      </c>
      <c r="CH4" s="338" t="s">
        <v>302</v>
      </c>
      <c r="CI4" s="338" t="s">
        <v>303</v>
      </c>
      <c r="CJ4" s="338" t="s">
        <v>304</v>
      </c>
      <c r="CK4" s="339"/>
      <c r="CL4" s="340"/>
      <c r="CM4" s="337" t="s">
        <v>300</v>
      </c>
      <c r="CN4" s="338" t="s">
        <v>301</v>
      </c>
      <c r="CO4" s="338" t="s">
        <v>302</v>
      </c>
      <c r="CP4" s="338" t="s">
        <v>303</v>
      </c>
      <c r="CQ4" s="338" t="s">
        <v>304</v>
      </c>
      <c r="CR4" s="339"/>
      <c r="CS4" s="340"/>
      <c r="CT4" s="341" t="s">
        <v>300</v>
      </c>
      <c r="CU4" s="338" t="s">
        <v>301</v>
      </c>
      <c r="CV4" s="338" t="s">
        <v>302</v>
      </c>
      <c r="CW4" s="338" t="s">
        <v>303</v>
      </c>
      <c r="CX4" s="338" t="s">
        <v>304</v>
      </c>
      <c r="CY4" s="339"/>
      <c r="CZ4" s="339"/>
      <c r="DA4" s="337" t="s">
        <v>300</v>
      </c>
      <c r="DB4" s="338" t="s">
        <v>301</v>
      </c>
      <c r="DC4" s="338" t="s">
        <v>302</v>
      </c>
      <c r="DD4" s="338" t="s">
        <v>303</v>
      </c>
      <c r="DE4" s="338" t="s">
        <v>304</v>
      </c>
      <c r="DF4" s="339"/>
      <c r="DG4" s="340"/>
      <c r="DH4" s="337" t="s">
        <v>300</v>
      </c>
      <c r="DI4" s="338" t="s">
        <v>301</v>
      </c>
      <c r="DJ4" s="338" t="s">
        <v>302</v>
      </c>
      <c r="DK4" s="338" t="s">
        <v>303</v>
      </c>
      <c r="DL4" s="338" t="s">
        <v>304</v>
      </c>
      <c r="DM4" s="339"/>
      <c r="DN4" s="340"/>
      <c r="DO4" s="337" t="s">
        <v>300</v>
      </c>
      <c r="DP4" s="338" t="s">
        <v>301</v>
      </c>
      <c r="DQ4" s="338" t="s">
        <v>302</v>
      </c>
      <c r="DR4" s="338" t="s">
        <v>303</v>
      </c>
      <c r="DS4" s="338" t="s">
        <v>304</v>
      </c>
      <c r="DT4" s="339"/>
      <c r="DU4" s="340"/>
      <c r="DV4" s="341" t="s">
        <v>300</v>
      </c>
      <c r="DW4" s="338" t="s">
        <v>301</v>
      </c>
      <c r="DX4" s="338" t="s">
        <v>302</v>
      </c>
      <c r="DY4" s="338" t="s">
        <v>303</v>
      </c>
      <c r="DZ4" s="338" t="s">
        <v>304</v>
      </c>
      <c r="EA4" s="339"/>
      <c r="EB4" s="339"/>
      <c r="EC4" s="337" t="s">
        <v>300</v>
      </c>
      <c r="ED4" s="338" t="s">
        <v>301</v>
      </c>
      <c r="EE4" s="338" t="s">
        <v>302</v>
      </c>
      <c r="EF4" s="338" t="s">
        <v>303</v>
      </c>
      <c r="EG4" s="338" t="s">
        <v>304</v>
      </c>
      <c r="EH4" s="339"/>
      <c r="EI4" s="340"/>
      <c r="EJ4" s="337" t="s">
        <v>300</v>
      </c>
      <c r="EK4" s="338" t="s">
        <v>301</v>
      </c>
      <c r="EL4" s="338" t="s">
        <v>302</v>
      </c>
      <c r="EM4" s="338" t="s">
        <v>303</v>
      </c>
      <c r="EN4" s="338" t="s">
        <v>304</v>
      </c>
      <c r="EO4" s="339"/>
      <c r="EP4" s="340"/>
      <c r="EQ4" s="337" t="s">
        <v>300</v>
      </c>
      <c r="ER4" s="338" t="s">
        <v>301</v>
      </c>
      <c r="ES4" s="338" t="s">
        <v>302</v>
      </c>
      <c r="ET4" s="338" t="s">
        <v>303</v>
      </c>
      <c r="EU4" s="338" t="s">
        <v>304</v>
      </c>
      <c r="EV4" s="339"/>
      <c r="EW4" s="340"/>
      <c r="EX4" s="337" t="s">
        <v>300</v>
      </c>
      <c r="EY4" s="338" t="s">
        <v>301</v>
      </c>
      <c r="EZ4" s="338" t="s">
        <v>302</v>
      </c>
      <c r="FA4" s="338" t="s">
        <v>303</v>
      </c>
      <c r="FB4" s="338" t="s">
        <v>304</v>
      </c>
      <c r="FC4" s="339"/>
      <c r="FD4" s="340"/>
      <c r="FE4" s="337" t="s">
        <v>300</v>
      </c>
      <c r="FF4" s="338" t="s">
        <v>301</v>
      </c>
      <c r="FG4" s="338" t="s">
        <v>302</v>
      </c>
      <c r="FH4" s="338" t="s">
        <v>303</v>
      </c>
      <c r="FI4" s="338" t="s">
        <v>304</v>
      </c>
      <c r="FJ4" s="339"/>
      <c r="FK4" s="340"/>
      <c r="FL4" s="341" t="s">
        <v>300</v>
      </c>
      <c r="FM4" s="338" t="s">
        <v>301</v>
      </c>
      <c r="FN4" s="338" t="s">
        <v>302</v>
      </c>
      <c r="FO4" s="338" t="s">
        <v>303</v>
      </c>
      <c r="FP4" s="338" t="s">
        <v>304</v>
      </c>
      <c r="FQ4" s="339"/>
      <c r="FR4" s="339"/>
      <c r="FS4" s="337" t="s">
        <v>300</v>
      </c>
      <c r="FT4" s="338" t="s">
        <v>301</v>
      </c>
      <c r="FU4" s="338" t="s">
        <v>302</v>
      </c>
      <c r="FV4" s="338" t="s">
        <v>303</v>
      </c>
      <c r="FW4" s="338" t="s">
        <v>304</v>
      </c>
      <c r="FX4" s="339"/>
      <c r="FY4" s="340"/>
      <c r="FZ4" s="337" t="s">
        <v>300</v>
      </c>
      <c r="GA4" s="338" t="s">
        <v>301</v>
      </c>
      <c r="GB4" s="338" t="s">
        <v>302</v>
      </c>
      <c r="GC4" s="338" t="s">
        <v>303</v>
      </c>
      <c r="GD4" s="338" t="s">
        <v>304</v>
      </c>
      <c r="GE4" s="339"/>
      <c r="GF4" s="340"/>
      <c r="GG4" s="337" t="s">
        <v>300</v>
      </c>
      <c r="GH4" s="338" t="s">
        <v>301</v>
      </c>
      <c r="GI4" s="338" t="s">
        <v>302</v>
      </c>
      <c r="GJ4" s="338" t="s">
        <v>303</v>
      </c>
      <c r="GK4" s="338" t="s">
        <v>304</v>
      </c>
      <c r="GL4" s="339"/>
      <c r="GM4" s="340"/>
      <c r="GN4" s="337" t="s">
        <v>300</v>
      </c>
      <c r="GO4" s="338" t="s">
        <v>301</v>
      </c>
      <c r="GP4" s="338" t="s">
        <v>302</v>
      </c>
      <c r="GQ4" s="338" t="s">
        <v>303</v>
      </c>
      <c r="GR4" s="338" t="s">
        <v>304</v>
      </c>
      <c r="GS4" s="339"/>
      <c r="GT4" s="340"/>
      <c r="GU4" s="337" t="s">
        <v>300</v>
      </c>
      <c r="GV4" s="338" t="s">
        <v>301</v>
      </c>
      <c r="GW4" s="338" t="s">
        <v>302</v>
      </c>
      <c r="GX4" s="338" t="s">
        <v>303</v>
      </c>
      <c r="GY4" s="338" t="s">
        <v>304</v>
      </c>
      <c r="GZ4" s="339"/>
      <c r="HA4" s="340"/>
      <c r="HB4" s="341" t="s">
        <v>300</v>
      </c>
      <c r="HC4" s="338" t="s">
        <v>301</v>
      </c>
      <c r="HD4" s="338" t="s">
        <v>302</v>
      </c>
      <c r="HE4" s="338" t="s">
        <v>303</v>
      </c>
      <c r="HF4" s="338" t="s">
        <v>304</v>
      </c>
      <c r="HG4" s="339"/>
      <c r="HH4" s="339"/>
      <c r="HI4" s="337" t="s">
        <v>300</v>
      </c>
      <c r="HJ4" s="338" t="s">
        <v>301</v>
      </c>
      <c r="HK4" s="338" t="s">
        <v>302</v>
      </c>
      <c r="HL4" s="338" t="s">
        <v>303</v>
      </c>
      <c r="HM4" s="338" t="s">
        <v>304</v>
      </c>
      <c r="HN4" s="339"/>
      <c r="HO4" s="340"/>
      <c r="HP4" s="337" t="s">
        <v>300</v>
      </c>
      <c r="HQ4" s="338" t="s">
        <v>301</v>
      </c>
      <c r="HR4" s="338" t="s">
        <v>302</v>
      </c>
      <c r="HS4" s="338" t="s">
        <v>303</v>
      </c>
      <c r="HT4" s="338" t="s">
        <v>304</v>
      </c>
      <c r="HU4" s="339"/>
      <c r="HV4" s="340"/>
      <c r="HW4" s="337" t="s">
        <v>300</v>
      </c>
      <c r="HX4" s="338" t="s">
        <v>301</v>
      </c>
      <c r="HY4" s="338" t="s">
        <v>302</v>
      </c>
      <c r="HZ4" s="338" t="s">
        <v>303</v>
      </c>
      <c r="IA4" s="338" t="s">
        <v>304</v>
      </c>
      <c r="IB4" s="339"/>
      <c r="IC4" s="340"/>
      <c r="ID4" s="337" t="s">
        <v>300</v>
      </c>
      <c r="IE4" s="338" t="s">
        <v>301</v>
      </c>
      <c r="IF4" s="338" t="s">
        <v>302</v>
      </c>
      <c r="IG4" s="338" t="s">
        <v>303</v>
      </c>
      <c r="IH4" s="338" t="s">
        <v>304</v>
      </c>
      <c r="II4" s="339"/>
      <c r="IJ4" s="340"/>
      <c r="IK4" s="337" t="s">
        <v>300</v>
      </c>
      <c r="IL4" s="338" t="s">
        <v>301</v>
      </c>
      <c r="IM4" s="338" t="s">
        <v>302</v>
      </c>
      <c r="IN4" s="338" t="s">
        <v>303</v>
      </c>
      <c r="IO4" s="338" t="s">
        <v>304</v>
      </c>
      <c r="IP4" s="339"/>
      <c r="IQ4" s="340"/>
      <c r="IR4" s="341" t="s">
        <v>300</v>
      </c>
      <c r="IS4" s="338" t="s">
        <v>301</v>
      </c>
      <c r="IT4" s="338" t="s">
        <v>302</v>
      </c>
      <c r="IU4" s="338" t="s">
        <v>303</v>
      </c>
      <c r="IV4" s="338" t="s">
        <v>304</v>
      </c>
      <c r="IW4" s="339"/>
      <c r="IX4" s="339"/>
      <c r="IY4" s="337" t="s">
        <v>300</v>
      </c>
      <c r="IZ4" s="338" t="s">
        <v>301</v>
      </c>
      <c r="JA4" s="338" t="s">
        <v>302</v>
      </c>
      <c r="JB4" s="338" t="s">
        <v>303</v>
      </c>
      <c r="JC4" s="338" t="s">
        <v>304</v>
      </c>
      <c r="JD4" s="339"/>
      <c r="JE4" s="340"/>
      <c r="JF4" s="337" t="s">
        <v>300</v>
      </c>
      <c r="JG4" s="338" t="s">
        <v>301</v>
      </c>
      <c r="JH4" s="338" t="s">
        <v>302</v>
      </c>
      <c r="JI4" s="338" t="s">
        <v>303</v>
      </c>
      <c r="JJ4" s="338" t="s">
        <v>304</v>
      </c>
      <c r="JK4" s="339"/>
      <c r="JL4" s="340"/>
      <c r="JM4" s="337" t="s">
        <v>300</v>
      </c>
      <c r="JN4" s="338" t="s">
        <v>301</v>
      </c>
      <c r="JO4" s="338" t="s">
        <v>302</v>
      </c>
      <c r="JP4" s="338" t="s">
        <v>303</v>
      </c>
      <c r="JQ4" s="338" t="s">
        <v>304</v>
      </c>
      <c r="JR4" s="339"/>
      <c r="JS4" s="340"/>
      <c r="JT4" s="337" t="s">
        <v>300</v>
      </c>
      <c r="JU4" s="338" t="s">
        <v>301</v>
      </c>
      <c r="JV4" s="338" t="s">
        <v>302</v>
      </c>
      <c r="JW4" s="338" t="s">
        <v>303</v>
      </c>
      <c r="JX4" s="338" t="s">
        <v>304</v>
      </c>
      <c r="JY4" s="339"/>
      <c r="JZ4" s="340"/>
      <c r="KA4" s="337" t="s">
        <v>300</v>
      </c>
      <c r="KB4" s="338" t="s">
        <v>301</v>
      </c>
      <c r="KC4" s="338" t="s">
        <v>302</v>
      </c>
      <c r="KD4" s="338" t="s">
        <v>303</v>
      </c>
      <c r="KE4" s="338" t="s">
        <v>304</v>
      </c>
      <c r="KF4" s="339"/>
      <c r="KG4" s="340"/>
      <c r="KH4" s="341" t="s">
        <v>300</v>
      </c>
      <c r="KI4" s="338" t="s">
        <v>301</v>
      </c>
      <c r="KJ4" s="338" t="s">
        <v>302</v>
      </c>
      <c r="KK4" s="338" t="s">
        <v>303</v>
      </c>
      <c r="KL4" s="338" t="s">
        <v>304</v>
      </c>
      <c r="KM4" s="339"/>
      <c r="KN4" s="339"/>
      <c r="KO4" s="337" t="s">
        <v>300</v>
      </c>
      <c r="KP4" s="338" t="s">
        <v>301</v>
      </c>
      <c r="KQ4" s="338" t="s">
        <v>302</v>
      </c>
      <c r="KR4" s="338" t="s">
        <v>303</v>
      </c>
      <c r="KS4" s="338" t="s">
        <v>304</v>
      </c>
      <c r="KT4" s="339"/>
      <c r="KU4" s="340"/>
      <c r="KV4" s="337" t="s">
        <v>300</v>
      </c>
      <c r="KW4" s="338" t="s">
        <v>301</v>
      </c>
      <c r="KX4" s="338" t="s">
        <v>302</v>
      </c>
      <c r="KY4" s="338" t="s">
        <v>303</v>
      </c>
      <c r="KZ4" s="338" t="s">
        <v>304</v>
      </c>
      <c r="LA4" s="339"/>
      <c r="LB4" s="340"/>
      <c r="LC4" s="337" t="s">
        <v>300</v>
      </c>
      <c r="LD4" s="338" t="s">
        <v>301</v>
      </c>
      <c r="LE4" s="338" t="s">
        <v>302</v>
      </c>
      <c r="LF4" s="338" t="s">
        <v>303</v>
      </c>
      <c r="LG4" s="338" t="s">
        <v>304</v>
      </c>
      <c r="LH4" s="339"/>
      <c r="LI4" s="340"/>
      <c r="LJ4" s="337" t="s">
        <v>300</v>
      </c>
      <c r="LK4" s="338" t="s">
        <v>301</v>
      </c>
      <c r="LL4" s="338" t="s">
        <v>302</v>
      </c>
      <c r="LM4" s="338" t="s">
        <v>303</v>
      </c>
      <c r="LN4" s="338" t="s">
        <v>304</v>
      </c>
      <c r="LO4" s="339"/>
      <c r="LP4" s="340"/>
      <c r="LQ4" s="337" t="s">
        <v>300</v>
      </c>
      <c r="LR4" s="338" t="s">
        <v>301</v>
      </c>
      <c r="LS4" s="338" t="s">
        <v>302</v>
      </c>
      <c r="LT4" s="338" t="s">
        <v>303</v>
      </c>
      <c r="LU4" s="338" t="s">
        <v>304</v>
      </c>
      <c r="LV4" s="339"/>
      <c r="LW4" s="340"/>
      <c r="LX4" s="734" t="s">
        <v>305</v>
      </c>
      <c r="LY4" s="734" t="s">
        <v>306</v>
      </c>
      <c r="LZ4" s="734" t="s">
        <v>307</v>
      </c>
      <c r="MA4" s="734" t="s">
        <v>308</v>
      </c>
      <c r="MB4" s="734" t="s">
        <v>309</v>
      </c>
      <c r="MC4" s="734"/>
    </row>
    <row r="5" spans="2:343" ht="18" customHeight="1" x14ac:dyDescent="0.5">
      <c r="B5" s="725"/>
      <c r="C5" s="728"/>
      <c r="D5" s="731"/>
      <c r="E5" s="731"/>
      <c r="F5" s="317" t="s">
        <v>286</v>
      </c>
      <c r="G5" s="342"/>
      <c r="H5" s="343"/>
      <c r="I5" s="343"/>
      <c r="J5" s="343"/>
      <c r="K5" s="343"/>
      <c r="L5" s="344"/>
      <c r="M5" s="345"/>
      <c r="N5" s="346"/>
      <c r="O5" s="343"/>
      <c r="P5" s="343"/>
      <c r="Q5" s="343"/>
      <c r="R5" s="343"/>
      <c r="S5" s="344"/>
      <c r="T5" s="344"/>
      <c r="U5" s="342"/>
      <c r="V5" s="343"/>
      <c r="W5" s="343"/>
      <c r="X5" s="343"/>
      <c r="Y5" s="343"/>
      <c r="Z5" s="344"/>
      <c r="AA5" s="345"/>
      <c r="AB5" s="342"/>
      <c r="AC5" s="343"/>
      <c r="AD5" s="343"/>
      <c r="AE5" s="343"/>
      <c r="AF5" s="343"/>
      <c r="AG5" s="344"/>
      <c r="AH5" s="345"/>
      <c r="AI5" s="342"/>
      <c r="AJ5" s="343"/>
      <c r="AK5" s="343"/>
      <c r="AL5" s="343"/>
      <c r="AM5" s="343"/>
      <c r="AN5" s="344"/>
      <c r="AO5" s="345"/>
      <c r="AP5" s="346"/>
      <c r="AQ5" s="343"/>
      <c r="AR5" s="343"/>
      <c r="AS5" s="343"/>
      <c r="AT5" s="343"/>
      <c r="AU5" s="344"/>
      <c r="AV5" s="344"/>
      <c r="AW5" s="342"/>
      <c r="AX5" s="343"/>
      <c r="AY5" s="343"/>
      <c r="AZ5" s="343"/>
      <c r="BA5" s="343"/>
      <c r="BB5" s="344"/>
      <c r="BC5" s="345"/>
      <c r="BD5" s="342"/>
      <c r="BE5" s="343"/>
      <c r="BF5" s="343"/>
      <c r="BG5" s="343"/>
      <c r="BH5" s="343"/>
      <c r="BI5" s="344"/>
      <c r="BJ5" s="345"/>
      <c r="BK5" s="342"/>
      <c r="BL5" s="343"/>
      <c r="BM5" s="343"/>
      <c r="BN5" s="343"/>
      <c r="BO5" s="343"/>
      <c r="BP5" s="344"/>
      <c r="BQ5" s="345"/>
      <c r="BR5" s="342"/>
      <c r="BS5" s="343"/>
      <c r="BT5" s="343"/>
      <c r="BU5" s="343"/>
      <c r="BV5" s="343"/>
      <c r="BW5" s="344"/>
      <c r="BX5" s="345"/>
      <c r="BY5" s="342"/>
      <c r="BZ5" s="343"/>
      <c r="CA5" s="343"/>
      <c r="CB5" s="343"/>
      <c r="CC5" s="343"/>
      <c r="CD5" s="344"/>
      <c r="CE5" s="345"/>
      <c r="CF5" s="342"/>
      <c r="CG5" s="343"/>
      <c r="CH5" s="343"/>
      <c r="CI5" s="343"/>
      <c r="CJ5" s="343"/>
      <c r="CK5" s="344"/>
      <c r="CL5" s="345"/>
      <c r="CM5" s="342"/>
      <c r="CN5" s="343"/>
      <c r="CO5" s="343"/>
      <c r="CP5" s="343"/>
      <c r="CQ5" s="343"/>
      <c r="CR5" s="344"/>
      <c r="CS5" s="345"/>
      <c r="CT5" s="346"/>
      <c r="CU5" s="343"/>
      <c r="CV5" s="343"/>
      <c r="CW5" s="343"/>
      <c r="CX5" s="343"/>
      <c r="CY5" s="344"/>
      <c r="CZ5" s="344"/>
      <c r="DA5" s="342"/>
      <c r="DB5" s="343"/>
      <c r="DC5" s="343"/>
      <c r="DD5" s="343"/>
      <c r="DE5" s="343"/>
      <c r="DF5" s="344"/>
      <c r="DG5" s="345"/>
      <c r="DH5" s="342"/>
      <c r="DI5" s="343"/>
      <c r="DJ5" s="343"/>
      <c r="DK5" s="343"/>
      <c r="DL5" s="343"/>
      <c r="DM5" s="344"/>
      <c r="DN5" s="345"/>
      <c r="DO5" s="342"/>
      <c r="DP5" s="343"/>
      <c r="DQ5" s="343"/>
      <c r="DR5" s="343"/>
      <c r="DS5" s="343"/>
      <c r="DT5" s="344"/>
      <c r="DU5" s="345"/>
      <c r="DV5" s="346"/>
      <c r="DW5" s="343"/>
      <c r="DX5" s="343"/>
      <c r="DY5" s="343"/>
      <c r="DZ5" s="343"/>
      <c r="EA5" s="344"/>
      <c r="EB5" s="344"/>
      <c r="EC5" s="342"/>
      <c r="ED5" s="343"/>
      <c r="EE5" s="343"/>
      <c r="EF5" s="343"/>
      <c r="EG5" s="343"/>
      <c r="EH5" s="344"/>
      <c r="EI5" s="345"/>
      <c r="EJ5" s="342"/>
      <c r="EK5" s="343"/>
      <c r="EL5" s="343"/>
      <c r="EM5" s="343"/>
      <c r="EN5" s="343"/>
      <c r="EO5" s="344"/>
      <c r="EP5" s="345"/>
      <c r="EQ5" s="342"/>
      <c r="ER5" s="343"/>
      <c r="ES5" s="343"/>
      <c r="ET5" s="343"/>
      <c r="EU5" s="343"/>
      <c r="EV5" s="344"/>
      <c r="EW5" s="345"/>
      <c r="EX5" s="342"/>
      <c r="EY5" s="343"/>
      <c r="EZ5" s="343"/>
      <c r="FA5" s="343"/>
      <c r="FB5" s="343"/>
      <c r="FC5" s="344"/>
      <c r="FD5" s="345"/>
      <c r="FE5" s="342"/>
      <c r="FF5" s="343"/>
      <c r="FG5" s="343"/>
      <c r="FH5" s="343"/>
      <c r="FI5" s="343"/>
      <c r="FJ5" s="344"/>
      <c r="FK5" s="345"/>
      <c r="FL5" s="346"/>
      <c r="FM5" s="343"/>
      <c r="FN5" s="343"/>
      <c r="FO5" s="343"/>
      <c r="FP5" s="343"/>
      <c r="FQ5" s="344"/>
      <c r="FR5" s="344"/>
      <c r="FS5" s="342"/>
      <c r="FT5" s="343"/>
      <c r="FU5" s="343"/>
      <c r="FV5" s="343"/>
      <c r="FW5" s="343"/>
      <c r="FX5" s="344"/>
      <c r="FY5" s="345"/>
      <c r="FZ5" s="342"/>
      <c r="GA5" s="343"/>
      <c r="GB5" s="343"/>
      <c r="GC5" s="343"/>
      <c r="GD5" s="343"/>
      <c r="GE5" s="344"/>
      <c r="GF5" s="345"/>
      <c r="GG5" s="342"/>
      <c r="GH5" s="343"/>
      <c r="GI5" s="343"/>
      <c r="GJ5" s="343"/>
      <c r="GK5" s="343"/>
      <c r="GL5" s="344"/>
      <c r="GM5" s="345"/>
      <c r="GN5" s="342"/>
      <c r="GO5" s="343"/>
      <c r="GP5" s="343"/>
      <c r="GQ5" s="343"/>
      <c r="GR5" s="343"/>
      <c r="GS5" s="344"/>
      <c r="GT5" s="345"/>
      <c r="GU5" s="342"/>
      <c r="GV5" s="343"/>
      <c r="GW5" s="343"/>
      <c r="GX5" s="343"/>
      <c r="GY5" s="343"/>
      <c r="GZ5" s="344"/>
      <c r="HA5" s="345"/>
      <c r="HB5" s="346"/>
      <c r="HC5" s="343"/>
      <c r="HD5" s="343"/>
      <c r="HE5" s="343"/>
      <c r="HF5" s="343"/>
      <c r="HG5" s="344"/>
      <c r="HH5" s="344"/>
      <c r="HI5" s="342"/>
      <c r="HJ5" s="343"/>
      <c r="HK5" s="343"/>
      <c r="HL5" s="343"/>
      <c r="HM5" s="343"/>
      <c r="HN5" s="344"/>
      <c r="HO5" s="345"/>
      <c r="HP5" s="342"/>
      <c r="HQ5" s="343"/>
      <c r="HR5" s="343"/>
      <c r="HS5" s="343"/>
      <c r="HT5" s="343"/>
      <c r="HU5" s="344"/>
      <c r="HV5" s="345"/>
      <c r="HW5" s="342"/>
      <c r="HX5" s="343"/>
      <c r="HY5" s="343"/>
      <c r="HZ5" s="343"/>
      <c r="IA5" s="343"/>
      <c r="IB5" s="344"/>
      <c r="IC5" s="345"/>
      <c r="ID5" s="342"/>
      <c r="IE5" s="343"/>
      <c r="IF5" s="343"/>
      <c r="IG5" s="343"/>
      <c r="IH5" s="343"/>
      <c r="II5" s="344"/>
      <c r="IJ5" s="345"/>
      <c r="IK5" s="342"/>
      <c r="IL5" s="343"/>
      <c r="IM5" s="343"/>
      <c r="IN5" s="343"/>
      <c r="IO5" s="343"/>
      <c r="IP5" s="344"/>
      <c r="IQ5" s="345"/>
      <c r="IR5" s="346"/>
      <c r="IS5" s="343"/>
      <c r="IT5" s="343"/>
      <c r="IU5" s="343"/>
      <c r="IV5" s="343"/>
      <c r="IW5" s="344"/>
      <c r="IX5" s="344"/>
      <c r="IY5" s="342"/>
      <c r="IZ5" s="343"/>
      <c r="JA5" s="343"/>
      <c r="JB5" s="343"/>
      <c r="JC5" s="343"/>
      <c r="JD5" s="344"/>
      <c r="JE5" s="345"/>
      <c r="JF5" s="342"/>
      <c r="JG5" s="343"/>
      <c r="JH5" s="343"/>
      <c r="JI5" s="343"/>
      <c r="JJ5" s="343"/>
      <c r="JK5" s="344"/>
      <c r="JL5" s="345"/>
      <c r="JM5" s="342"/>
      <c r="JN5" s="343"/>
      <c r="JO5" s="343"/>
      <c r="JP5" s="343"/>
      <c r="JQ5" s="343"/>
      <c r="JR5" s="344"/>
      <c r="JS5" s="345"/>
      <c r="JT5" s="342"/>
      <c r="JU5" s="343"/>
      <c r="JV5" s="343"/>
      <c r="JW5" s="343"/>
      <c r="JX5" s="343"/>
      <c r="JY5" s="344"/>
      <c r="JZ5" s="345"/>
      <c r="KA5" s="342"/>
      <c r="KB5" s="343"/>
      <c r="KC5" s="343"/>
      <c r="KD5" s="343"/>
      <c r="KE5" s="343"/>
      <c r="KF5" s="344"/>
      <c r="KG5" s="345"/>
      <c r="KH5" s="346"/>
      <c r="KI5" s="343"/>
      <c r="KJ5" s="343"/>
      <c r="KK5" s="343"/>
      <c r="KL5" s="343"/>
      <c r="KM5" s="344"/>
      <c r="KN5" s="344"/>
      <c r="KO5" s="342"/>
      <c r="KP5" s="343"/>
      <c r="KQ5" s="343"/>
      <c r="KR5" s="343"/>
      <c r="KS5" s="343"/>
      <c r="KT5" s="344"/>
      <c r="KU5" s="345"/>
      <c r="KV5" s="342"/>
      <c r="KW5" s="343"/>
      <c r="KX5" s="343"/>
      <c r="KY5" s="343"/>
      <c r="KZ5" s="343"/>
      <c r="LA5" s="344"/>
      <c r="LB5" s="345"/>
      <c r="LC5" s="342"/>
      <c r="LD5" s="343"/>
      <c r="LE5" s="343"/>
      <c r="LF5" s="343"/>
      <c r="LG5" s="343"/>
      <c r="LH5" s="344"/>
      <c r="LI5" s="345"/>
      <c r="LJ5" s="342"/>
      <c r="LK5" s="343"/>
      <c r="LL5" s="343"/>
      <c r="LM5" s="343"/>
      <c r="LN5" s="343"/>
      <c r="LO5" s="344"/>
      <c r="LP5" s="345"/>
      <c r="LQ5" s="342"/>
      <c r="LR5" s="343"/>
      <c r="LS5" s="343"/>
      <c r="LT5" s="343"/>
      <c r="LU5" s="343"/>
      <c r="LV5" s="344"/>
      <c r="LW5" s="345"/>
      <c r="LX5" s="734"/>
      <c r="LY5" s="734"/>
      <c r="LZ5" s="734"/>
      <c r="MA5" s="734"/>
      <c r="MB5" s="734"/>
      <c r="MC5" s="734"/>
    </row>
    <row r="6" spans="2:343" ht="18" customHeight="1" thickBot="1" x14ac:dyDescent="0.55000000000000004">
      <c r="B6" s="726"/>
      <c r="C6" s="729"/>
      <c r="D6" s="732"/>
      <c r="E6" s="732"/>
      <c r="F6" s="318" t="s">
        <v>310</v>
      </c>
      <c r="G6" s="347"/>
      <c r="H6" s="348"/>
      <c r="I6" s="348"/>
      <c r="J6" s="348"/>
      <c r="K6" s="348"/>
      <c r="L6" s="349"/>
      <c r="M6" s="350"/>
      <c r="N6" s="351"/>
      <c r="O6" s="348"/>
      <c r="P6" s="348"/>
      <c r="Q6" s="348"/>
      <c r="R6" s="348"/>
      <c r="S6" s="349"/>
      <c r="T6" s="349"/>
      <c r="U6" s="347"/>
      <c r="V6" s="348"/>
      <c r="W6" s="348"/>
      <c r="X6" s="348"/>
      <c r="Y6" s="348"/>
      <c r="Z6" s="349"/>
      <c r="AA6" s="350"/>
      <c r="AB6" s="347"/>
      <c r="AC6" s="348"/>
      <c r="AD6" s="348"/>
      <c r="AE6" s="348"/>
      <c r="AF6" s="348"/>
      <c r="AG6" s="349"/>
      <c r="AH6" s="350"/>
      <c r="AI6" s="347"/>
      <c r="AJ6" s="348"/>
      <c r="AK6" s="348"/>
      <c r="AL6" s="348"/>
      <c r="AM6" s="348"/>
      <c r="AN6" s="349"/>
      <c r="AO6" s="350"/>
      <c r="AP6" s="351"/>
      <c r="AQ6" s="348"/>
      <c r="AR6" s="348"/>
      <c r="AS6" s="348"/>
      <c r="AT6" s="348"/>
      <c r="AU6" s="349"/>
      <c r="AV6" s="349"/>
      <c r="AW6" s="347"/>
      <c r="AX6" s="348"/>
      <c r="AY6" s="348"/>
      <c r="AZ6" s="348"/>
      <c r="BA6" s="348"/>
      <c r="BB6" s="349"/>
      <c r="BC6" s="350"/>
      <c r="BD6" s="347"/>
      <c r="BE6" s="348"/>
      <c r="BF6" s="348"/>
      <c r="BG6" s="348"/>
      <c r="BH6" s="348"/>
      <c r="BI6" s="349"/>
      <c r="BJ6" s="350"/>
      <c r="BK6" s="347"/>
      <c r="BL6" s="348"/>
      <c r="BM6" s="348"/>
      <c r="BN6" s="348"/>
      <c r="BO6" s="348"/>
      <c r="BP6" s="349"/>
      <c r="BQ6" s="350"/>
      <c r="BR6" s="347"/>
      <c r="BS6" s="348"/>
      <c r="BT6" s="348"/>
      <c r="BU6" s="348"/>
      <c r="BV6" s="348"/>
      <c r="BW6" s="349"/>
      <c r="BX6" s="350"/>
      <c r="BY6" s="347"/>
      <c r="BZ6" s="348"/>
      <c r="CA6" s="348"/>
      <c r="CB6" s="348"/>
      <c r="CC6" s="348"/>
      <c r="CD6" s="349"/>
      <c r="CE6" s="350"/>
      <c r="CF6" s="347"/>
      <c r="CG6" s="348"/>
      <c r="CH6" s="348"/>
      <c r="CI6" s="348"/>
      <c r="CJ6" s="348"/>
      <c r="CK6" s="349"/>
      <c r="CL6" s="350"/>
      <c r="CM6" s="347"/>
      <c r="CN6" s="348"/>
      <c r="CO6" s="348"/>
      <c r="CP6" s="348"/>
      <c r="CQ6" s="348"/>
      <c r="CR6" s="349"/>
      <c r="CS6" s="350"/>
      <c r="CT6" s="351"/>
      <c r="CU6" s="348"/>
      <c r="CV6" s="348"/>
      <c r="CW6" s="348"/>
      <c r="CX6" s="348"/>
      <c r="CY6" s="349"/>
      <c r="CZ6" s="349"/>
      <c r="DA6" s="347"/>
      <c r="DB6" s="348"/>
      <c r="DC6" s="348"/>
      <c r="DD6" s="348"/>
      <c r="DE6" s="348"/>
      <c r="DF6" s="349"/>
      <c r="DG6" s="350"/>
      <c r="DH6" s="347"/>
      <c r="DI6" s="348"/>
      <c r="DJ6" s="348"/>
      <c r="DK6" s="348"/>
      <c r="DL6" s="348"/>
      <c r="DM6" s="349"/>
      <c r="DN6" s="350"/>
      <c r="DO6" s="347"/>
      <c r="DP6" s="348"/>
      <c r="DQ6" s="348"/>
      <c r="DR6" s="348"/>
      <c r="DS6" s="348"/>
      <c r="DT6" s="349"/>
      <c r="DU6" s="350"/>
      <c r="DV6" s="351"/>
      <c r="DW6" s="348"/>
      <c r="DX6" s="348"/>
      <c r="DY6" s="348"/>
      <c r="DZ6" s="348"/>
      <c r="EA6" s="349"/>
      <c r="EB6" s="349"/>
      <c r="EC6" s="347"/>
      <c r="ED6" s="348"/>
      <c r="EE6" s="348"/>
      <c r="EF6" s="348"/>
      <c r="EG6" s="348"/>
      <c r="EH6" s="349"/>
      <c r="EI6" s="349"/>
      <c r="EJ6" s="347"/>
      <c r="EK6" s="349"/>
      <c r="EL6" s="348"/>
      <c r="EM6" s="348"/>
      <c r="EN6" s="348"/>
      <c r="EO6" s="349"/>
      <c r="EP6" s="350"/>
      <c r="EQ6" s="347"/>
      <c r="ER6" s="348"/>
      <c r="ES6" s="348"/>
      <c r="ET6" s="348"/>
      <c r="EU6" s="348"/>
      <c r="EV6" s="349"/>
      <c r="EW6" s="350"/>
      <c r="EX6" s="347"/>
      <c r="EY6" s="348"/>
      <c r="EZ6" s="348"/>
      <c r="FA6" s="348"/>
      <c r="FB6" s="348"/>
      <c r="FC6" s="349"/>
      <c r="FD6" s="350"/>
      <c r="FE6" s="347"/>
      <c r="FF6" s="348"/>
      <c r="FG6" s="348"/>
      <c r="FH6" s="348"/>
      <c r="FI6" s="348"/>
      <c r="FJ6" s="349"/>
      <c r="FK6" s="350"/>
      <c r="FL6" s="351"/>
      <c r="FM6" s="348"/>
      <c r="FN6" s="348"/>
      <c r="FO6" s="348"/>
      <c r="FP6" s="348"/>
      <c r="FQ6" s="349"/>
      <c r="FR6" s="349"/>
      <c r="FS6" s="347"/>
      <c r="FT6" s="348"/>
      <c r="FU6" s="348"/>
      <c r="FV6" s="348"/>
      <c r="FW6" s="348"/>
      <c r="FX6" s="349"/>
      <c r="FY6" s="349"/>
      <c r="FZ6" s="347"/>
      <c r="GA6" s="349"/>
      <c r="GB6" s="348"/>
      <c r="GC6" s="348"/>
      <c r="GD6" s="348"/>
      <c r="GE6" s="349"/>
      <c r="GF6" s="350"/>
      <c r="GG6" s="347"/>
      <c r="GH6" s="348"/>
      <c r="GI6" s="348"/>
      <c r="GJ6" s="348"/>
      <c r="GK6" s="348"/>
      <c r="GL6" s="349"/>
      <c r="GM6" s="350"/>
      <c r="GN6" s="347"/>
      <c r="GO6" s="348"/>
      <c r="GP6" s="348"/>
      <c r="GQ6" s="348"/>
      <c r="GR6" s="348"/>
      <c r="GS6" s="349"/>
      <c r="GT6" s="350"/>
      <c r="GU6" s="347"/>
      <c r="GV6" s="348"/>
      <c r="GW6" s="348"/>
      <c r="GX6" s="348"/>
      <c r="GY6" s="348"/>
      <c r="GZ6" s="349"/>
      <c r="HA6" s="350"/>
      <c r="HB6" s="351"/>
      <c r="HC6" s="348"/>
      <c r="HD6" s="348"/>
      <c r="HE6" s="348"/>
      <c r="HF6" s="348"/>
      <c r="HG6" s="349"/>
      <c r="HH6" s="349"/>
      <c r="HI6" s="347"/>
      <c r="HJ6" s="348"/>
      <c r="HK6" s="348"/>
      <c r="HL6" s="348"/>
      <c r="HM6" s="348"/>
      <c r="HN6" s="349"/>
      <c r="HO6" s="349"/>
      <c r="HP6" s="347"/>
      <c r="HQ6" s="349"/>
      <c r="HR6" s="348"/>
      <c r="HS6" s="348"/>
      <c r="HT6" s="348"/>
      <c r="HU6" s="349"/>
      <c r="HV6" s="350"/>
      <c r="HW6" s="347"/>
      <c r="HX6" s="348"/>
      <c r="HY6" s="348"/>
      <c r="HZ6" s="348"/>
      <c r="IA6" s="348"/>
      <c r="IB6" s="349"/>
      <c r="IC6" s="350"/>
      <c r="ID6" s="347"/>
      <c r="IE6" s="348"/>
      <c r="IF6" s="348"/>
      <c r="IG6" s="348"/>
      <c r="IH6" s="348"/>
      <c r="II6" s="349"/>
      <c r="IJ6" s="350"/>
      <c r="IK6" s="347"/>
      <c r="IL6" s="348"/>
      <c r="IM6" s="348"/>
      <c r="IN6" s="348"/>
      <c r="IO6" s="348"/>
      <c r="IP6" s="349"/>
      <c r="IQ6" s="350"/>
      <c r="IR6" s="351"/>
      <c r="IS6" s="348"/>
      <c r="IT6" s="348"/>
      <c r="IU6" s="348"/>
      <c r="IV6" s="348"/>
      <c r="IW6" s="349"/>
      <c r="IX6" s="349"/>
      <c r="IY6" s="347"/>
      <c r="IZ6" s="348"/>
      <c r="JA6" s="348"/>
      <c r="JB6" s="348"/>
      <c r="JC6" s="348"/>
      <c r="JD6" s="349"/>
      <c r="JE6" s="349"/>
      <c r="JF6" s="347"/>
      <c r="JG6" s="349"/>
      <c r="JH6" s="348"/>
      <c r="JI6" s="348"/>
      <c r="JJ6" s="348"/>
      <c r="JK6" s="349"/>
      <c r="JL6" s="350"/>
      <c r="JM6" s="347"/>
      <c r="JN6" s="348"/>
      <c r="JO6" s="348"/>
      <c r="JP6" s="348"/>
      <c r="JQ6" s="348"/>
      <c r="JR6" s="349"/>
      <c r="JS6" s="350"/>
      <c r="JT6" s="347"/>
      <c r="JU6" s="348"/>
      <c r="JV6" s="348"/>
      <c r="JW6" s="348"/>
      <c r="JX6" s="348"/>
      <c r="JY6" s="349"/>
      <c r="JZ6" s="350"/>
      <c r="KA6" s="347"/>
      <c r="KB6" s="348"/>
      <c r="KC6" s="348"/>
      <c r="KD6" s="348"/>
      <c r="KE6" s="348"/>
      <c r="KF6" s="349"/>
      <c r="KG6" s="350"/>
      <c r="KH6" s="351"/>
      <c r="KI6" s="348"/>
      <c r="KJ6" s="348"/>
      <c r="KK6" s="348"/>
      <c r="KL6" s="348"/>
      <c r="KM6" s="349"/>
      <c r="KN6" s="349"/>
      <c r="KO6" s="347"/>
      <c r="KP6" s="348"/>
      <c r="KQ6" s="348"/>
      <c r="KR6" s="348"/>
      <c r="KS6" s="348"/>
      <c r="KT6" s="349"/>
      <c r="KU6" s="349"/>
      <c r="KV6" s="347"/>
      <c r="KW6" s="349"/>
      <c r="KX6" s="348"/>
      <c r="KY6" s="348"/>
      <c r="KZ6" s="348"/>
      <c r="LA6" s="349"/>
      <c r="LB6" s="350"/>
      <c r="LC6" s="347"/>
      <c r="LD6" s="348"/>
      <c r="LE6" s="348"/>
      <c r="LF6" s="348"/>
      <c r="LG6" s="348"/>
      <c r="LH6" s="349"/>
      <c r="LI6" s="350"/>
      <c r="LJ6" s="347"/>
      <c r="LK6" s="348"/>
      <c r="LL6" s="348"/>
      <c r="LM6" s="348"/>
      <c r="LN6" s="348"/>
      <c r="LO6" s="349"/>
      <c r="LP6" s="350"/>
      <c r="LQ6" s="347"/>
      <c r="LR6" s="348"/>
      <c r="LS6" s="348"/>
      <c r="LT6" s="348"/>
      <c r="LU6" s="348"/>
      <c r="LV6" s="349"/>
      <c r="LW6" s="350"/>
      <c r="LX6" s="735"/>
      <c r="LY6" s="735"/>
      <c r="LZ6" s="735"/>
      <c r="MA6" s="735"/>
      <c r="MB6" s="735"/>
      <c r="MC6" s="735"/>
    </row>
    <row r="7" spans="2:343" ht="15.75" customHeight="1" x14ac:dyDescent="0.5">
      <c r="B7" s="319">
        <v>1</v>
      </c>
      <c r="C7" s="374" t="str">
        <f>IF(นักเรียน!C6="","",นักเรียน!C6)</f>
        <v/>
      </c>
      <c r="D7" s="375" t="str">
        <f>IF(นักเรียน!D6="","",นักเรียน!D6)</f>
        <v/>
      </c>
      <c r="E7" s="321" t="str">
        <f>IF(นักเรียน!E6="","",นักเรียน!E6)</f>
        <v/>
      </c>
      <c r="F7" s="319" t="str">
        <f>IF(นักเรียน!E6="","",นักเรียน!B6)</f>
        <v/>
      </c>
      <c r="G7" s="352"/>
      <c r="H7" s="353"/>
      <c r="I7" s="353"/>
      <c r="J7" s="353"/>
      <c r="K7" s="353"/>
      <c r="L7" s="354"/>
      <c r="M7" s="354"/>
      <c r="N7" s="352"/>
      <c r="O7" s="353"/>
      <c r="P7" s="353"/>
      <c r="Q7" s="353"/>
      <c r="R7" s="353"/>
      <c r="S7" s="354"/>
      <c r="T7" s="355"/>
      <c r="U7" s="352"/>
      <c r="V7" s="353"/>
      <c r="W7" s="353"/>
      <c r="X7" s="353"/>
      <c r="Y7" s="353"/>
      <c r="Z7" s="354"/>
      <c r="AA7" s="355"/>
      <c r="AB7" s="352"/>
      <c r="AC7" s="353"/>
      <c r="AD7" s="353"/>
      <c r="AE7" s="353"/>
      <c r="AF7" s="353"/>
      <c r="AG7" s="354"/>
      <c r="AH7" s="355"/>
      <c r="AI7" s="352"/>
      <c r="AJ7" s="353"/>
      <c r="AK7" s="353"/>
      <c r="AL7" s="353"/>
      <c r="AM7" s="353"/>
      <c r="AN7" s="354"/>
      <c r="AO7" s="355"/>
      <c r="AP7" s="352"/>
      <c r="AQ7" s="353"/>
      <c r="AR7" s="353"/>
      <c r="AS7" s="353"/>
      <c r="AT7" s="353"/>
      <c r="AU7" s="354"/>
      <c r="AV7" s="355"/>
      <c r="AW7" s="356"/>
      <c r="AX7" s="353"/>
      <c r="AY7" s="353"/>
      <c r="AZ7" s="353"/>
      <c r="BA7" s="353"/>
      <c r="BB7" s="354"/>
      <c r="BC7" s="354"/>
      <c r="BD7" s="352"/>
      <c r="BE7" s="353"/>
      <c r="BF7" s="353"/>
      <c r="BG7" s="353"/>
      <c r="BH7" s="353"/>
      <c r="BI7" s="354"/>
      <c r="BJ7" s="355"/>
      <c r="BK7" s="352"/>
      <c r="BL7" s="353"/>
      <c r="BM7" s="353"/>
      <c r="BN7" s="353"/>
      <c r="BO7" s="353"/>
      <c r="BP7" s="354"/>
      <c r="BQ7" s="355"/>
      <c r="BR7" s="352"/>
      <c r="BS7" s="353"/>
      <c r="BT7" s="353"/>
      <c r="BU7" s="353"/>
      <c r="BV7" s="353"/>
      <c r="BW7" s="354"/>
      <c r="BX7" s="355"/>
      <c r="BY7" s="356"/>
      <c r="BZ7" s="353"/>
      <c r="CA7" s="353"/>
      <c r="CB7" s="353"/>
      <c r="CC7" s="353"/>
      <c r="CD7" s="354"/>
      <c r="CE7" s="354"/>
      <c r="CF7" s="352"/>
      <c r="CG7" s="353"/>
      <c r="CH7" s="353"/>
      <c r="CI7" s="353"/>
      <c r="CJ7" s="353"/>
      <c r="CK7" s="354"/>
      <c r="CL7" s="355"/>
      <c r="CM7" s="352"/>
      <c r="CN7" s="353"/>
      <c r="CO7" s="353"/>
      <c r="CP7" s="353"/>
      <c r="CQ7" s="353"/>
      <c r="CR7" s="354"/>
      <c r="CS7" s="355"/>
      <c r="CT7" s="352"/>
      <c r="CU7" s="353"/>
      <c r="CV7" s="353"/>
      <c r="CW7" s="353"/>
      <c r="CX7" s="353"/>
      <c r="CY7" s="354"/>
      <c r="CZ7" s="355"/>
      <c r="DA7" s="356"/>
      <c r="DB7" s="353"/>
      <c r="DC7" s="353"/>
      <c r="DD7" s="353"/>
      <c r="DE7" s="353"/>
      <c r="DF7" s="354"/>
      <c r="DG7" s="355"/>
      <c r="DH7" s="352"/>
      <c r="DI7" s="353"/>
      <c r="DJ7" s="353"/>
      <c r="DK7" s="353"/>
      <c r="DL7" s="353"/>
      <c r="DM7" s="354"/>
      <c r="DN7" s="355"/>
      <c r="DO7" s="352"/>
      <c r="DP7" s="353"/>
      <c r="DQ7" s="353"/>
      <c r="DR7" s="353"/>
      <c r="DS7" s="353"/>
      <c r="DT7" s="354"/>
      <c r="DU7" s="355"/>
      <c r="DV7" s="352"/>
      <c r="DW7" s="353"/>
      <c r="DX7" s="353"/>
      <c r="DY7" s="353"/>
      <c r="DZ7" s="353"/>
      <c r="EA7" s="354"/>
      <c r="EB7" s="355"/>
      <c r="EC7" s="352"/>
      <c r="ED7" s="353"/>
      <c r="EE7" s="353"/>
      <c r="EF7" s="353"/>
      <c r="EG7" s="353"/>
      <c r="EH7" s="354"/>
      <c r="EI7" s="357"/>
      <c r="EJ7" s="358"/>
      <c r="EK7" s="353"/>
      <c r="EL7" s="353"/>
      <c r="EM7" s="353"/>
      <c r="EN7" s="353"/>
      <c r="EO7" s="354"/>
      <c r="EP7" s="355"/>
      <c r="EQ7" s="352"/>
      <c r="ER7" s="353"/>
      <c r="ES7" s="353"/>
      <c r="ET7" s="353"/>
      <c r="EU7" s="353"/>
      <c r="EV7" s="354"/>
      <c r="EW7" s="355"/>
      <c r="EX7" s="352"/>
      <c r="EY7" s="353"/>
      <c r="EZ7" s="353"/>
      <c r="FA7" s="353"/>
      <c r="FB7" s="353"/>
      <c r="FC7" s="354"/>
      <c r="FD7" s="355"/>
      <c r="FE7" s="352"/>
      <c r="FF7" s="353"/>
      <c r="FG7" s="353"/>
      <c r="FH7" s="353"/>
      <c r="FI7" s="353"/>
      <c r="FJ7" s="354"/>
      <c r="FK7" s="355"/>
      <c r="FL7" s="352"/>
      <c r="FM7" s="353"/>
      <c r="FN7" s="353"/>
      <c r="FO7" s="353"/>
      <c r="FP7" s="353"/>
      <c r="FQ7" s="354"/>
      <c r="FR7" s="355"/>
      <c r="FS7" s="352"/>
      <c r="FT7" s="353"/>
      <c r="FU7" s="353"/>
      <c r="FV7" s="353"/>
      <c r="FW7" s="353"/>
      <c r="FX7" s="354"/>
      <c r="FY7" s="357"/>
      <c r="FZ7" s="358"/>
      <c r="GA7" s="353"/>
      <c r="GB7" s="353"/>
      <c r="GC7" s="353"/>
      <c r="GD7" s="353"/>
      <c r="GE7" s="354"/>
      <c r="GF7" s="355"/>
      <c r="GG7" s="352"/>
      <c r="GH7" s="353"/>
      <c r="GI7" s="353"/>
      <c r="GJ7" s="353"/>
      <c r="GK7" s="353"/>
      <c r="GL7" s="354"/>
      <c r="GM7" s="355"/>
      <c r="GN7" s="352"/>
      <c r="GO7" s="353"/>
      <c r="GP7" s="353"/>
      <c r="GQ7" s="353"/>
      <c r="GR7" s="353"/>
      <c r="GS7" s="354"/>
      <c r="GT7" s="355"/>
      <c r="GU7" s="352"/>
      <c r="GV7" s="353"/>
      <c r="GW7" s="353"/>
      <c r="GX7" s="353"/>
      <c r="GY7" s="353"/>
      <c r="GZ7" s="354"/>
      <c r="HA7" s="355"/>
      <c r="HB7" s="352"/>
      <c r="HC7" s="353"/>
      <c r="HD7" s="353"/>
      <c r="HE7" s="353"/>
      <c r="HF7" s="353"/>
      <c r="HG7" s="354"/>
      <c r="HH7" s="355"/>
      <c r="HI7" s="352"/>
      <c r="HJ7" s="353"/>
      <c r="HK7" s="353"/>
      <c r="HL7" s="353"/>
      <c r="HM7" s="353"/>
      <c r="HN7" s="354"/>
      <c r="HO7" s="357"/>
      <c r="HP7" s="358"/>
      <c r="HQ7" s="353"/>
      <c r="HR7" s="353"/>
      <c r="HS7" s="353"/>
      <c r="HT7" s="353"/>
      <c r="HU7" s="354"/>
      <c r="HV7" s="355"/>
      <c r="HW7" s="352"/>
      <c r="HX7" s="353"/>
      <c r="HY7" s="353"/>
      <c r="HZ7" s="353"/>
      <c r="IA7" s="353"/>
      <c r="IB7" s="354"/>
      <c r="IC7" s="355"/>
      <c r="ID7" s="352"/>
      <c r="IE7" s="353"/>
      <c r="IF7" s="353"/>
      <c r="IG7" s="353"/>
      <c r="IH7" s="353"/>
      <c r="II7" s="354"/>
      <c r="IJ7" s="355"/>
      <c r="IK7" s="352"/>
      <c r="IL7" s="353"/>
      <c r="IM7" s="353"/>
      <c r="IN7" s="353"/>
      <c r="IO7" s="353"/>
      <c r="IP7" s="354"/>
      <c r="IQ7" s="355"/>
      <c r="IR7" s="352"/>
      <c r="IS7" s="353"/>
      <c r="IT7" s="353"/>
      <c r="IU7" s="353"/>
      <c r="IV7" s="353"/>
      <c r="IW7" s="354"/>
      <c r="IX7" s="355"/>
      <c r="IY7" s="352"/>
      <c r="IZ7" s="353"/>
      <c r="JA7" s="353"/>
      <c r="JB7" s="353"/>
      <c r="JC7" s="353"/>
      <c r="JD7" s="354"/>
      <c r="JE7" s="357"/>
      <c r="JF7" s="358"/>
      <c r="JG7" s="353"/>
      <c r="JH7" s="353"/>
      <c r="JI7" s="353"/>
      <c r="JJ7" s="353"/>
      <c r="JK7" s="354"/>
      <c r="JL7" s="355"/>
      <c r="JM7" s="352"/>
      <c r="JN7" s="353"/>
      <c r="JO7" s="353"/>
      <c r="JP7" s="353"/>
      <c r="JQ7" s="353"/>
      <c r="JR7" s="354"/>
      <c r="JS7" s="355"/>
      <c r="JT7" s="352"/>
      <c r="JU7" s="353"/>
      <c r="JV7" s="353"/>
      <c r="JW7" s="353"/>
      <c r="JX7" s="353"/>
      <c r="JY7" s="354"/>
      <c r="JZ7" s="355"/>
      <c r="KA7" s="352"/>
      <c r="KB7" s="353"/>
      <c r="KC7" s="353"/>
      <c r="KD7" s="353"/>
      <c r="KE7" s="353"/>
      <c r="KF7" s="354"/>
      <c r="KG7" s="355"/>
      <c r="KH7" s="352"/>
      <c r="KI7" s="353"/>
      <c r="KJ7" s="353"/>
      <c r="KK7" s="353"/>
      <c r="KL7" s="353"/>
      <c r="KM7" s="354"/>
      <c r="KN7" s="355"/>
      <c r="KO7" s="352"/>
      <c r="KP7" s="353"/>
      <c r="KQ7" s="353"/>
      <c r="KR7" s="353"/>
      <c r="KS7" s="353"/>
      <c r="KT7" s="354"/>
      <c r="KU7" s="357"/>
      <c r="KV7" s="358"/>
      <c r="KW7" s="353"/>
      <c r="KX7" s="353"/>
      <c r="KY7" s="353"/>
      <c r="KZ7" s="353"/>
      <c r="LA7" s="354"/>
      <c r="LB7" s="355"/>
      <c r="LC7" s="352"/>
      <c r="LD7" s="353"/>
      <c r="LE7" s="353"/>
      <c r="LF7" s="353"/>
      <c r="LG7" s="353"/>
      <c r="LH7" s="354"/>
      <c r="LI7" s="355"/>
      <c r="LJ7" s="352"/>
      <c r="LK7" s="353"/>
      <c r="LL7" s="353"/>
      <c r="LM7" s="353"/>
      <c r="LN7" s="353"/>
      <c r="LO7" s="354"/>
      <c r="LP7" s="355"/>
      <c r="LQ7" s="352"/>
      <c r="LR7" s="353"/>
      <c r="LS7" s="353"/>
      <c r="LT7" s="353"/>
      <c r="LU7" s="353"/>
      <c r="LV7" s="354"/>
      <c r="LW7" s="359"/>
      <c r="LX7" s="328" t="str">
        <f>IF(E7="","",COUNTIF($G7:$LW7," /"))</f>
        <v/>
      </c>
      <c r="LY7" s="320" t="str">
        <f t="shared" ref="LY7:LY56" si="0">IF(COUNTIF($G7:$LW7,"ป"),COUNTIF($G7:$LW7,"ป"),"")</f>
        <v/>
      </c>
      <c r="LZ7" s="320" t="str">
        <f t="shared" ref="LZ7:LZ56" si="1">IF(COUNTIF($G7:$LW7,"ล"),COUNTIF($G7:$LW7,"ล"),"")</f>
        <v/>
      </c>
      <c r="MA7" s="320" t="str">
        <f t="shared" ref="MA7:MA56" si="2">IF(COUNTIF($G7:$LW7,"ข"),COUNTIF($G7:$LW7,"ข"),"")</f>
        <v/>
      </c>
      <c r="MB7" s="329" t="str">
        <f>IF(LX7="","",LX7*100/COUNT($G$6:$LW$6))</f>
        <v/>
      </c>
      <c r="MC7" s="330"/>
    </row>
    <row r="8" spans="2:343" ht="15.75" customHeight="1" x14ac:dyDescent="0.5">
      <c r="B8" s="322">
        <v>2</v>
      </c>
      <c r="C8" s="376" t="str">
        <f>IF(นักเรียน!C7="","",นักเรียน!C7)</f>
        <v/>
      </c>
      <c r="D8" s="376" t="str">
        <f>IF(นักเรียน!D7="","",นักเรียน!D7)</f>
        <v/>
      </c>
      <c r="E8" s="323" t="str">
        <f>IF(นักเรียน!E7="","",นักเรียน!E7)</f>
        <v/>
      </c>
      <c r="F8" s="322" t="str">
        <f>IF(นักเรียน!E7="","",นักเรียน!B7)</f>
        <v/>
      </c>
      <c r="G8" s="360"/>
      <c r="H8" s="361"/>
      <c r="I8" s="361"/>
      <c r="J8" s="361"/>
      <c r="K8" s="361"/>
      <c r="L8" s="362"/>
      <c r="M8" s="362"/>
      <c r="N8" s="360"/>
      <c r="O8" s="361"/>
      <c r="P8" s="361"/>
      <c r="Q8" s="361"/>
      <c r="R8" s="361"/>
      <c r="S8" s="362"/>
      <c r="T8" s="363"/>
      <c r="U8" s="360"/>
      <c r="V8" s="361"/>
      <c r="W8" s="361"/>
      <c r="X8" s="361"/>
      <c r="Y8" s="361"/>
      <c r="Z8" s="362"/>
      <c r="AA8" s="363"/>
      <c r="AB8" s="360"/>
      <c r="AC8" s="361"/>
      <c r="AD8" s="361"/>
      <c r="AE8" s="361"/>
      <c r="AF8" s="361"/>
      <c r="AG8" s="362"/>
      <c r="AH8" s="363"/>
      <c r="AI8" s="360"/>
      <c r="AJ8" s="361"/>
      <c r="AK8" s="361"/>
      <c r="AL8" s="361"/>
      <c r="AM8" s="361"/>
      <c r="AN8" s="362"/>
      <c r="AO8" s="363"/>
      <c r="AP8" s="360"/>
      <c r="AQ8" s="361"/>
      <c r="AR8" s="361"/>
      <c r="AS8" s="361"/>
      <c r="AT8" s="361"/>
      <c r="AU8" s="362"/>
      <c r="AV8" s="363"/>
      <c r="AW8" s="364"/>
      <c r="AX8" s="361"/>
      <c r="AY8" s="361"/>
      <c r="AZ8" s="361"/>
      <c r="BA8" s="361"/>
      <c r="BB8" s="362"/>
      <c r="BC8" s="362"/>
      <c r="BD8" s="360"/>
      <c r="BE8" s="361"/>
      <c r="BF8" s="361"/>
      <c r="BG8" s="361"/>
      <c r="BH8" s="361"/>
      <c r="BI8" s="362"/>
      <c r="BJ8" s="363"/>
      <c r="BK8" s="360"/>
      <c r="BL8" s="361"/>
      <c r="BM8" s="361"/>
      <c r="BN8" s="361"/>
      <c r="BO8" s="361"/>
      <c r="BP8" s="362"/>
      <c r="BQ8" s="363"/>
      <c r="BR8" s="360"/>
      <c r="BS8" s="361"/>
      <c r="BT8" s="361"/>
      <c r="BU8" s="361"/>
      <c r="BV8" s="361"/>
      <c r="BW8" s="362"/>
      <c r="BX8" s="363"/>
      <c r="BY8" s="364"/>
      <c r="BZ8" s="361"/>
      <c r="CA8" s="361"/>
      <c r="CB8" s="361"/>
      <c r="CC8" s="361"/>
      <c r="CD8" s="362"/>
      <c r="CE8" s="362"/>
      <c r="CF8" s="360"/>
      <c r="CG8" s="361"/>
      <c r="CH8" s="361"/>
      <c r="CI8" s="361"/>
      <c r="CJ8" s="361"/>
      <c r="CK8" s="362"/>
      <c r="CL8" s="363"/>
      <c r="CM8" s="360"/>
      <c r="CN8" s="361"/>
      <c r="CO8" s="361"/>
      <c r="CP8" s="361"/>
      <c r="CQ8" s="361"/>
      <c r="CR8" s="362"/>
      <c r="CS8" s="363"/>
      <c r="CT8" s="360"/>
      <c r="CU8" s="361"/>
      <c r="CV8" s="361"/>
      <c r="CW8" s="361"/>
      <c r="CX8" s="361"/>
      <c r="CY8" s="362"/>
      <c r="CZ8" s="363"/>
      <c r="DA8" s="364"/>
      <c r="DB8" s="361"/>
      <c r="DC8" s="361"/>
      <c r="DD8" s="361"/>
      <c r="DE8" s="361"/>
      <c r="DF8" s="362"/>
      <c r="DG8" s="363"/>
      <c r="DH8" s="360"/>
      <c r="DI8" s="361"/>
      <c r="DJ8" s="361"/>
      <c r="DK8" s="361"/>
      <c r="DL8" s="361"/>
      <c r="DM8" s="362"/>
      <c r="DN8" s="363"/>
      <c r="DO8" s="360"/>
      <c r="DP8" s="361"/>
      <c r="DQ8" s="361"/>
      <c r="DR8" s="361"/>
      <c r="DS8" s="361"/>
      <c r="DT8" s="362"/>
      <c r="DU8" s="363"/>
      <c r="DV8" s="360"/>
      <c r="DW8" s="361"/>
      <c r="DX8" s="361"/>
      <c r="DY8" s="361"/>
      <c r="DZ8" s="361"/>
      <c r="EA8" s="362"/>
      <c r="EB8" s="363"/>
      <c r="EC8" s="360"/>
      <c r="ED8" s="361"/>
      <c r="EE8" s="361"/>
      <c r="EF8" s="361"/>
      <c r="EG8" s="361"/>
      <c r="EH8" s="362"/>
      <c r="EI8" s="363"/>
      <c r="EJ8" s="360"/>
      <c r="EK8" s="361"/>
      <c r="EL8" s="361"/>
      <c r="EM8" s="361"/>
      <c r="EN8" s="361"/>
      <c r="EO8" s="362"/>
      <c r="EP8" s="363"/>
      <c r="EQ8" s="360"/>
      <c r="ER8" s="361"/>
      <c r="ES8" s="361"/>
      <c r="ET8" s="361"/>
      <c r="EU8" s="361"/>
      <c r="EV8" s="362"/>
      <c r="EW8" s="363"/>
      <c r="EX8" s="360"/>
      <c r="EY8" s="361"/>
      <c r="EZ8" s="361"/>
      <c r="FA8" s="361"/>
      <c r="FB8" s="361"/>
      <c r="FC8" s="362"/>
      <c r="FD8" s="363"/>
      <c r="FE8" s="360"/>
      <c r="FF8" s="361"/>
      <c r="FG8" s="361"/>
      <c r="FH8" s="361"/>
      <c r="FI8" s="361"/>
      <c r="FJ8" s="362"/>
      <c r="FK8" s="363"/>
      <c r="FL8" s="360"/>
      <c r="FM8" s="361"/>
      <c r="FN8" s="361"/>
      <c r="FO8" s="361"/>
      <c r="FP8" s="361"/>
      <c r="FQ8" s="362"/>
      <c r="FR8" s="363"/>
      <c r="FS8" s="360"/>
      <c r="FT8" s="361"/>
      <c r="FU8" s="361"/>
      <c r="FV8" s="361"/>
      <c r="FW8" s="361"/>
      <c r="FX8" s="362"/>
      <c r="FY8" s="363"/>
      <c r="FZ8" s="360"/>
      <c r="GA8" s="361"/>
      <c r="GB8" s="361"/>
      <c r="GC8" s="361"/>
      <c r="GD8" s="361"/>
      <c r="GE8" s="362"/>
      <c r="GF8" s="363"/>
      <c r="GG8" s="360"/>
      <c r="GH8" s="361"/>
      <c r="GI8" s="361"/>
      <c r="GJ8" s="361"/>
      <c r="GK8" s="361"/>
      <c r="GL8" s="362"/>
      <c r="GM8" s="363"/>
      <c r="GN8" s="360"/>
      <c r="GO8" s="361"/>
      <c r="GP8" s="361"/>
      <c r="GQ8" s="361"/>
      <c r="GR8" s="361"/>
      <c r="GS8" s="362"/>
      <c r="GT8" s="363"/>
      <c r="GU8" s="360"/>
      <c r="GV8" s="361"/>
      <c r="GW8" s="361"/>
      <c r="GX8" s="361"/>
      <c r="GY8" s="361"/>
      <c r="GZ8" s="362"/>
      <c r="HA8" s="363"/>
      <c r="HB8" s="360"/>
      <c r="HC8" s="361"/>
      <c r="HD8" s="361"/>
      <c r="HE8" s="361"/>
      <c r="HF8" s="361"/>
      <c r="HG8" s="362"/>
      <c r="HH8" s="363"/>
      <c r="HI8" s="360"/>
      <c r="HJ8" s="361"/>
      <c r="HK8" s="361"/>
      <c r="HL8" s="361"/>
      <c r="HM8" s="361"/>
      <c r="HN8" s="362"/>
      <c r="HO8" s="363"/>
      <c r="HP8" s="360"/>
      <c r="HQ8" s="361"/>
      <c r="HR8" s="361"/>
      <c r="HS8" s="361"/>
      <c r="HT8" s="361"/>
      <c r="HU8" s="362"/>
      <c r="HV8" s="363"/>
      <c r="HW8" s="360"/>
      <c r="HX8" s="361"/>
      <c r="HY8" s="361"/>
      <c r="HZ8" s="361"/>
      <c r="IA8" s="361"/>
      <c r="IB8" s="362"/>
      <c r="IC8" s="363"/>
      <c r="ID8" s="360"/>
      <c r="IE8" s="361"/>
      <c r="IF8" s="361"/>
      <c r="IG8" s="361"/>
      <c r="IH8" s="361"/>
      <c r="II8" s="362"/>
      <c r="IJ8" s="363"/>
      <c r="IK8" s="360"/>
      <c r="IL8" s="361"/>
      <c r="IM8" s="361"/>
      <c r="IN8" s="361"/>
      <c r="IO8" s="361"/>
      <c r="IP8" s="362"/>
      <c r="IQ8" s="363"/>
      <c r="IR8" s="360"/>
      <c r="IS8" s="361"/>
      <c r="IT8" s="361"/>
      <c r="IU8" s="361"/>
      <c r="IV8" s="361"/>
      <c r="IW8" s="362"/>
      <c r="IX8" s="363"/>
      <c r="IY8" s="360"/>
      <c r="IZ8" s="361"/>
      <c r="JA8" s="361"/>
      <c r="JB8" s="361"/>
      <c r="JC8" s="361"/>
      <c r="JD8" s="362"/>
      <c r="JE8" s="363"/>
      <c r="JF8" s="360"/>
      <c r="JG8" s="361"/>
      <c r="JH8" s="361"/>
      <c r="JI8" s="361"/>
      <c r="JJ8" s="361"/>
      <c r="JK8" s="362"/>
      <c r="JL8" s="363"/>
      <c r="JM8" s="360"/>
      <c r="JN8" s="361"/>
      <c r="JO8" s="361"/>
      <c r="JP8" s="361"/>
      <c r="JQ8" s="361"/>
      <c r="JR8" s="362"/>
      <c r="JS8" s="363"/>
      <c r="JT8" s="360"/>
      <c r="JU8" s="361"/>
      <c r="JV8" s="361"/>
      <c r="JW8" s="361"/>
      <c r="JX8" s="361"/>
      <c r="JY8" s="362"/>
      <c r="JZ8" s="363"/>
      <c r="KA8" s="360"/>
      <c r="KB8" s="361"/>
      <c r="KC8" s="361"/>
      <c r="KD8" s="361"/>
      <c r="KE8" s="361"/>
      <c r="KF8" s="362"/>
      <c r="KG8" s="363"/>
      <c r="KH8" s="360"/>
      <c r="KI8" s="361"/>
      <c r="KJ8" s="361"/>
      <c r="KK8" s="361"/>
      <c r="KL8" s="361"/>
      <c r="KM8" s="362"/>
      <c r="KN8" s="363"/>
      <c r="KO8" s="360"/>
      <c r="KP8" s="361"/>
      <c r="KQ8" s="361"/>
      <c r="KR8" s="361"/>
      <c r="KS8" s="361"/>
      <c r="KT8" s="362"/>
      <c r="KU8" s="363"/>
      <c r="KV8" s="360"/>
      <c r="KW8" s="361"/>
      <c r="KX8" s="361"/>
      <c r="KY8" s="361"/>
      <c r="KZ8" s="361"/>
      <c r="LA8" s="362"/>
      <c r="LB8" s="363"/>
      <c r="LC8" s="360"/>
      <c r="LD8" s="361"/>
      <c r="LE8" s="361"/>
      <c r="LF8" s="361"/>
      <c r="LG8" s="361"/>
      <c r="LH8" s="362"/>
      <c r="LI8" s="363"/>
      <c r="LJ8" s="360"/>
      <c r="LK8" s="361"/>
      <c r="LL8" s="361"/>
      <c r="LM8" s="361"/>
      <c r="LN8" s="361"/>
      <c r="LO8" s="362"/>
      <c r="LP8" s="363"/>
      <c r="LQ8" s="360"/>
      <c r="LR8" s="361"/>
      <c r="LS8" s="361"/>
      <c r="LT8" s="361"/>
      <c r="LU8" s="361"/>
      <c r="LV8" s="362"/>
      <c r="LW8" s="365"/>
      <c r="LX8" s="331" t="str">
        <f t="shared" ref="LX8:LX56" si="3">IF(E8="","",COUNTIF($G8:$LW8," /"))</f>
        <v/>
      </c>
      <c r="LY8" s="322" t="str">
        <f t="shared" si="0"/>
        <v/>
      </c>
      <c r="LZ8" s="322" t="str">
        <f t="shared" si="1"/>
        <v/>
      </c>
      <c r="MA8" s="322" t="str">
        <f t="shared" si="2"/>
        <v/>
      </c>
      <c r="MB8" s="332" t="str">
        <f>IF(LX8="","",LX8*100/COUNT($G$6:$LW$6))</f>
        <v/>
      </c>
      <c r="MC8" s="333"/>
    </row>
    <row r="9" spans="2:343" ht="15.75" customHeight="1" x14ac:dyDescent="0.5">
      <c r="B9" s="322">
        <v>3</v>
      </c>
      <c r="C9" s="376" t="str">
        <f>IF(นักเรียน!C8="","",นักเรียน!C8)</f>
        <v/>
      </c>
      <c r="D9" s="376" t="str">
        <f>IF(นักเรียน!D8="","",นักเรียน!D8)</f>
        <v/>
      </c>
      <c r="E9" s="323" t="str">
        <f>IF(นักเรียน!E8="","",นักเรียน!E8)</f>
        <v/>
      </c>
      <c r="F9" s="322" t="str">
        <f>IF(นักเรียน!E8="","",นักเรียน!B8)</f>
        <v/>
      </c>
      <c r="G9" s="360"/>
      <c r="H9" s="361"/>
      <c r="I9" s="361"/>
      <c r="J9" s="361"/>
      <c r="K9" s="361"/>
      <c r="L9" s="362"/>
      <c r="M9" s="362"/>
      <c r="N9" s="360"/>
      <c r="O9" s="361"/>
      <c r="P9" s="361"/>
      <c r="Q9" s="361"/>
      <c r="R9" s="361"/>
      <c r="S9" s="362"/>
      <c r="T9" s="363"/>
      <c r="U9" s="360"/>
      <c r="V9" s="361"/>
      <c r="W9" s="361"/>
      <c r="X9" s="361"/>
      <c r="Y9" s="361"/>
      <c r="Z9" s="362"/>
      <c r="AA9" s="363"/>
      <c r="AB9" s="360"/>
      <c r="AC9" s="361"/>
      <c r="AD9" s="361"/>
      <c r="AE9" s="361"/>
      <c r="AF9" s="361"/>
      <c r="AG9" s="362"/>
      <c r="AH9" s="363"/>
      <c r="AI9" s="360"/>
      <c r="AJ9" s="361"/>
      <c r="AK9" s="361"/>
      <c r="AL9" s="361"/>
      <c r="AM9" s="361"/>
      <c r="AN9" s="362"/>
      <c r="AO9" s="363"/>
      <c r="AP9" s="360"/>
      <c r="AQ9" s="361"/>
      <c r="AR9" s="361"/>
      <c r="AS9" s="361"/>
      <c r="AT9" s="361"/>
      <c r="AU9" s="362"/>
      <c r="AV9" s="363"/>
      <c r="AW9" s="364"/>
      <c r="AX9" s="361"/>
      <c r="AY9" s="361"/>
      <c r="AZ9" s="361"/>
      <c r="BA9" s="361"/>
      <c r="BB9" s="362"/>
      <c r="BC9" s="362"/>
      <c r="BD9" s="360"/>
      <c r="BE9" s="361"/>
      <c r="BF9" s="361"/>
      <c r="BG9" s="361"/>
      <c r="BH9" s="361"/>
      <c r="BI9" s="362"/>
      <c r="BJ9" s="363"/>
      <c r="BK9" s="360"/>
      <c r="BL9" s="361"/>
      <c r="BM9" s="361"/>
      <c r="BN9" s="361"/>
      <c r="BO9" s="361"/>
      <c r="BP9" s="362"/>
      <c r="BQ9" s="363"/>
      <c r="BR9" s="360"/>
      <c r="BS9" s="361"/>
      <c r="BT9" s="361"/>
      <c r="BU9" s="361"/>
      <c r="BV9" s="361"/>
      <c r="BW9" s="362"/>
      <c r="BX9" s="363"/>
      <c r="BY9" s="364"/>
      <c r="BZ9" s="361"/>
      <c r="CA9" s="361"/>
      <c r="CB9" s="361"/>
      <c r="CC9" s="361"/>
      <c r="CD9" s="362"/>
      <c r="CE9" s="362"/>
      <c r="CF9" s="360"/>
      <c r="CG9" s="361"/>
      <c r="CH9" s="361"/>
      <c r="CI9" s="361"/>
      <c r="CJ9" s="361"/>
      <c r="CK9" s="362"/>
      <c r="CL9" s="363"/>
      <c r="CM9" s="360"/>
      <c r="CN9" s="361"/>
      <c r="CO9" s="361"/>
      <c r="CP9" s="361"/>
      <c r="CQ9" s="361"/>
      <c r="CR9" s="362"/>
      <c r="CS9" s="363"/>
      <c r="CT9" s="360"/>
      <c r="CU9" s="361"/>
      <c r="CV9" s="361"/>
      <c r="CW9" s="361"/>
      <c r="CX9" s="361"/>
      <c r="CY9" s="362"/>
      <c r="CZ9" s="363"/>
      <c r="DA9" s="364"/>
      <c r="DB9" s="361"/>
      <c r="DC9" s="361"/>
      <c r="DD9" s="361"/>
      <c r="DE9" s="361"/>
      <c r="DF9" s="362"/>
      <c r="DG9" s="363"/>
      <c r="DH9" s="360"/>
      <c r="DI9" s="361"/>
      <c r="DJ9" s="361"/>
      <c r="DK9" s="361"/>
      <c r="DL9" s="361"/>
      <c r="DM9" s="362"/>
      <c r="DN9" s="363"/>
      <c r="DO9" s="360"/>
      <c r="DP9" s="361"/>
      <c r="DQ9" s="361"/>
      <c r="DR9" s="361"/>
      <c r="DS9" s="361"/>
      <c r="DT9" s="362"/>
      <c r="DU9" s="363"/>
      <c r="DV9" s="360"/>
      <c r="DW9" s="361"/>
      <c r="DX9" s="361"/>
      <c r="DY9" s="361"/>
      <c r="DZ9" s="361"/>
      <c r="EA9" s="362"/>
      <c r="EB9" s="363"/>
      <c r="EC9" s="360"/>
      <c r="ED9" s="361"/>
      <c r="EE9" s="361"/>
      <c r="EF9" s="361"/>
      <c r="EG9" s="361"/>
      <c r="EH9" s="362"/>
      <c r="EI9" s="363"/>
      <c r="EJ9" s="360"/>
      <c r="EK9" s="361"/>
      <c r="EL9" s="361"/>
      <c r="EM9" s="361"/>
      <c r="EN9" s="361"/>
      <c r="EO9" s="362"/>
      <c r="EP9" s="363"/>
      <c r="EQ9" s="360"/>
      <c r="ER9" s="361"/>
      <c r="ES9" s="361"/>
      <c r="ET9" s="361"/>
      <c r="EU9" s="361"/>
      <c r="EV9" s="362"/>
      <c r="EW9" s="363"/>
      <c r="EX9" s="360"/>
      <c r="EY9" s="361"/>
      <c r="EZ9" s="361"/>
      <c r="FA9" s="361"/>
      <c r="FB9" s="361"/>
      <c r="FC9" s="362"/>
      <c r="FD9" s="363"/>
      <c r="FE9" s="360"/>
      <c r="FF9" s="361"/>
      <c r="FG9" s="361"/>
      <c r="FH9" s="361"/>
      <c r="FI9" s="361"/>
      <c r="FJ9" s="362"/>
      <c r="FK9" s="363"/>
      <c r="FL9" s="360"/>
      <c r="FM9" s="361"/>
      <c r="FN9" s="361"/>
      <c r="FO9" s="361"/>
      <c r="FP9" s="361"/>
      <c r="FQ9" s="362"/>
      <c r="FR9" s="363"/>
      <c r="FS9" s="360"/>
      <c r="FT9" s="361"/>
      <c r="FU9" s="361"/>
      <c r="FV9" s="361"/>
      <c r="FW9" s="361"/>
      <c r="FX9" s="362"/>
      <c r="FY9" s="363"/>
      <c r="FZ9" s="360"/>
      <c r="GA9" s="361"/>
      <c r="GB9" s="361"/>
      <c r="GC9" s="361"/>
      <c r="GD9" s="361"/>
      <c r="GE9" s="362"/>
      <c r="GF9" s="363"/>
      <c r="GG9" s="360"/>
      <c r="GH9" s="361"/>
      <c r="GI9" s="361"/>
      <c r="GJ9" s="361"/>
      <c r="GK9" s="361"/>
      <c r="GL9" s="362"/>
      <c r="GM9" s="363"/>
      <c r="GN9" s="360"/>
      <c r="GO9" s="361"/>
      <c r="GP9" s="361"/>
      <c r="GQ9" s="361"/>
      <c r="GR9" s="361"/>
      <c r="GS9" s="362"/>
      <c r="GT9" s="363"/>
      <c r="GU9" s="360"/>
      <c r="GV9" s="361"/>
      <c r="GW9" s="361"/>
      <c r="GX9" s="361"/>
      <c r="GY9" s="361"/>
      <c r="GZ9" s="362"/>
      <c r="HA9" s="363"/>
      <c r="HB9" s="360"/>
      <c r="HC9" s="361"/>
      <c r="HD9" s="361"/>
      <c r="HE9" s="361"/>
      <c r="HF9" s="361"/>
      <c r="HG9" s="362"/>
      <c r="HH9" s="363"/>
      <c r="HI9" s="360"/>
      <c r="HJ9" s="361"/>
      <c r="HK9" s="361"/>
      <c r="HL9" s="361"/>
      <c r="HM9" s="361"/>
      <c r="HN9" s="362"/>
      <c r="HO9" s="363"/>
      <c r="HP9" s="360"/>
      <c r="HQ9" s="361"/>
      <c r="HR9" s="361"/>
      <c r="HS9" s="361"/>
      <c r="HT9" s="361"/>
      <c r="HU9" s="362"/>
      <c r="HV9" s="363"/>
      <c r="HW9" s="360"/>
      <c r="HX9" s="361"/>
      <c r="HY9" s="361"/>
      <c r="HZ9" s="361"/>
      <c r="IA9" s="361"/>
      <c r="IB9" s="362"/>
      <c r="IC9" s="363"/>
      <c r="ID9" s="360"/>
      <c r="IE9" s="361"/>
      <c r="IF9" s="361"/>
      <c r="IG9" s="361"/>
      <c r="IH9" s="361"/>
      <c r="II9" s="362"/>
      <c r="IJ9" s="363"/>
      <c r="IK9" s="360"/>
      <c r="IL9" s="361"/>
      <c r="IM9" s="361"/>
      <c r="IN9" s="361"/>
      <c r="IO9" s="361"/>
      <c r="IP9" s="362"/>
      <c r="IQ9" s="363"/>
      <c r="IR9" s="360"/>
      <c r="IS9" s="361"/>
      <c r="IT9" s="361"/>
      <c r="IU9" s="361"/>
      <c r="IV9" s="361"/>
      <c r="IW9" s="362"/>
      <c r="IX9" s="363"/>
      <c r="IY9" s="360"/>
      <c r="IZ9" s="361"/>
      <c r="JA9" s="361"/>
      <c r="JB9" s="361"/>
      <c r="JC9" s="361"/>
      <c r="JD9" s="362"/>
      <c r="JE9" s="363"/>
      <c r="JF9" s="360"/>
      <c r="JG9" s="361"/>
      <c r="JH9" s="361"/>
      <c r="JI9" s="361"/>
      <c r="JJ9" s="361"/>
      <c r="JK9" s="362"/>
      <c r="JL9" s="363"/>
      <c r="JM9" s="360"/>
      <c r="JN9" s="361"/>
      <c r="JO9" s="361"/>
      <c r="JP9" s="361"/>
      <c r="JQ9" s="361"/>
      <c r="JR9" s="362"/>
      <c r="JS9" s="363"/>
      <c r="JT9" s="360"/>
      <c r="JU9" s="361"/>
      <c r="JV9" s="361"/>
      <c r="JW9" s="361"/>
      <c r="JX9" s="361"/>
      <c r="JY9" s="362"/>
      <c r="JZ9" s="363"/>
      <c r="KA9" s="360"/>
      <c r="KB9" s="361"/>
      <c r="KC9" s="361"/>
      <c r="KD9" s="361"/>
      <c r="KE9" s="361"/>
      <c r="KF9" s="362"/>
      <c r="KG9" s="363"/>
      <c r="KH9" s="360"/>
      <c r="KI9" s="361"/>
      <c r="KJ9" s="361"/>
      <c r="KK9" s="361"/>
      <c r="KL9" s="361"/>
      <c r="KM9" s="362"/>
      <c r="KN9" s="363"/>
      <c r="KO9" s="360"/>
      <c r="KP9" s="361"/>
      <c r="KQ9" s="361"/>
      <c r="KR9" s="361"/>
      <c r="KS9" s="361"/>
      <c r="KT9" s="362"/>
      <c r="KU9" s="363"/>
      <c r="KV9" s="360"/>
      <c r="KW9" s="361"/>
      <c r="KX9" s="361"/>
      <c r="KY9" s="361"/>
      <c r="KZ9" s="361"/>
      <c r="LA9" s="362"/>
      <c r="LB9" s="363"/>
      <c r="LC9" s="360"/>
      <c r="LD9" s="361"/>
      <c r="LE9" s="361"/>
      <c r="LF9" s="361"/>
      <c r="LG9" s="361"/>
      <c r="LH9" s="362"/>
      <c r="LI9" s="363"/>
      <c r="LJ9" s="360"/>
      <c r="LK9" s="361"/>
      <c r="LL9" s="361"/>
      <c r="LM9" s="361"/>
      <c r="LN9" s="361"/>
      <c r="LO9" s="362"/>
      <c r="LP9" s="363"/>
      <c r="LQ9" s="360"/>
      <c r="LR9" s="361"/>
      <c r="LS9" s="361"/>
      <c r="LT9" s="361"/>
      <c r="LU9" s="361"/>
      <c r="LV9" s="362"/>
      <c r="LW9" s="365"/>
      <c r="LX9" s="331" t="str">
        <f t="shared" si="3"/>
        <v/>
      </c>
      <c r="LY9" s="322" t="str">
        <f t="shared" si="0"/>
        <v/>
      </c>
      <c r="LZ9" s="322" t="str">
        <f t="shared" si="1"/>
        <v/>
      </c>
      <c r="MA9" s="322" t="str">
        <f t="shared" si="2"/>
        <v/>
      </c>
      <c r="MB9" s="332" t="str">
        <f t="shared" ref="MB9:MB55" si="4">IF(LX9="","",LX9*100/COUNT($G$6:$LW$6))</f>
        <v/>
      </c>
      <c r="MC9" s="333"/>
    </row>
    <row r="10" spans="2:343" ht="15.75" customHeight="1" x14ac:dyDescent="0.5">
      <c r="B10" s="322">
        <v>4</v>
      </c>
      <c r="C10" s="376" t="str">
        <f>IF(นักเรียน!C9="","",นักเรียน!C9)</f>
        <v/>
      </c>
      <c r="D10" s="376" t="str">
        <f>IF(นักเรียน!D9="","",นักเรียน!D9)</f>
        <v/>
      </c>
      <c r="E10" s="323" t="str">
        <f>IF(นักเรียน!E9="","",นักเรียน!E9)</f>
        <v/>
      </c>
      <c r="F10" s="322" t="str">
        <f>IF(นักเรียน!E9="","",นักเรียน!B9)</f>
        <v/>
      </c>
      <c r="G10" s="360"/>
      <c r="H10" s="361"/>
      <c r="I10" s="361"/>
      <c r="J10" s="361"/>
      <c r="K10" s="361"/>
      <c r="L10" s="362"/>
      <c r="M10" s="362"/>
      <c r="N10" s="360"/>
      <c r="O10" s="361"/>
      <c r="P10" s="361"/>
      <c r="Q10" s="361"/>
      <c r="R10" s="361"/>
      <c r="S10" s="362"/>
      <c r="T10" s="363"/>
      <c r="U10" s="360"/>
      <c r="V10" s="361"/>
      <c r="W10" s="361"/>
      <c r="X10" s="361"/>
      <c r="Y10" s="361"/>
      <c r="Z10" s="362"/>
      <c r="AA10" s="363"/>
      <c r="AB10" s="360"/>
      <c r="AC10" s="361"/>
      <c r="AD10" s="361"/>
      <c r="AE10" s="361"/>
      <c r="AF10" s="361"/>
      <c r="AG10" s="362"/>
      <c r="AH10" s="363"/>
      <c r="AI10" s="360"/>
      <c r="AJ10" s="361"/>
      <c r="AK10" s="361"/>
      <c r="AL10" s="361"/>
      <c r="AM10" s="361"/>
      <c r="AN10" s="362"/>
      <c r="AO10" s="363"/>
      <c r="AP10" s="360"/>
      <c r="AQ10" s="361"/>
      <c r="AR10" s="361"/>
      <c r="AS10" s="361"/>
      <c r="AT10" s="361"/>
      <c r="AU10" s="362"/>
      <c r="AV10" s="363"/>
      <c r="AW10" s="364"/>
      <c r="AX10" s="361"/>
      <c r="AY10" s="361"/>
      <c r="AZ10" s="361"/>
      <c r="BA10" s="361"/>
      <c r="BB10" s="362"/>
      <c r="BC10" s="362"/>
      <c r="BD10" s="360"/>
      <c r="BE10" s="361"/>
      <c r="BF10" s="361"/>
      <c r="BG10" s="361"/>
      <c r="BH10" s="361"/>
      <c r="BI10" s="362"/>
      <c r="BJ10" s="363"/>
      <c r="BK10" s="360"/>
      <c r="BL10" s="361"/>
      <c r="BM10" s="361"/>
      <c r="BN10" s="361"/>
      <c r="BO10" s="361"/>
      <c r="BP10" s="362"/>
      <c r="BQ10" s="363"/>
      <c r="BR10" s="360"/>
      <c r="BS10" s="361"/>
      <c r="BT10" s="361"/>
      <c r="BU10" s="361"/>
      <c r="BV10" s="361"/>
      <c r="BW10" s="362"/>
      <c r="BX10" s="363"/>
      <c r="BY10" s="364"/>
      <c r="BZ10" s="361"/>
      <c r="CA10" s="361"/>
      <c r="CB10" s="361"/>
      <c r="CC10" s="361"/>
      <c r="CD10" s="362"/>
      <c r="CE10" s="362"/>
      <c r="CF10" s="360"/>
      <c r="CG10" s="361"/>
      <c r="CH10" s="361"/>
      <c r="CI10" s="361"/>
      <c r="CJ10" s="361"/>
      <c r="CK10" s="362"/>
      <c r="CL10" s="363"/>
      <c r="CM10" s="360"/>
      <c r="CN10" s="361"/>
      <c r="CO10" s="361"/>
      <c r="CP10" s="361"/>
      <c r="CQ10" s="361"/>
      <c r="CR10" s="362"/>
      <c r="CS10" s="363"/>
      <c r="CT10" s="360"/>
      <c r="CU10" s="361"/>
      <c r="CV10" s="361"/>
      <c r="CW10" s="361"/>
      <c r="CX10" s="361"/>
      <c r="CY10" s="362"/>
      <c r="CZ10" s="363"/>
      <c r="DA10" s="364"/>
      <c r="DB10" s="361"/>
      <c r="DC10" s="361"/>
      <c r="DD10" s="361"/>
      <c r="DE10" s="361"/>
      <c r="DF10" s="362"/>
      <c r="DG10" s="363"/>
      <c r="DH10" s="360"/>
      <c r="DI10" s="361"/>
      <c r="DJ10" s="361"/>
      <c r="DK10" s="361"/>
      <c r="DL10" s="361"/>
      <c r="DM10" s="362"/>
      <c r="DN10" s="363"/>
      <c r="DO10" s="360"/>
      <c r="DP10" s="361"/>
      <c r="DQ10" s="361"/>
      <c r="DR10" s="361"/>
      <c r="DS10" s="361"/>
      <c r="DT10" s="362"/>
      <c r="DU10" s="363"/>
      <c r="DV10" s="360"/>
      <c r="DW10" s="361"/>
      <c r="DX10" s="361"/>
      <c r="DY10" s="361"/>
      <c r="DZ10" s="361"/>
      <c r="EA10" s="362"/>
      <c r="EB10" s="363"/>
      <c r="EC10" s="360"/>
      <c r="ED10" s="361"/>
      <c r="EE10" s="361"/>
      <c r="EF10" s="361"/>
      <c r="EG10" s="361"/>
      <c r="EH10" s="362"/>
      <c r="EI10" s="363"/>
      <c r="EJ10" s="360"/>
      <c r="EK10" s="361"/>
      <c r="EL10" s="361"/>
      <c r="EM10" s="361"/>
      <c r="EN10" s="361"/>
      <c r="EO10" s="362"/>
      <c r="EP10" s="363"/>
      <c r="EQ10" s="360"/>
      <c r="ER10" s="361"/>
      <c r="ES10" s="361"/>
      <c r="ET10" s="361"/>
      <c r="EU10" s="361"/>
      <c r="EV10" s="362"/>
      <c r="EW10" s="363"/>
      <c r="EX10" s="360"/>
      <c r="EY10" s="361"/>
      <c r="EZ10" s="361"/>
      <c r="FA10" s="361"/>
      <c r="FB10" s="361"/>
      <c r="FC10" s="362"/>
      <c r="FD10" s="363"/>
      <c r="FE10" s="360"/>
      <c r="FF10" s="361"/>
      <c r="FG10" s="361"/>
      <c r="FH10" s="361"/>
      <c r="FI10" s="361"/>
      <c r="FJ10" s="362"/>
      <c r="FK10" s="363"/>
      <c r="FL10" s="360"/>
      <c r="FM10" s="361"/>
      <c r="FN10" s="361"/>
      <c r="FO10" s="361"/>
      <c r="FP10" s="361"/>
      <c r="FQ10" s="362"/>
      <c r="FR10" s="363"/>
      <c r="FS10" s="360"/>
      <c r="FT10" s="361"/>
      <c r="FU10" s="361"/>
      <c r="FV10" s="361"/>
      <c r="FW10" s="361"/>
      <c r="FX10" s="362"/>
      <c r="FY10" s="363"/>
      <c r="FZ10" s="360"/>
      <c r="GA10" s="361"/>
      <c r="GB10" s="361"/>
      <c r="GC10" s="361"/>
      <c r="GD10" s="361"/>
      <c r="GE10" s="362"/>
      <c r="GF10" s="363"/>
      <c r="GG10" s="360"/>
      <c r="GH10" s="361"/>
      <c r="GI10" s="361"/>
      <c r="GJ10" s="361"/>
      <c r="GK10" s="361"/>
      <c r="GL10" s="362"/>
      <c r="GM10" s="363"/>
      <c r="GN10" s="360"/>
      <c r="GO10" s="361"/>
      <c r="GP10" s="361"/>
      <c r="GQ10" s="361"/>
      <c r="GR10" s="361"/>
      <c r="GS10" s="362"/>
      <c r="GT10" s="363"/>
      <c r="GU10" s="360"/>
      <c r="GV10" s="361"/>
      <c r="GW10" s="361"/>
      <c r="GX10" s="361"/>
      <c r="GY10" s="361"/>
      <c r="GZ10" s="362"/>
      <c r="HA10" s="363"/>
      <c r="HB10" s="360"/>
      <c r="HC10" s="361"/>
      <c r="HD10" s="361"/>
      <c r="HE10" s="361"/>
      <c r="HF10" s="361"/>
      <c r="HG10" s="362"/>
      <c r="HH10" s="363"/>
      <c r="HI10" s="360"/>
      <c r="HJ10" s="361"/>
      <c r="HK10" s="361"/>
      <c r="HL10" s="361"/>
      <c r="HM10" s="361"/>
      <c r="HN10" s="362"/>
      <c r="HO10" s="363"/>
      <c r="HP10" s="360"/>
      <c r="HQ10" s="361"/>
      <c r="HR10" s="361"/>
      <c r="HS10" s="361"/>
      <c r="HT10" s="361"/>
      <c r="HU10" s="362"/>
      <c r="HV10" s="363"/>
      <c r="HW10" s="360"/>
      <c r="HX10" s="361"/>
      <c r="HY10" s="361"/>
      <c r="HZ10" s="361"/>
      <c r="IA10" s="361"/>
      <c r="IB10" s="362"/>
      <c r="IC10" s="363"/>
      <c r="ID10" s="360"/>
      <c r="IE10" s="361"/>
      <c r="IF10" s="361"/>
      <c r="IG10" s="361"/>
      <c r="IH10" s="361"/>
      <c r="II10" s="362"/>
      <c r="IJ10" s="363"/>
      <c r="IK10" s="360"/>
      <c r="IL10" s="361"/>
      <c r="IM10" s="361"/>
      <c r="IN10" s="361"/>
      <c r="IO10" s="361"/>
      <c r="IP10" s="362"/>
      <c r="IQ10" s="363"/>
      <c r="IR10" s="360"/>
      <c r="IS10" s="361"/>
      <c r="IT10" s="361"/>
      <c r="IU10" s="361"/>
      <c r="IV10" s="361"/>
      <c r="IW10" s="362"/>
      <c r="IX10" s="363"/>
      <c r="IY10" s="360"/>
      <c r="IZ10" s="361"/>
      <c r="JA10" s="361"/>
      <c r="JB10" s="361"/>
      <c r="JC10" s="361"/>
      <c r="JD10" s="362"/>
      <c r="JE10" s="363"/>
      <c r="JF10" s="360"/>
      <c r="JG10" s="361"/>
      <c r="JH10" s="361"/>
      <c r="JI10" s="361"/>
      <c r="JJ10" s="361"/>
      <c r="JK10" s="362"/>
      <c r="JL10" s="363"/>
      <c r="JM10" s="360"/>
      <c r="JN10" s="361"/>
      <c r="JO10" s="361"/>
      <c r="JP10" s="361"/>
      <c r="JQ10" s="361"/>
      <c r="JR10" s="362"/>
      <c r="JS10" s="363"/>
      <c r="JT10" s="360"/>
      <c r="JU10" s="361"/>
      <c r="JV10" s="361"/>
      <c r="JW10" s="361"/>
      <c r="JX10" s="361"/>
      <c r="JY10" s="362"/>
      <c r="JZ10" s="363"/>
      <c r="KA10" s="360"/>
      <c r="KB10" s="361"/>
      <c r="KC10" s="361"/>
      <c r="KD10" s="361"/>
      <c r="KE10" s="361"/>
      <c r="KF10" s="362"/>
      <c r="KG10" s="363"/>
      <c r="KH10" s="360"/>
      <c r="KI10" s="361"/>
      <c r="KJ10" s="361"/>
      <c r="KK10" s="361"/>
      <c r="KL10" s="361"/>
      <c r="KM10" s="362"/>
      <c r="KN10" s="363"/>
      <c r="KO10" s="360"/>
      <c r="KP10" s="361"/>
      <c r="KQ10" s="361"/>
      <c r="KR10" s="361"/>
      <c r="KS10" s="361"/>
      <c r="KT10" s="362"/>
      <c r="KU10" s="363"/>
      <c r="KV10" s="360"/>
      <c r="KW10" s="361"/>
      <c r="KX10" s="361"/>
      <c r="KY10" s="361"/>
      <c r="KZ10" s="361"/>
      <c r="LA10" s="362"/>
      <c r="LB10" s="363"/>
      <c r="LC10" s="360"/>
      <c r="LD10" s="361"/>
      <c r="LE10" s="361"/>
      <c r="LF10" s="361"/>
      <c r="LG10" s="361"/>
      <c r="LH10" s="362"/>
      <c r="LI10" s="363"/>
      <c r="LJ10" s="360"/>
      <c r="LK10" s="361"/>
      <c r="LL10" s="361"/>
      <c r="LM10" s="361"/>
      <c r="LN10" s="361"/>
      <c r="LO10" s="362"/>
      <c r="LP10" s="363"/>
      <c r="LQ10" s="360"/>
      <c r="LR10" s="361"/>
      <c r="LS10" s="361"/>
      <c r="LT10" s="361"/>
      <c r="LU10" s="361"/>
      <c r="LV10" s="362"/>
      <c r="LW10" s="365"/>
      <c r="LX10" s="331" t="str">
        <f t="shared" si="3"/>
        <v/>
      </c>
      <c r="LY10" s="322" t="str">
        <f t="shared" si="0"/>
        <v/>
      </c>
      <c r="LZ10" s="322" t="str">
        <f t="shared" si="1"/>
        <v/>
      </c>
      <c r="MA10" s="322" t="str">
        <f t="shared" si="2"/>
        <v/>
      </c>
      <c r="MB10" s="332" t="str">
        <f t="shared" si="4"/>
        <v/>
      </c>
      <c r="MC10" s="333"/>
    </row>
    <row r="11" spans="2:343" ht="15.75" customHeight="1" x14ac:dyDescent="0.5">
      <c r="B11" s="322">
        <v>5</v>
      </c>
      <c r="C11" s="376" t="str">
        <f>IF(นักเรียน!C10="","",นักเรียน!C10)</f>
        <v/>
      </c>
      <c r="D11" s="376" t="str">
        <f>IF(นักเรียน!D10="","",นักเรียน!D10)</f>
        <v/>
      </c>
      <c r="E11" s="323" t="str">
        <f>IF(นักเรียน!E10="","",นักเรียน!E10)</f>
        <v/>
      </c>
      <c r="F11" s="322" t="str">
        <f>IF(นักเรียน!E10="","",นักเรียน!B10)</f>
        <v/>
      </c>
      <c r="G11" s="360"/>
      <c r="H11" s="361"/>
      <c r="I11" s="361"/>
      <c r="J11" s="361"/>
      <c r="K11" s="361"/>
      <c r="L11" s="362"/>
      <c r="M11" s="362"/>
      <c r="N11" s="360"/>
      <c r="O11" s="361"/>
      <c r="P11" s="361"/>
      <c r="Q11" s="361"/>
      <c r="R11" s="361"/>
      <c r="S11" s="362"/>
      <c r="T11" s="363"/>
      <c r="U11" s="360"/>
      <c r="V11" s="361"/>
      <c r="W11" s="361"/>
      <c r="X11" s="361"/>
      <c r="Y11" s="361"/>
      <c r="Z11" s="362"/>
      <c r="AA11" s="363"/>
      <c r="AB11" s="360"/>
      <c r="AC11" s="361"/>
      <c r="AD11" s="361"/>
      <c r="AE11" s="361"/>
      <c r="AF11" s="361"/>
      <c r="AG11" s="362"/>
      <c r="AH11" s="363"/>
      <c r="AI11" s="360"/>
      <c r="AJ11" s="361"/>
      <c r="AK11" s="361"/>
      <c r="AL11" s="361"/>
      <c r="AM11" s="361"/>
      <c r="AN11" s="362"/>
      <c r="AO11" s="363"/>
      <c r="AP11" s="360"/>
      <c r="AQ11" s="361"/>
      <c r="AR11" s="361"/>
      <c r="AS11" s="361"/>
      <c r="AT11" s="361"/>
      <c r="AU11" s="362"/>
      <c r="AV11" s="363"/>
      <c r="AW11" s="364"/>
      <c r="AX11" s="361"/>
      <c r="AY11" s="361"/>
      <c r="AZ11" s="361"/>
      <c r="BA11" s="361"/>
      <c r="BB11" s="362"/>
      <c r="BC11" s="362"/>
      <c r="BD11" s="360"/>
      <c r="BE11" s="361"/>
      <c r="BF11" s="361"/>
      <c r="BG11" s="361"/>
      <c r="BH11" s="361"/>
      <c r="BI11" s="362"/>
      <c r="BJ11" s="363"/>
      <c r="BK11" s="360"/>
      <c r="BL11" s="361"/>
      <c r="BM11" s="361"/>
      <c r="BN11" s="361"/>
      <c r="BO11" s="361"/>
      <c r="BP11" s="362"/>
      <c r="BQ11" s="363"/>
      <c r="BR11" s="360"/>
      <c r="BS11" s="361"/>
      <c r="BT11" s="361"/>
      <c r="BU11" s="361"/>
      <c r="BV11" s="361"/>
      <c r="BW11" s="362"/>
      <c r="BX11" s="363"/>
      <c r="BY11" s="364"/>
      <c r="BZ11" s="361"/>
      <c r="CA11" s="361"/>
      <c r="CB11" s="361"/>
      <c r="CC11" s="361"/>
      <c r="CD11" s="362"/>
      <c r="CE11" s="362"/>
      <c r="CF11" s="360"/>
      <c r="CG11" s="361"/>
      <c r="CH11" s="361"/>
      <c r="CI11" s="361"/>
      <c r="CJ11" s="361"/>
      <c r="CK11" s="362"/>
      <c r="CL11" s="363"/>
      <c r="CM11" s="360"/>
      <c r="CN11" s="361"/>
      <c r="CO11" s="361"/>
      <c r="CP11" s="361"/>
      <c r="CQ11" s="361"/>
      <c r="CR11" s="362"/>
      <c r="CS11" s="363"/>
      <c r="CT11" s="360"/>
      <c r="CU11" s="361"/>
      <c r="CV11" s="361"/>
      <c r="CW11" s="361"/>
      <c r="CX11" s="361"/>
      <c r="CY11" s="362"/>
      <c r="CZ11" s="363"/>
      <c r="DA11" s="364"/>
      <c r="DB11" s="361"/>
      <c r="DC11" s="361"/>
      <c r="DD11" s="361"/>
      <c r="DE11" s="361"/>
      <c r="DF11" s="362"/>
      <c r="DG11" s="363"/>
      <c r="DH11" s="360"/>
      <c r="DI11" s="361"/>
      <c r="DJ11" s="361"/>
      <c r="DK11" s="361"/>
      <c r="DL11" s="361"/>
      <c r="DM11" s="362"/>
      <c r="DN11" s="363"/>
      <c r="DO11" s="360"/>
      <c r="DP11" s="361"/>
      <c r="DQ11" s="361"/>
      <c r="DR11" s="361"/>
      <c r="DS11" s="361"/>
      <c r="DT11" s="362"/>
      <c r="DU11" s="363"/>
      <c r="DV11" s="360"/>
      <c r="DW11" s="361"/>
      <c r="DX11" s="361"/>
      <c r="DY11" s="361"/>
      <c r="DZ11" s="361"/>
      <c r="EA11" s="362"/>
      <c r="EB11" s="363"/>
      <c r="EC11" s="360"/>
      <c r="ED11" s="361"/>
      <c r="EE11" s="361"/>
      <c r="EF11" s="361"/>
      <c r="EG11" s="361"/>
      <c r="EH11" s="362"/>
      <c r="EI11" s="363"/>
      <c r="EJ11" s="360"/>
      <c r="EK11" s="361"/>
      <c r="EL11" s="361"/>
      <c r="EM11" s="361"/>
      <c r="EN11" s="361"/>
      <c r="EO11" s="362"/>
      <c r="EP11" s="363"/>
      <c r="EQ11" s="360"/>
      <c r="ER11" s="361"/>
      <c r="ES11" s="361"/>
      <c r="ET11" s="361"/>
      <c r="EU11" s="361"/>
      <c r="EV11" s="362"/>
      <c r="EW11" s="363"/>
      <c r="EX11" s="360"/>
      <c r="EY11" s="361"/>
      <c r="EZ11" s="361"/>
      <c r="FA11" s="361"/>
      <c r="FB11" s="361"/>
      <c r="FC11" s="362"/>
      <c r="FD11" s="363"/>
      <c r="FE11" s="360"/>
      <c r="FF11" s="361"/>
      <c r="FG11" s="361"/>
      <c r="FH11" s="361"/>
      <c r="FI11" s="361"/>
      <c r="FJ11" s="362"/>
      <c r="FK11" s="363"/>
      <c r="FL11" s="360"/>
      <c r="FM11" s="361"/>
      <c r="FN11" s="361"/>
      <c r="FO11" s="361"/>
      <c r="FP11" s="361"/>
      <c r="FQ11" s="362"/>
      <c r="FR11" s="363"/>
      <c r="FS11" s="360"/>
      <c r="FT11" s="361"/>
      <c r="FU11" s="361"/>
      <c r="FV11" s="361"/>
      <c r="FW11" s="361"/>
      <c r="FX11" s="362"/>
      <c r="FY11" s="363"/>
      <c r="FZ11" s="360"/>
      <c r="GA11" s="361"/>
      <c r="GB11" s="361"/>
      <c r="GC11" s="361"/>
      <c r="GD11" s="361"/>
      <c r="GE11" s="362"/>
      <c r="GF11" s="363"/>
      <c r="GG11" s="360"/>
      <c r="GH11" s="361"/>
      <c r="GI11" s="361"/>
      <c r="GJ11" s="361"/>
      <c r="GK11" s="361"/>
      <c r="GL11" s="362"/>
      <c r="GM11" s="363"/>
      <c r="GN11" s="360"/>
      <c r="GO11" s="361"/>
      <c r="GP11" s="361"/>
      <c r="GQ11" s="361"/>
      <c r="GR11" s="361"/>
      <c r="GS11" s="362"/>
      <c r="GT11" s="363"/>
      <c r="GU11" s="360"/>
      <c r="GV11" s="361"/>
      <c r="GW11" s="361"/>
      <c r="GX11" s="361"/>
      <c r="GY11" s="361"/>
      <c r="GZ11" s="362"/>
      <c r="HA11" s="363"/>
      <c r="HB11" s="360"/>
      <c r="HC11" s="361"/>
      <c r="HD11" s="361"/>
      <c r="HE11" s="361"/>
      <c r="HF11" s="361"/>
      <c r="HG11" s="362"/>
      <c r="HH11" s="363"/>
      <c r="HI11" s="360"/>
      <c r="HJ11" s="361"/>
      <c r="HK11" s="361"/>
      <c r="HL11" s="361"/>
      <c r="HM11" s="361"/>
      <c r="HN11" s="362"/>
      <c r="HO11" s="363"/>
      <c r="HP11" s="360"/>
      <c r="HQ11" s="361"/>
      <c r="HR11" s="361"/>
      <c r="HS11" s="361"/>
      <c r="HT11" s="361"/>
      <c r="HU11" s="362"/>
      <c r="HV11" s="363"/>
      <c r="HW11" s="360"/>
      <c r="HX11" s="361"/>
      <c r="HY11" s="361"/>
      <c r="HZ11" s="361"/>
      <c r="IA11" s="361"/>
      <c r="IB11" s="362"/>
      <c r="IC11" s="363"/>
      <c r="ID11" s="360"/>
      <c r="IE11" s="361"/>
      <c r="IF11" s="361"/>
      <c r="IG11" s="361"/>
      <c r="IH11" s="361"/>
      <c r="II11" s="362"/>
      <c r="IJ11" s="363"/>
      <c r="IK11" s="360"/>
      <c r="IL11" s="361"/>
      <c r="IM11" s="361"/>
      <c r="IN11" s="361"/>
      <c r="IO11" s="361"/>
      <c r="IP11" s="362"/>
      <c r="IQ11" s="363"/>
      <c r="IR11" s="360"/>
      <c r="IS11" s="361"/>
      <c r="IT11" s="361"/>
      <c r="IU11" s="361"/>
      <c r="IV11" s="361"/>
      <c r="IW11" s="362"/>
      <c r="IX11" s="363"/>
      <c r="IY11" s="360"/>
      <c r="IZ11" s="361"/>
      <c r="JA11" s="361"/>
      <c r="JB11" s="361"/>
      <c r="JC11" s="361"/>
      <c r="JD11" s="362"/>
      <c r="JE11" s="363"/>
      <c r="JF11" s="360"/>
      <c r="JG11" s="361"/>
      <c r="JH11" s="361"/>
      <c r="JI11" s="361"/>
      <c r="JJ11" s="361"/>
      <c r="JK11" s="362"/>
      <c r="JL11" s="363"/>
      <c r="JM11" s="360"/>
      <c r="JN11" s="361"/>
      <c r="JO11" s="361"/>
      <c r="JP11" s="361"/>
      <c r="JQ11" s="361"/>
      <c r="JR11" s="362"/>
      <c r="JS11" s="363"/>
      <c r="JT11" s="360"/>
      <c r="JU11" s="361"/>
      <c r="JV11" s="361"/>
      <c r="JW11" s="361"/>
      <c r="JX11" s="361"/>
      <c r="JY11" s="362"/>
      <c r="JZ11" s="363"/>
      <c r="KA11" s="360"/>
      <c r="KB11" s="361"/>
      <c r="KC11" s="361"/>
      <c r="KD11" s="361"/>
      <c r="KE11" s="361"/>
      <c r="KF11" s="362"/>
      <c r="KG11" s="363"/>
      <c r="KH11" s="360"/>
      <c r="KI11" s="361"/>
      <c r="KJ11" s="361"/>
      <c r="KK11" s="361"/>
      <c r="KL11" s="361"/>
      <c r="KM11" s="362"/>
      <c r="KN11" s="363"/>
      <c r="KO11" s="360"/>
      <c r="KP11" s="361"/>
      <c r="KQ11" s="361"/>
      <c r="KR11" s="361"/>
      <c r="KS11" s="361"/>
      <c r="KT11" s="362"/>
      <c r="KU11" s="363"/>
      <c r="KV11" s="360"/>
      <c r="KW11" s="361"/>
      <c r="KX11" s="361"/>
      <c r="KY11" s="361"/>
      <c r="KZ11" s="361"/>
      <c r="LA11" s="362"/>
      <c r="LB11" s="363"/>
      <c r="LC11" s="360"/>
      <c r="LD11" s="361"/>
      <c r="LE11" s="361"/>
      <c r="LF11" s="361"/>
      <c r="LG11" s="361"/>
      <c r="LH11" s="362"/>
      <c r="LI11" s="363"/>
      <c r="LJ11" s="360"/>
      <c r="LK11" s="361"/>
      <c r="LL11" s="361"/>
      <c r="LM11" s="361"/>
      <c r="LN11" s="361"/>
      <c r="LO11" s="362"/>
      <c r="LP11" s="363"/>
      <c r="LQ11" s="360"/>
      <c r="LR11" s="361"/>
      <c r="LS11" s="361"/>
      <c r="LT11" s="361"/>
      <c r="LU11" s="361"/>
      <c r="LV11" s="362"/>
      <c r="LW11" s="365"/>
      <c r="LX11" s="331" t="str">
        <f t="shared" si="3"/>
        <v/>
      </c>
      <c r="LY11" s="322" t="str">
        <f t="shared" si="0"/>
        <v/>
      </c>
      <c r="LZ11" s="322" t="str">
        <f t="shared" si="1"/>
        <v/>
      </c>
      <c r="MA11" s="322" t="str">
        <f t="shared" si="2"/>
        <v/>
      </c>
      <c r="MB11" s="332" t="str">
        <f t="shared" si="4"/>
        <v/>
      </c>
      <c r="MC11" s="333"/>
    </row>
    <row r="12" spans="2:343" ht="15.75" customHeight="1" x14ac:dyDescent="0.5">
      <c r="B12" s="322">
        <v>6</v>
      </c>
      <c r="C12" s="376" t="str">
        <f>IF(นักเรียน!C11="","",นักเรียน!C11)</f>
        <v/>
      </c>
      <c r="D12" s="376" t="str">
        <f>IF(นักเรียน!D11="","",นักเรียน!D11)</f>
        <v/>
      </c>
      <c r="E12" s="323" t="str">
        <f>IF(นักเรียน!E11="","",นักเรียน!E11)</f>
        <v/>
      </c>
      <c r="F12" s="322" t="str">
        <f>IF(นักเรียน!E11="","",นักเรียน!B11)</f>
        <v/>
      </c>
      <c r="G12" s="360"/>
      <c r="H12" s="361"/>
      <c r="I12" s="361"/>
      <c r="J12" s="361"/>
      <c r="K12" s="361"/>
      <c r="L12" s="362"/>
      <c r="M12" s="362"/>
      <c r="N12" s="360"/>
      <c r="O12" s="361"/>
      <c r="P12" s="361"/>
      <c r="Q12" s="361"/>
      <c r="R12" s="361"/>
      <c r="S12" s="362"/>
      <c r="T12" s="363"/>
      <c r="U12" s="360"/>
      <c r="V12" s="361"/>
      <c r="W12" s="361"/>
      <c r="X12" s="361"/>
      <c r="Y12" s="361"/>
      <c r="Z12" s="362"/>
      <c r="AA12" s="363"/>
      <c r="AB12" s="360"/>
      <c r="AC12" s="361"/>
      <c r="AD12" s="361"/>
      <c r="AE12" s="361"/>
      <c r="AF12" s="361"/>
      <c r="AG12" s="362"/>
      <c r="AH12" s="363"/>
      <c r="AI12" s="360"/>
      <c r="AJ12" s="361"/>
      <c r="AK12" s="361"/>
      <c r="AL12" s="361"/>
      <c r="AM12" s="361"/>
      <c r="AN12" s="362"/>
      <c r="AO12" s="363"/>
      <c r="AP12" s="360"/>
      <c r="AQ12" s="361"/>
      <c r="AR12" s="361"/>
      <c r="AS12" s="361"/>
      <c r="AT12" s="361"/>
      <c r="AU12" s="362"/>
      <c r="AV12" s="363"/>
      <c r="AW12" s="364"/>
      <c r="AX12" s="361"/>
      <c r="AY12" s="361"/>
      <c r="AZ12" s="361"/>
      <c r="BA12" s="361"/>
      <c r="BB12" s="362"/>
      <c r="BC12" s="362"/>
      <c r="BD12" s="360"/>
      <c r="BE12" s="361"/>
      <c r="BF12" s="361"/>
      <c r="BG12" s="361"/>
      <c r="BH12" s="361"/>
      <c r="BI12" s="362"/>
      <c r="BJ12" s="363"/>
      <c r="BK12" s="360"/>
      <c r="BL12" s="361"/>
      <c r="BM12" s="361"/>
      <c r="BN12" s="361"/>
      <c r="BO12" s="361"/>
      <c r="BP12" s="362"/>
      <c r="BQ12" s="363"/>
      <c r="BR12" s="360"/>
      <c r="BS12" s="361"/>
      <c r="BT12" s="361"/>
      <c r="BU12" s="361"/>
      <c r="BV12" s="361"/>
      <c r="BW12" s="362"/>
      <c r="BX12" s="363"/>
      <c r="BY12" s="364"/>
      <c r="BZ12" s="361"/>
      <c r="CA12" s="361"/>
      <c r="CB12" s="361"/>
      <c r="CC12" s="361"/>
      <c r="CD12" s="362"/>
      <c r="CE12" s="362"/>
      <c r="CF12" s="360"/>
      <c r="CG12" s="361"/>
      <c r="CH12" s="361"/>
      <c r="CI12" s="361"/>
      <c r="CJ12" s="361"/>
      <c r="CK12" s="362"/>
      <c r="CL12" s="363"/>
      <c r="CM12" s="360"/>
      <c r="CN12" s="361"/>
      <c r="CO12" s="361"/>
      <c r="CP12" s="361"/>
      <c r="CQ12" s="361"/>
      <c r="CR12" s="362"/>
      <c r="CS12" s="363"/>
      <c r="CT12" s="360"/>
      <c r="CU12" s="361"/>
      <c r="CV12" s="361"/>
      <c r="CW12" s="361"/>
      <c r="CX12" s="361"/>
      <c r="CY12" s="362"/>
      <c r="CZ12" s="363"/>
      <c r="DA12" s="364"/>
      <c r="DB12" s="361"/>
      <c r="DC12" s="361"/>
      <c r="DD12" s="361"/>
      <c r="DE12" s="361"/>
      <c r="DF12" s="362"/>
      <c r="DG12" s="363"/>
      <c r="DH12" s="360"/>
      <c r="DI12" s="361"/>
      <c r="DJ12" s="361"/>
      <c r="DK12" s="361"/>
      <c r="DL12" s="361"/>
      <c r="DM12" s="362"/>
      <c r="DN12" s="363"/>
      <c r="DO12" s="360"/>
      <c r="DP12" s="361"/>
      <c r="DQ12" s="361"/>
      <c r="DR12" s="361"/>
      <c r="DS12" s="361"/>
      <c r="DT12" s="362"/>
      <c r="DU12" s="363"/>
      <c r="DV12" s="360"/>
      <c r="DW12" s="361"/>
      <c r="DX12" s="361"/>
      <c r="DY12" s="361"/>
      <c r="DZ12" s="361"/>
      <c r="EA12" s="362"/>
      <c r="EB12" s="363"/>
      <c r="EC12" s="360"/>
      <c r="ED12" s="361"/>
      <c r="EE12" s="361"/>
      <c r="EF12" s="361"/>
      <c r="EG12" s="361"/>
      <c r="EH12" s="362"/>
      <c r="EI12" s="363"/>
      <c r="EJ12" s="360"/>
      <c r="EK12" s="361"/>
      <c r="EL12" s="361"/>
      <c r="EM12" s="361"/>
      <c r="EN12" s="361"/>
      <c r="EO12" s="362"/>
      <c r="EP12" s="363"/>
      <c r="EQ12" s="360"/>
      <c r="ER12" s="361"/>
      <c r="ES12" s="361"/>
      <c r="ET12" s="361"/>
      <c r="EU12" s="361"/>
      <c r="EV12" s="362"/>
      <c r="EW12" s="363"/>
      <c r="EX12" s="360"/>
      <c r="EY12" s="361"/>
      <c r="EZ12" s="361"/>
      <c r="FA12" s="361"/>
      <c r="FB12" s="361"/>
      <c r="FC12" s="362"/>
      <c r="FD12" s="363"/>
      <c r="FE12" s="360"/>
      <c r="FF12" s="361"/>
      <c r="FG12" s="361"/>
      <c r="FH12" s="361"/>
      <c r="FI12" s="361"/>
      <c r="FJ12" s="362"/>
      <c r="FK12" s="363"/>
      <c r="FL12" s="360"/>
      <c r="FM12" s="361"/>
      <c r="FN12" s="361"/>
      <c r="FO12" s="361"/>
      <c r="FP12" s="361"/>
      <c r="FQ12" s="362"/>
      <c r="FR12" s="363"/>
      <c r="FS12" s="360"/>
      <c r="FT12" s="361"/>
      <c r="FU12" s="361"/>
      <c r="FV12" s="361"/>
      <c r="FW12" s="361"/>
      <c r="FX12" s="362"/>
      <c r="FY12" s="363"/>
      <c r="FZ12" s="360"/>
      <c r="GA12" s="361"/>
      <c r="GB12" s="361"/>
      <c r="GC12" s="361"/>
      <c r="GD12" s="361"/>
      <c r="GE12" s="362"/>
      <c r="GF12" s="363"/>
      <c r="GG12" s="360"/>
      <c r="GH12" s="361"/>
      <c r="GI12" s="361"/>
      <c r="GJ12" s="361"/>
      <c r="GK12" s="361"/>
      <c r="GL12" s="362"/>
      <c r="GM12" s="363"/>
      <c r="GN12" s="360"/>
      <c r="GO12" s="361"/>
      <c r="GP12" s="361"/>
      <c r="GQ12" s="361"/>
      <c r="GR12" s="361"/>
      <c r="GS12" s="362"/>
      <c r="GT12" s="363"/>
      <c r="GU12" s="360"/>
      <c r="GV12" s="361"/>
      <c r="GW12" s="361"/>
      <c r="GX12" s="361"/>
      <c r="GY12" s="361"/>
      <c r="GZ12" s="362"/>
      <c r="HA12" s="363"/>
      <c r="HB12" s="360"/>
      <c r="HC12" s="361"/>
      <c r="HD12" s="361"/>
      <c r="HE12" s="361"/>
      <c r="HF12" s="361"/>
      <c r="HG12" s="362"/>
      <c r="HH12" s="363"/>
      <c r="HI12" s="360"/>
      <c r="HJ12" s="361"/>
      <c r="HK12" s="361"/>
      <c r="HL12" s="361"/>
      <c r="HM12" s="361"/>
      <c r="HN12" s="362"/>
      <c r="HO12" s="363"/>
      <c r="HP12" s="360"/>
      <c r="HQ12" s="361"/>
      <c r="HR12" s="361"/>
      <c r="HS12" s="361"/>
      <c r="HT12" s="361"/>
      <c r="HU12" s="362"/>
      <c r="HV12" s="363"/>
      <c r="HW12" s="360"/>
      <c r="HX12" s="361"/>
      <c r="HY12" s="361"/>
      <c r="HZ12" s="361"/>
      <c r="IA12" s="361"/>
      <c r="IB12" s="362"/>
      <c r="IC12" s="363"/>
      <c r="ID12" s="360"/>
      <c r="IE12" s="361"/>
      <c r="IF12" s="361"/>
      <c r="IG12" s="361"/>
      <c r="IH12" s="361"/>
      <c r="II12" s="362"/>
      <c r="IJ12" s="363"/>
      <c r="IK12" s="360"/>
      <c r="IL12" s="361"/>
      <c r="IM12" s="361"/>
      <c r="IN12" s="361"/>
      <c r="IO12" s="361"/>
      <c r="IP12" s="362"/>
      <c r="IQ12" s="363"/>
      <c r="IR12" s="360"/>
      <c r="IS12" s="361"/>
      <c r="IT12" s="361"/>
      <c r="IU12" s="361"/>
      <c r="IV12" s="361"/>
      <c r="IW12" s="362"/>
      <c r="IX12" s="363"/>
      <c r="IY12" s="360"/>
      <c r="IZ12" s="361"/>
      <c r="JA12" s="361"/>
      <c r="JB12" s="361"/>
      <c r="JC12" s="361"/>
      <c r="JD12" s="362"/>
      <c r="JE12" s="363"/>
      <c r="JF12" s="360"/>
      <c r="JG12" s="361"/>
      <c r="JH12" s="361"/>
      <c r="JI12" s="361"/>
      <c r="JJ12" s="361"/>
      <c r="JK12" s="362"/>
      <c r="JL12" s="363"/>
      <c r="JM12" s="360"/>
      <c r="JN12" s="361"/>
      <c r="JO12" s="361"/>
      <c r="JP12" s="361"/>
      <c r="JQ12" s="361"/>
      <c r="JR12" s="362"/>
      <c r="JS12" s="363"/>
      <c r="JT12" s="360"/>
      <c r="JU12" s="361"/>
      <c r="JV12" s="361"/>
      <c r="JW12" s="361"/>
      <c r="JX12" s="361"/>
      <c r="JY12" s="362"/>
      <c r="JZ12" s="363"/>
      <c r="KA12" s="360"/>
      <c r="KB12" s="361"/>
      <c r="KC12" s="361"/>
      <c r="KD12" s="361"/>
      <c r="KE12" s="361"/>
      <c r="KF12" s="362"/>
      <c r="KG12" s="363"/>
      <c r="KH12" s="360"/>
      <c r="KI12" s="361"/>
      <c r="KJ12" s="361"/>
      <c r="KK12" s="361"/>
      <c r="KL12" s="361"/>
      <c r="KM12" s="362"/>
      <c r="KN12" s="363"/>
      <c r="KO12" s="360"/>
      <c r="KP12" s="361"/>
      <c r="KQ12" s="361"/>
      <c r="KR12" s="361"/>
      <c r="KS12" s="361"/>
      <c r="KT12" s="362"/>
      <c r="KU12" s="363"/>
      <c r="KV12" s="360"/>
      <c r="KW12" s="361"/>
      <c r="KX12" s="361"/>
      <c r="KY12" s="361"/>
      <c r="KZ12" s="361"/>
      <c r="LA12" s="362"/>
      <c r="LB12" s="363"/>
      <c r="LC12" s="360"/>
      <c r="LD12" s="361"/>
      <c r="LE12" s="361"/>
      <c r="LF12" s="361"/>
      <c r="LG12" s="361"/>
      <c r="LH12" s="362"/>
      <c r="LI12" s="363"/>
      <c r="LJ12" s="360"/>
      <c r="LK12" s="361"/>
      <c r="LL12" s="361"/>
      <c r="LM12" s="361"/>
      <c r="LN12" s="361"/>
      <c r="LO12" s="362"/>
      <c r="LP12" s="363"/>
      <c r="LQ12" s="360"/>
      <c r="LR12" s="361"/>
      <c r="LS12" s="361"/>
      <c r="LT12" s="361"/>
      <c r="LU12" s="361"/>
      <c r="LV12" s="362"/>
      <c r="LW12" s="365"/>
      <c r="LX12" s="331" t="str">
        <f t="shared" si="3"/>
        <v/>
      </c>
      <c r="LY12" s="322" t="str">
        <f t="shared" si="0"/>
        <v/>
      </c>
      <c r="LZ12" s="322" t="str">
        <f t="shared" si="1"/>
        <v/>
      </c>
      <c r="MA12" s="322" t="str">
        <f t="shared" si="2"/>
        <v/>
      </c>
      <c r="MB12" s="332" t="str">
        <f t="shared" si="4"/>
        <v/>
      </c>
      <c r="MC12" s="333"/>
    </row>
    <row r="13" spans="2:343" ht="15.75" customHeight="1" x14ac:dyDescent="0.5">
      <c r="B13" s="322">
        <v>7</v>
      </c>
      <c r="C13" s="376" t="str">
        <f>IF(นักเรียน!C12="","",นักเรียน!C12)</f>
        <v/>
      </c>
      <c r="D13" s="376" t="str">
        <f>IF(นักเรียน!D12="","",นักเรียน!D12)</f>
        <v/>
      </c>
      <c r="E13" s="323" t="str">
        <f>IF(นักเรียน!E12="","",นักเรียน!E12)</f>
        <v/>
      </c>
      <c r="F13" s="322" t="str">
        <f>IF(นักเรียน!E12="","",นักเรียน!B12)</f>
        <v/>
      </c>
      <c r="G13" s="360"/>
      <c r="H13" s="361"/>
      <c r="I13" s="361"/>
      <c r="J13" s="361"/>
      <c r="K13" s="361"/>
      <c r="L13" s="362"/>
      <c r="M13" s="362"/>
      <c r="N13" s="360"/>
      <c r="O13" s="361"/>
      <c r="P13" s="361"/>
      <c r="Q13" s="361"/>
      <c r="R13" s="361"/>
      <c r="S13" s="362"/>
      <c r="T13" s="363"/>
      <c r="U13" s="360"/>
      <c r="V13" s="361"/>
      <c r="W13" s="361"/>
      <c r="X13" s="361"/>
      <c r="Y13" s="361"/>
      <c r="Z13" s="362"/>
      <c r="AA13" s="363"/>
      <c r="AB13" s="360"/>
      <c r="AC13" s="361"/>
      <c r="AD13" s="361"/>
      <c r="AE13" s="361"/>
      <c r="AF13" s="361"/>
      <c r="AG13" s="362"/>
      <c r="AH13" s="363"/>
      <c r="AI13" s="360"/>
      <c r="AJ13" s="361"/>
      <c r="AK13" s="361"/>
      <c r="AL13" s="361"/>
      <c r="AM13" s="361"/>
      <c r="AN13" s="362"/>
      <c r="AO13" s="363"/>
      <c r="AP13" s="360"/>
      <c r="AQ13" s="361"/>
      <c r="AR13" s="361"/>
      <c r="AS13" s="361"/>
      <c r="AT13" s="361"/>
      <c r="AU13" s="362"/>
      <c r="AV13" s="363"/>
      <c r="AW13" s="364"/>
      <c r="AX13" s="361"/>
      <c r="AY13" s="361"/>
      <c r="AZ13" s="361"/>
      <c r="BA13" s="361"/>
      <c r="BB13" s="362"/>
      <c r="BC13" s="362"/>
      <c r="BD13" s="360"/>
      <c r="BE13" s="361"/>
      <c r="BF13" s="361"/>
      <c r="BG13" s="361"/>
      <c r="BH13" s="361"/>
      <c r="BI13" s="362"/>
      <c r="BJ13" s="363"/>
      <c r="BK13" s="360"/>
      <c r="BL13" s="361"/>
      <c r="BM13" s="361"/>
      <c r="BN13" s="361"/>
      <c r="BO13" s="361"/>
      <c r="BP13" s="362"/>
      <c r="BQ13" s="363"/>
      <c r="BR13" s="360"/>
      <c r="BS13" s="361"/>
      <c r="BT13" s="361"/>
      <c r="BU13" s="361"/>
      <c r="BV13" s="361"/>
      <c r="BW13" s="362"/>
      <c r="BX13" s="363"/>
      <c r="BY13" s="364"/>
      <c r="BZ13" s="361"/>
      <c r="CA13" s="361"/>
      <c r="CB13" s="361"/>
      <c r="CC13" s="361"/>
      <c r="CD13" s="362"/>
      <c r="CE13" s="362"/>
      <c r="CF13" s="360"/>
      <c r="CG13" s="361"/>
      <c r="CH13" s="361"/>
      <c r="CI13" s="361"/>
      <c r="CJ13" s="361"/>
      <c r="CK13" s="362"/>
      <c r="CL13" s="363"/>
      <c r="CM13" s="360"/>
      <c r="CN13" s="361"/>
      <c r="CO13" s="361"/>
      <c r="CP13" s="361"/>
      <c r="CQ13" s="361"/>
      <c r="CR13" s="362"/>
      <c r="CS13" s="363"/>
      <c r="CT13" s="360"/>
      <c r="CU13" s="361"/>
      <c r="CV13" s="361"/>
      <c r="CW13" s="361"/>
      <c r="CX13" s="361"/>
      <c r="CY13" s="362"/>
      <c r="CZ13" s="363"/>
      <c r="DA13" s="364"/>
      <c r="DB13" s="361"/>
      <c r="DC13" s="361"/>
      <c r="DD13" s="361"/>
      <c r="DE13" s="361"/>
      <c r="DF13" s="362"/>
      <c r="DG13" s="363"/>
      <c r="DH13" s="360"/>
      <c r="DI13" s="361"/>
      <c r="DJ13" s="361"/>
      <c r="DK13" s="361"/>
      <c r="DL13" s="361"/>
      <c r="DM13" s="362"/>
      <c r="DN13" s="363"/>
      <c r="DO13" s="360"/>
      <c r="DP13" s="361"/>
      <c r="DQ13" s="361"/>
      <c r="DR13" s="361"/>
      <c r="DS13" s="361"/>
      <c r="DT13" s="362"/>
      <c r="DU13" s="363"/>
      <c r="DV13" s="360"/>
      <c r="DW13" s="361"/>
      <c r="DX13" s="361"/>
      <c r="DY13" s="361"/>
      <c r="DZ13" s="361"/>
      <c r="EA13" s="362"/>
      <c r="EB13" s="363"/>
      <c r="EC13" s="360"/>
      <c r="ED13" s="361"/>
      <c r="EE13" s="361"/>
      <c r="EF13" s="361"/>
      <c r="EG13" s="361"/>
      <c r="EH13" s="362"/>
      <c r="EI13" s="363"/>
      <c r="EJ13" s="360"/>
      <c r="EK13" s="361"/>
      <c r="EL13" s="361"/>
      <c r="EM13" s="361"/>
      <c r="EN13" s="361"/>
      <c r="EO13" s="362"/>
      <c r="EP13" s="363"/>
      <c r="EQ13" s="360"/>
      <c r="ER13" s="361"/>
      <c r="ES13" s="361"/>
      <c r="ET13" s="361"/>
      <c r="EU13" s="361"/>
      <c r="EV13" s="362"/>
      <c r="EW13" s="363"/>
      <c r="EX13" s="360"/>
      <c r="EY13" s="361"/>
      <c r="EZ13" s="361"/>
      <c r="FA13" s="361"/>
      <c r="FB13" s="361"/>
      <c r="FC13" s="362"/>
      <c r="FD13" s="363"/>
      <c r="FE13" s="360"/>
      <c r="FF13" s="361"/>
      <c r="FG13" s="361"/>
      <c r="FH13" s="361"/>
      <c r="FI13" s="361"/>
      <c r="FJ13" s="362"/>
      <c r="FK13" s="363"/>
      <c r="FL13" s="360"/>
      <c r="FM13" s="361"/>
      <c r="FN13" s="361"/>
      <c r="FO13" s="361"/>
      <c r="FP13" s="361"/>
      <c r="FQ13" s="362"/>
      <c r="FR13" s="363"/>
      <c r="FS13" s="360"/>
      <c r="FT13" s="361"/>
      <c r="FU13" s="361"/>
      <c r="FV13" s="361"/>
      <c r="FW13" s="361"/>
      <c r="FX13" s="362"/>
      <c r="FY13" s="363"/>
      <c r="FZ13" s="360"/>
      <c r="GA13" s="361"/>
      <c r="GB13" s="361"/>
      <c r="GC13" s="361"/>
      <c r="GD13" s="361"/>
      <c r="GE13" s="362"/>
      <c r="GF13" s="363"/>
      <c r="GG13" s="360"/>
      <c r="GH13" s="361"/>
      <c r="GI13" s="361"/>
      <c r="GJ13" s="361"/>
      <c r="GK13" s="361"/>
      <c r="GL13" s="362"/>
      <c r="GM13" s="363"/>
      <c r="GN13" s="360"/>
      <c r="GO13" s="361"/>
      <c r="GP13" s="361"/>
      <c r="GQ13" s="361"/>
      <c r="GR13" s="361"/>
      <c r="GS13" s="362"/>
      <c r="GT13" s="363"/>
      <c r="GU13" s="360"/>
      <c r="GV13" s="361"/>
      <c r="GW13" s="361"/>
      <c r="GX13" s="361"/>
      <c r="GY13" s="361"/>
      <c r="GZ13" s="362"/>
      <c r="HA13" s="363"/>
      <c r="HB13" s="360"/>
      <c r="HC13" s="361"/>
      <c r="HD13" s="361"/>
      <c r="HE13" s="361"/>
      <c r="HF13" s="361"/>
      <c r="HG13" s="362"/>
      <c r="HH13" s="363"/>
      <c r="HI13" s="360"/>
      <c r="HJ13" s="361"/>
      <c r="HK13" s="361"/>
      <c r="HL13" s="361"/>
      <c r="HM13" s="361"/>
      <c r="HN13" s="362"/>
      <c r="HO13" s="363"/>
      <c r="HP13" s="360"/>
      <c r="HQ13" s="361"/>
      <c r="HR13" s="361"/>
      <c r="HS13" s="361"/>
      <c r="HT13" s="361"/>
      <c r="HU13" s="362"/>
      <c r="HV13" s="363"/>
      <c r="HW13" s="360"/>
      <c r="HX13" s="361"/>
      <c r="HY13" s="361"/>
      <c r="HZ13" s="361"/>
      <c r="IA13" s="361"/>
      <c r="IB13" s="362"/>
      <c r="IC13" s="363"/>
      <c r="ID13" s="360"/>
      <c r="IE13" s="361"/>
      <c r="IF13" s="361"/>
      <c r="IG13" s="361"/>
      <c r="IH13" s="361"/>
      <c r="II13" s="362"/>
      <c r="IJ13" s="363"/>
      <c r="IK13" s="360"/>
      <c r="IL13" s="361"/>
      <c r="IM13" s="361"/>
      <c r="IN13" s="361"/>
      <c r="IO13" s="361"/>
      <c r="IP13" s="362"/>
      <c r="IQ13" s="363"/>
      <c r="IR13" s="360"/>
      <c r="IS13" s="361"/>
      <c r="IT13" s="361"/>
      <c r="IU13" s="361"/>
      <c r="IV13" s="361"/>
      <c r="IW13" s="362"/>
      <c r="IX13" s="363"/>
      <c r="IY13" s="360"/>
      <c r="IZ13" s="361"/>
      <c r="JA13" s="361"/>
      <c r="JB13" s="361"/>
      <c r="JC13" s="361"/>
      <c r="JD13" s="362"/>
      <c r="JE13" s="363"/>
      <c r="JF13" s="360"/>
      <c r="JG13" s="361"/>
      <c r="JH13" s="361"/>
      <c r="JI13" s="361"/>
      <c r="JJ13" s="361"/>
      <c r="JK13" s="362"/>
      <c r="JL13" s="363"/>
      <c r="JM13" s="360"/>
      <c r="JN13" s="361"/>
      <c r="JO13" s="361"/>
      <c r="JP13" s="361"/>
      <c r="JQ13" s="361"/>
      <c r="JR13" s="362"/>
      <c r="JS13" s="363"/>
      <c r="JT13" s="360"/>
      <c r="JU13" s="361"/>
      <c r="JV13" s="361"/>
      <c r="JW13" s="361"/>
      <c r="JX13" s="361"/>
      <c r="JY13" s="362"/>
      <c r="JZ13" s="363"/>
      <c r="KA13" s="360"/>
      <c r="KB13" s="361"/>
      <c r="KC13" s="361"/>
      <c r="KD13" s="361"/>
      <c r="KE13" s="361"/>
      <c r="KF13" s="362"/>
      <c r="KG13" s="363"/>
      <c r="KH13" s="360"/>
      <c r="KI13" s="361"/>
      <c r="KJ13" s="361"/>
      <c r="KK13" s="361"/>
      <c r="KL13" s="361"/>
      <c r="KM13" s="362"/>
      <c r="KN13" s="363"/>
      <c r="KO13" s="360"/>
      <c r="KP13" s="361"/>
      <c r="KQ13" s="361"/>
      <c r="KR13" s="361"/>
      <c r="KS13" s="361"/>
      <c r="KT13" s="362"/>
      <c r="KU13" s="363"/>
      <c r="KV13" s="360"/>
      <c r="KW13" s="361"/>
      <c r="KX13" s="361"/>
      <c r="KY13" s="361"/>
      <c r="KZ13" s="361"/>
      <c r="LA13" s="362"/>
      <c r="LB13" s="363"/>
      <c r="LC13" s="360"/>
      <c r="LD13" s="361"/>
      <c r="LE13" s="361"/>
      <c r="LF13" s="361"/>
      <c r="LG13" s="361"/>
      <c r="LH13" s="362"/>
      <c r="LI13" s="363"/>
      <c r="LJ13" s="360"/>
      <c r="LK13" s="361"/>
      <c r="LL13" s="361"/>
      <c r="LM13" s="361"/>
      <c r="LN13" s="361"/>
      <c r="LO13" s="362"/>
      <c r="LP13" s="363"/>
      <c r="LQ13" s="360"/>
      <c r="LR13" s="361"/>
      <c r="LS13" s="361"/>
      <c r="LT13" s="361"/>
      <c r="LU13" s="361"/>
      <c r="LV13" s="362"/>
      <c r="LW13" s="365"/>
      <c r="LX13" s="331" t="str">
        <f t="shared" si="3"/>
        <v/>
      </c>
      <c r="LY13" s="322" t="str">
        <f t="shared" si="0"/>
        <v/>
      </c>
      <c r="LZ13" s="322" t="str">
        <f t="shared" si="1"/>
        <v/>
      </c>
      <c r="MA13" s="322" t="str">
        <f t="shared" si="2"/>
        <v/>
      </c>
      <c r="MB13" s="332" t="str">
        <f t="shared" si="4"/>
        <v/>
      </c>
      <c r="MC13" s="333"/>
    </row>
    <row r="14" spans="2:343" ht="15.75" customHeight="1" x14ac:dyDescent="0.5">
      <c r="B14" s="322">
        <v>8</v>
      </c>
      <c r="C14" s="376" t="str">
        <f>IF(นักเรียน!C13="","",นักเรียน!C13)</f>
        <v/>
      </c>
      <c r="D14" s="376" t="str">
        <f>IF(นักเรียน!D13="","",นักเรียน!D13)</f>
        <v/>
      </c>
      <c r="E14" s="323" t="str">
        <f>IF(นักเรียน!E13="","",นักเรียน!E13)</f>
        <v/>
      </c>
      <c r="F14" s="322" t="str">
        <f>IF(นักเรียน!E13="","",นักเรียน!B13)</f>
        <v/>
      </c>
      <c r="G14" s="360"/>
      <c r="H14" s="361"/>
      <c r="I14" s="361"/>
      <c r="J14" s="361"/>
      <c r="K14" s="361"/>
      <c r="L14" s="362"/>
      <c r="M14" s="362"/>
      <c r="N14" s="360"/>
      <c r="O14" s="361"/>
      <c r="P14" s="361"/>
      <c r="Q14" s="361"/>
      <c r="R14" s="361"/>
      <c r="S14" s="362"/>
      <c r="T14" s="363"/>
      <c r="U14" s="360"/>
      <c r="V14" s="361"/>
      <c r="W14" s="361"/>
      <c r="X14" s="361"/>
      <c r="Y14" s="361"/>
      <c r="Z14" s="362"/>
      <c r="AA14" s="363"/>
      <c r="AB14" s="360"/>
      <c r="AC14" s="361"/>
      <c r="AD14" s="361"/>
      <c r="AE14" s="361"/>
      <c r="AF14" s="361"/>
      <c r="AG14" s="362"/>
      <c r="AH14" s="363"/>
      <c r="AI14" s="360"/>
      <c r="AJ14" s="361"/>
      <c r="AK14" s="361"/>
      <c r="AL14" s="361"/>
      <c r="AM14" s="361"/>
      <c r="AN14" s="362"/>
      <c r="AO14" s="363"/>
      <c r="AP14" s="360"/>
      <c r="AQ14" s="361"/>
      <c r="AR14" s="361"/>
      <c r="AS14" s="361"/>
      <c r="AT14" s="361"/>
      <c r="AU14" s="362"/>
      <c r="AV14" s="363"/>
      <c r="AW14" s="364"/>
      <c r="AX14" s="361"/>
      <c r="AY14" s="361"/>
      <c r="AZ14" s="361"/>
      <c r="BA14" s="361"/>
      <c r="BB14" s="362"/>
      <c r="BC14" s="362"/>
      <c r="BD14" s="360"/>
      <c r="BE14" s="361"/>
      <c r="BF14" s="361"/>
      <c r="BG14" s="361"/>
      <c r="BH14" s="361"/>
      <c r="BI14" s="362"/>
      <c r="BJ14" s="363"/>
      <c r="BK14" s="360"/>
      <c r="BL14" s="361"/>
      <c r="BM14" s="361"/>
      <c r="BN14" s="361"/>
      <c r="BO14" s="361"/>
      <c r="BP14" s="362"/>
      <c r="BQ14" s="363"/>
      <c r="BR14" s="360"/>
      <c r="BS14" s="361"/>
      <c r="BT14" s="361"/>
      <c r="BU14" s="361"/>
      <c r="BV14" s="361"/>
      <c r="BW14" s="362"/>
      <c r="BX14" s="363"/>
      <c r="BY14" s="364"/>
      <c r="BZ14" s="361"/>
      <c r="CA14" s="361"/>
      <c r="CB14" s="361"/>
      <c r="CC14" s="361"/>
      <c r="CD14" s="362"/>
      <c r="CE14" s="362"/>
      <c r="CF14" s="360"/>
      <c r="CG14" s="361"/>
      <c r="CH14" s="361"/>
      <c r="CI14" s="361"/>
      <c r="CJ14" s="361"/>
      <c r="CK14" s="362"/>
      <c r="CL14" s="363"/>
      <c r="CM14" s="360"/>
      <c r="CN14" s="361"/>
      <c r="CO14" s="361"/>
      <c r="CP14" s="361"/>
      <c r="CQ14" s="361"/>
      <c r="CR14" s="362"/>
      <c r="CS14" s="363"/>
      <c r="CT14" s="360"/>
      <c r="CU14" s="361"/>
      <c r="CV14" s="361"/>
      <c r="CW14" s="361"/>
      <c r="CX14" s="361"/>
      <c r="CY14" s="362"/>
      <c r="CZ14" s="363"/>
      <c r="DA14" s="364"/>
      <c r="DB14" s="361"/>
      <c r="DC14" s="361"/>
      <c r="DD14" s="361"/>
      <c r="DE14" s="361"/>
      <c r="DF14" s="362"/>
      <c r="DG14" s="363"/>
      <c r="DH14" s="360"/>
      <c r="DI14" s="361"/>
      <c r="DJ14" s="361"/>
      <c r="DK14" s="361"/>
      <c r="DL14" s="361"/>
      <c r="DM14" s="362"/>
      <c r="DN14" s="363"/>
      <c r="DO14" s="360"/>
      <c r="DP14" s="361"/>
      <c r="DQ14" s="361"/>
      <c r="DR14" s="361"/>
      <c r="DS14" s="361"/>
      <c r="DT14" s="362"/>
      <c r="DU14" s="363"/>
      <c r="DV14" s="360"/>
      <c r="DW14" s="361"/>
      <c r="DX14" s="361"/>
      <c r="DY14" s="361"/>
      <c r="DZ14" s="361"/>
      <c r="EA14" s="362"/>
      <c r="EB14" s="363"/>
      <c r="EC14" s="360"/>
      <c r="ED14" s="361"/>
      <c r="EE14" s="361"/>
      <c r="EF14" s="361"/>
      <c r="EG14" s="361"/>
      <c r="EH14" s="362"/>
      <c r="EI14" s="363"/>
      <c r="EJ14" s="360"/>
      <c r="EK14" s="361"/>
      <c r="EL14" s="361"/>
      <c r="EM14" s="361"/>
      <c r="EN14" s="361"/>
      <c r="EO14" s="362"/>
      <c r="EP14" s="363"/>
      <c r="EQ14" s="360"/>
      <c r="ER14" s="361"/>
      <c r="ES14" s="361"/>
      <c r="ET14" s="361"/>
      <c r="EU14" s="361"/>
      <c r="EV14" s="362"/>
      <c r="EW14" s="363"/>
      <c r="EX14" s="360"/>
      <c r="EY14" s="361"/>
      <c r="EZ14" s="361"/>
      <c r="FA14" s="361"/>
      <c r="FB14" s="361"/>
      <c r="FC14" s="362"/>
      <c r="FD14" s="363"/>
      <c r="FE14" s="360"/>
      <c r="FF14" s="361"/>
      <c r="FG14" s="361"/>
      <c r="FH14" s="361"/>
      <c r="FI14" s="361"/>
      <c r="FJ14" s="362"/>
      <c r="FK14" s="363"/>
      <c r="FL14" s="360"/>
      <c r="FM14" s="361"/>
      <c r="FN14" s="361"/>
      <c r="FO14" s="361"/>
      <c r="FP14" s="361"/>
      <c r="FQ14" s="362"/>
      <c r="FR14" s="363"/>
      <c r="FS14" s="360"/>
      <c r="FT14" s="361"/>
      <c r="FU14" s="361"/>
      <c r="FV14" s="361"/>
      <c r="FW14" s="361"/>
      <c r="FX14" s="362"/>
      <c r="FY14" s="363"/>
      <c r="FZ14" s="360"/>
      <c r="GA14" s="361"/>
      <c r="GB14" s="361"/>
      <c r="GC14" s="361"/>
      <c r="GD14" s="361"/>
      <c r="GE14" s="362"/>
      <c r="GF14" s="363"/>
      <c r="GG14" s="360"/>
      <c r="GH14" s="361"/>
      <c r="GI14" s="361"/>
      <c r="GJ14" s="361"/>
      <c r="GK14" s="361"/>
      <c r="GL14" s="362"/>
      <c r="GM14" s="363"/>
      <c r="GN14" s="360"/>
      <c r="GO14" s="361"/>
      <c r="GP14" s="361"/>
      <c r="GQ14" s="361"/>
      <c r="GR14" s="361"/>
      <c r="GS14" s="362"/>
      <c r="GT14" s="363"/>
      <c r="GU14" s="360"/>
      <c r="GV14" s="361"/>
      <c r="GW14" s="361"/>
      <c r="GX14" s="361"/>
      <c r="GY14" s="361"/>
      <c r="GZ14" s="362"/>
      <c r="HA14" s="363"/>
      <c r="HB14" s="360"/>
      <c r="HC14" s="361"/>
      <c r="HD14" s="361"/>
      <c r="HE14" s="361"/>
      <c r="HF14" s="361"/>
      <c r="HG14" s="362"/>
      <c r="HH14" s="363"/>
      <c r="HI14" s="360"/>
      <c r="HJ14" s="361"/>
      <c r="HK14" s="361"/>
      <c r="HL14" s="361"/>
      <c r="HM14" s="361"/>
      <c r="HN14" s="362"/>
      <c r="HO14" s="363"/>
      <c r="HP14" s="360"/>
      <c r="HQ14" s="361"/>
      <c r="HR14" s="361"/>
      <c r="HS14" s="361"/>
      <c r="HT14" s="361"/>
      <c r="HU14" s="362"/>
      <c r="HV14" s="363"/>
      <c r="HW14" s="360"/>
      <c r="HX14" s="361"/>
      <c r="HY14" s="361"/>
      <c r="HZ14" s="361"/>
      <c r="IA14" s="361"/>
      <c r="IB14" s="362"/>
      <c r="IC14" s="363"/>
      <c r="ID14" s="360"/>
      <c r="IE14" s="361"/>
      <c r="IF14" s="361"/>
      <c r="IG14" s="361"/>
      <c r="IH14" s="361"/>
      <c r="II14" s="362"/>
      <c r="IJ14" s="363"/>
      <c r="IK14" s="360"/>
      <c r="IL14" s="361"/>
      <c r="IM14" s="361"/>
      <c r="IN14" s="361"/>
      <c r="IO14" s="361"/>
      <c r="IP14" s="362"/>
      <c r="IQ14" s="363"/>
      <c r="IR14" s="360"/>
      <c r="IS14" s="361"/>
      <c r="IT14" s="361"/>
      <c r="IU14" s="361"/>
      <c r="IV14" s="361"/>
      <c r="IW14" s="362"/>
      <c r="IX14" s="363"/>
      <c r="IY14" s="360"/>
      <c r="IZ14" s="361"/>
      <c r="JA14" s="361"/>
      <c r="JB14" s="361"/>
      <c r="JC14" s="361"/>
      <c r="JD14" s="362"/>
      <c r="JE14" s="363"/>
      <c r="JF14" s="360"/>
      <c r="JG14" s="361"/>
      <c r="JH14" s="361"/>
      <c r="JI14" s="361"/>
      <c r="JJ14" s="361"/>
      <c r="JK14" s="362"/>
      <c r="JL14" s="363"/>
      <c r="JM14" s="360"/>
      <c r="JN14" s="361"/>
      <c r="JO14" s="361"/>
      <c r="JP14" s="361"/>
      <c r="JQ14" s="361"/>
      <c r="JR14" s="362"/>
      <c r="JS14" s="363"/>
      <c r="JT14" s="360"/>
      <c r="JU14" s="361"/>
      <c r="JV14" s="361"/>
      <c r="JW14" s="361"/>
      <c r="JX14" s="361"/>
      <c r="JY14" s="362"/>
      <c r="JZ14" s="363"/>
      <c r="KA14" s="360"/>
      <c r="KB14" s="361"/>
      <c r="KC14" s="361"/>
      <c r="KD14" s="361"/>
      <c r="KE14" s="361"/>
      <c r="KF14" s="362"/>
      <c r="KG14" s="363"/>
      <c r="KH14" s="360"/>
      <c r="KI14" s="361"/>
      <c r="KJ14" s="361"/>
      <c r="KK14" s="361"/>
      <c r="KL14" s="361"/>
      <c r="KM14" s="362"/>
      <c r="KN14" s="363"/>
      <c r="KO14" s="360"/>
      <c r="KP14" s="361"/>
      <c r="KQ14" s="361"/>
      <c r="KR14" s="361"/>
      <c r="KS14" s="361"/>
      <c r="KT14" s="362"/>
      <c r="KU14" s="363"/>
      <c r="KV14" s="360"/>
      <c r="KW14" s="361"/>
      <c r="KX14" s="361"/>
      <c r="KY14" s="361"/>
      <c r="KZ14" s="361"/>
      <c r="LA14" s="362"/>
      <c r="LB14" s="363"/>
      <c r="LC14" s="360"/>
      <c r="LD14" s="361"/>
      <c r="LE14" s="361"/>
      <c r="LF14" s="361"/>
      <c r="LG14" s="361"/>
      <c r="LH14" s="362"/>
      <c r="LI14" s="363"/>
      <c r="LJ14" s="360"/>
      <c r="LK14" s="361"/>
      <c r="LL14" s="361"/>
      <c r="LM14" s="361"/>
      <c r="LN14" s="361"/>
      <c r="LO14" s="362"/>
      <c r="LP14" s="363"/>
      <c r="LQ14" s="360"/>
      <c r="LR14" s="361"/>
      <c r="LS14" s="361"/>
      <c r="LT14" s="361"/>
      <c r="LU14" s="361"/>
      <c r="LV14" s="362"/>
      <c r="LW14" s="365"/>
      <c r="LX14" s="331" t="str">
        <f t="shared" si="3"/>
        <v/>
      </c>
      <c r="LY14" s="322" t="str">
        <f t="shared" si="0"/>
        <v/>
      </c>
      <c r="LZ14" s="322" t="str">
        <f t="shared" si="1"/>
        <v/>
      </c>
      <c r="MA14" s="322" t="str">
        <f t="shared" si="2"/>
        <v/>
      </c>
      <c r="MB14" s="332" t="str">
        <f t="shared" si="4"/>
        <v/>
      </c>
      <c r="MC14" s="333"/>
    </row>
    <row r="15" spans="2:343" ht="15.75" customHeight="1" x14ac:dyDescent="0.5">
      <c r="B15" s="322">
        <v>9</v>
      </c>
      <c r="C15" s="376" t="str">
        <f>IF(นักเรียน!C14="","",นักเรียน!C14)</f>
        <v/>
      </c>
      <c r="D15" s="376" t="str">
        <f>IF(นักเรียน!D14="","",นักเรียน!D14)</f>
        <v/>
      </c>
      <c r="E15" s="323" t="str">
        <f>IF(นักเรียน!E14="","",นักเรียน!E14)</f>
        <v/>
      </c>
      <c r="F15" s="322" t="str">
        <f>IF(นักเรียน!E14="","",นักเรียน!B14)</f>
        <v/>
      </c>
      <c r="G15" s="360"/>
      <c r="H15" s="361"/>
      <c r="I15" s="361"/>
      <c r="J15" s="361"/>
      <c r="K15" s="361"/>
      <c r="L15" s="362"/>
      <c r="M15" s="362"/>
      <c r="N15" s="360"/>
      <c r="O15" s="361"/>
      <c r="P15" s="361"/>
      <c r="Q15" s="361"/>
      <c r="R15" s="361"/>
      <c r="S15" s="362"/>
      <c r="T15" s="363"/>
      <c r="U15" s="360"/>
      <c r="V15" s="361"/>
      <c r="W15" s="361"/>
      <c r="X15" s="361"/>
      <c r="Y15" s="361"/>
      <c r="Z15" s="362"/>
      <c r="AA15" s="363"/>
      <c r="AB15" s="360"/>
      <c r="AC15" s="361"/>
      <c r="AD15" s="361"/>
      <c r="AE15" s="361"/>
      <c r="AF15" s="361"/>
      <c r="AG15" s="362"/>
      <c r="AH15" s="363"/>
      <c r="AI15" s="360"/>
      <c r="AJ15" s="361"/>
      <c r="AK15" s="361"/>
      <c r="AL15" s="361"/>
      <c r="AM15" s="361"/>
      <c r="AN15" s="362"/>
      <c r="AO15" s="363"/>
      <c r="AP15" s="360"/>
      <c r="AQ15" s="361"/>
      <c r="AR15" s="361"/>
      <c r="AS15" s="361"/>
      <c r="AT15" s="361"/>
      <c r="AU15" s="362"/>
      <c r="AV15" s="363"/>
      <c r="AW15" s="364"/>
      <c r="AX15" s="361"/>
      <c r="AY15" s="361"/>
      <c r="AZ15" s="361"/>
      <c r="BA15" s="361"/>
      <c r="BB15" s="362"/>
      <c r="BC15" s="362"/>
      <c r="BD15" s="360"/>
      <c r="BE15" s="361"/>
      <c r="BF15" s="361"/>
      <c r="BG15" s="361"/>
      <c r="BH15" s="361"/>
      <c r="BI15" s="362"/>
      <c r="BJ15" s="363"/>
      <c r="BK15" s="360"/>
      <c r="BL15" s="361"/>
      <c r="BM15" s="361"/>
      <c r="BN15" s="361"/>
      <c r="BO15" s="361"/>
      <c r="BP15" s="362"/>
      <c r="BQ15" s="363"/>
      <c r="BR15" s="360"/>
      <c r="BS15" s="361"/>
      <c r="BT15" s="361"/>
      <c r="BU15" s="361"/>
      <c r="BV15" s="361"/>
      <c r="BW15" s="362"/>
      <c r="BX15" s="363"/>
      <c r="BY15" s="364"/>
      <c r="BZ15" s="361"/>
      <c r="CA15" s="361"/>
      <c r="CB15" s="361"/>
      <c r="CC15" s="361"/>
      <c r="CD15" s="362"/>
      <c r="CE15" s="362"/>
      <c r="CF15" s="360"/>
      <c r="CG15" s="361"/>
      <c r="CH15" s="361"/>
      <c r="CI15" s="361"/>
      <c r="CJ15" s="361"/>
      <c r="CK15" s="362"/>
      <c r="CL15" s="363"/>
      <c r="CM15" s="360"/>
      <c r="CN15" s="361"/>
      <c r="CO15" s="361"/>
      <c r="CP15" s="361"/>
      <c r="CQ15" s="361"/>
      <c r="CR15" s="362"/>
      <c r="CS15" s="363"/>
      <c r="CT15" s="360"/>
      <c r="CU15" s="361"/>
      <c r="CV15" s="361"/>
      <c r="CW15" s="361"/>
      <c r="CX15" s="361"/>
      <c r="CY15" s="362"/>
      <c r="CZ15" s="363"/>
      <c r="DA15" s="364"/>
      <c r="DB15" s="361"/>
      <c r="DC15" s="361"/>
      <c r="DD15" s="361"/>
      <c r="DE15" s="361"/>
      <c r="DF15" s="362"/>
      <c r="DG15" s="363"/>
      <c r="DH15" s="360"/>
      <c r="DI15" s="361"/>
      <c r="DJ15" s="361"/>
      <c r="DK15" s="361"/>
      <c r="DL15" s="361"/>
      <c r="DM15" s="362"/>
      <c r="DN15" s="363"/>
      <c r="DO15" s="360"/>
      <c r="DP15" s="361"/>
      <c r="DQ15" s="361"/>
      <c r="DR15" s="361"/>
      <c r="DS15" s="361"/>
      <c r="DT15" s="362"/>
      <c r="DU15" s="363"/>
      <c r="DV15" s="360"/>
      <c r="DW15" s="361"/>
      <c r="DX15" s="361"/>
      <c r="DY15" s="361"/>
      <c r="DZ15" s="361"/>
      <c r="EA15" s="362"/>
      <c r="EB15" s="363"/>
      <c r="EC15" s="360"/>
      <c r="ED15" s="361"/>
      <c r="EE15" s="361"/>
      <c r="EF15" s="361"/>
      <c r="EG15" s="361"/>
      <c r="EH15" s="362"/>
      <c r="EI15" s="363"/>
      <c r="EJ15" s="360"/>
      <c r="EK15" s="361"/>
      <c r="EL15" s="361"/>
      <c r="EM15" s="361"/>
      <c r="EN15" s="361"/>
      <c r="EO15" s="362"/>
      <c r="EP15" s="363"/>
      <c r="EQ15" s="360"/>
      <c r="ER15" s="361"/>
      <c r="ES15" s="361"/>
      <c r="ET15" s="361"/>
      <c r="EU15" s="361"/>
      <c r="EV15" s="362"/>
      <c r="EW15" s="363"/>
      <c r="EX15" s="360"/>
      <c r="EY15" s="361"/>
      <c r="EZ15" s="361"/>
      <c r="FA15" s="361"/>
      <c r="FB15" s="361"/>
      <c r="FC15" s="362"/>
      <c r="FD15" s="363"/>
      <c r="FE15" s="360"/>
      <c r="FF15" s="361"/>
      <c r="FG15" s="361"/>
      <c r="FH15" s="361"/>
      <c r="FI15" s="361"/>
      <c r="FJ15" s="362"/>
      <c r="FK15" s="363"/>
      <c r="FL15" s="360"/>
      <c r="FM15" s="361"/>
      <c r="FN15" s="361"/>
      <c r="FO15" s="361"/>
      <c r="FP15" s="361"/>
      <c r="FQ15" s="362"/>
      <c r="FR15" s="363"/>
      <c r="FS15" s="360"/>
      <c r="FT15" s="361"/>
      <c r="FU15" s="361"/>
      <c r="FV15" s="361"/>
      <c r="FW15" s="361"/>
      <c r="FX15" s="362"/>
      <c r="FY15" s="363"/>
      <c r="FZ15" s="360"/>
      <c r="GA15" s="361"/>
      <c r="GB15" s="361"/>
      <c r="GC15" s="361"/>
      <c r="GD15" s="361"/>
      <c r="GE15" s="362"/>
      <c r="GF15" s="363"/>
      <c r="GG15" s="360"/>
      <c r="GH15" s="361"/>
      <c r="GI15" s="361"/>
      <c r="GJ15" s="361"/>
      <c r="GK15" s="361"/>
      <c r="GL15" s="362"/>
      <c r="GM15" s="363"/>
      <c r="GN15" s="360"/>
      <c r="GO15" s="361"/>
      <c r="GP15" s="361"/>
      <c r="GQ15" s="361"/>
      <c r="GR15" s="361"/>
      <c r="GS15" s="362"/>
      <c r="GT15" s="363"/>
      <c r="GU15" s="360"/>
      <c r="GV15" s="361"/>
      <c r="GW15" s="361"/>
      <c r="GX15" s="361"/>
      <c r="GY15" s="361"/>
      <c r="GZ15" s="362"/>
      <c r="HA15" s="363"/>
      <c r="HB15" s="360"/>
      <c r="HC15" s="361"/>
      <c r="HD15" s="361"/>
      <c r="HE15" s="361"/>
      <c r="HF15" s="361"/>
      <c r="HG15" s="362"/>
      <c r="HH15" s="363"/>
      <c r="HI15" s="360"/>
      <c r="HJ15" s="361"/>
      <c r="HK15" s="361"/>
      <c r="HL15" s="361"/>
      <c r="HM15" s="361"/>
      <c r="HN15" s="362"/>
      <c r="HO15" s="363"/>
      <c r="HP15" s="360"/>
      <c r="HQ15" s="361"/>
      <c r="HR15" s="361"/>
      <c r="HS15" s="361"/>
      <c r="HT15" s="361"/>
      <c r="HU15" s="362"/>
      <c r="HV15" s="363"/>
      <c r="HW15" s="360"/>
      <c r="HX15" s="361"/>
      <c r="HY15" s="361"/>
      <c r="HZ15" s="361"/>
      <c r="IA15" s="361"/>
      <c r="IB15" s="362"/>
      <c r="IC15" s="363"/>
      <c r="ID15" s="360"/>
      <c r="IE15" s="361"/>
      <c r="IF15" s="361"/>
      <c r="IG15" s="361"/>
      <c r="IH15" s="361"/>
      <c r="II15" s="362"/>
      <c r="IJ15" s="363"/>
      <c r="IK15" s="360"/>
      <c r="IL15" s="361"/>
      <c r="IM15" s="361"/>
      <c r="IN15" s="361"/>
      <c r="IO15" s="361"/>
      <c r="IP15" s="362"/>
      <c r="IQ15" s="363"/>
      <c r="IR15" s="360"/>
      <c r="IS15" s="361"/>
      <c r="IT15" s="361"/>
      <c r="IU15" s="361"/>
      <c r="IV15" s="361"/>
      <c r="IW15" s="362"/>
      <c r="IX15" s="363"/>
      <c r="IY15" s="360"/>
      <c r="IZ15" s="361"/>
      <c r="JA15" s="361"/>
      <c r="JB15" s="361"/>
      <c r="JC15" s="361"/>
      <c r="JD15" s="362"/>
      <c r="JE15" s="363"/>
      <c r="JF15" s="360"/>
      <c r="JG15" s="361"/>
      <c r="JH15" s="361"/>
      <c r="JI15" s="361"/>
      <c r="JJ15" s="361"/>
      <c r="JK15" s="362"/>
      <c r="JL15" s="363"/>
      <c r="JM15" s="360"/>
      <c r="JN15" s="361"/>
      <c r="JO15" s="361"/>
      <c r="JP15" s="361"/>
      <c r="JQ15" s="361"/>
      <c r="JR15" s="362"/>
      <c r="JS15" s="363"/>
      <c r="JT15" s="360"/>
      <c r="JU15" s="361"/>
      <c r="JV15" s="361"/>
      <c r="JW15" s="361"/>
      <c r="JX15" s="361"/>
      <c r="JY15" s="362"/>
      <c r="JZ15" s="363"/>
      <c r="KA15" s="360"/>
      <c r="KB15" s="361"/>
      <c r="KC15" s="361"/>
      <c r="KD15" s="361"/>
      <c r="KE15" s="361"/>
      <c r="KF15" s="362"/>
      <c r="KG15" s="363"/>
      <c r="KH15" s="360"/>
      <c r="KI15" s="361"/>
      <c r="KJ15" s="361"/>
      <c r="KK15" s="361"/>
      <c r="KL15" s="361"/>
      <c r="KM15" s="362"/>
      <c r="KN15" s="363"/>
      <c r="KO15" s="360"/>
      <c r="KP15" s="361"/>
      <c r="KQ15" s="361"/>
      <c r="KR15" s="361"/>
      <c r="KS15" s="361"/>
      <c r="KT15" s="362"/>
      <c r="KU15" s="363"/>
      <c r="KV15" s="360"/>
      <c r="KW15" s="361"/>
      <c r="KX15" s="361"/>
      <c r="KY15" s="361"/>
      <c r="KZ15" s="361"/>
      <c r="LA15" s="362"/>
      <c r="LB15" s="363"/>
      <c r="LC15" s="360"/>
      <c r="LD15" s="361"/>
      <c r="LE15" s="361"/>
      <c r="LF15" s="361"/>
      <c r="LG15" s="361"/>
      <c r="LH15" s="362"/>
      <c r="LI15" s="363"/>
      <c r="LJ15" s="360"/>
      <c r="LK15" s="361"/>
      <c r="LL15" s="361"/>
      <c r="LM15" s="361"/>
      <c r="LN15" s="361"/>
      <c r="LO15" s="362"/>
      <c r="LP15" s="363"/>
      <c r="LQ15" s="360"/>
      <c r="LR15" s="361"/>
      <c r="LS15" s="361"/>
      <c r="LT15" s="361"/>
      <c r="LU15" s="361"/>
      <c r="LV15" s="362"/>
      <c r="LW15" s="365"/>
      <c r="LX15" s="331" t="str">
        <f t="shared" si="3"/>
        <v/>
      </c>
      <c r="LY15" s="322" t="str">
        <f t="shared" si="0"/>
        <v/>
      </c>
      <c r="LZ15" s="322" t="str">
        <f t="shared" si="1"/>
        <v/>
      </c>
      <c r="MA15" s="322" t="str">
        <f t="shared" si="2"/>
        <v/>
      </c>
      <c r="MB15" s="332" t="str">
        <f t="shared" si="4"/>
        <v/>
      </c>
      <c r="MC15" s="333"/>
    </row>
    <row r="16" spans="2:343" ht="15.75" customHeight="1" x14ac:dyDescent="0.5">
      <c r="B16" s="322">
        <v>10</v>
      </c>
      <c r="C16" s="376" t="str">
        <f>IF(นักเรียน!C15="","",นักเรียน!C15)</f>
        <v/>
      </c>
      <c r="D16" s="376" t="str">
        <f>IF(นักเรียน!D15="","",นักเรียน!D15)</f>
        <v/>
      </c>
      <c r="E16" s="323" t="str">
        <f>IF(นักเรียน!E15="","",นักเรียน!E15)</f>
        <v/>
      </c>
      <c r="F16" s="322" t="str">
        <f>IF(นักเรียน!E15="","",นักเรียน!B15)</f>
        <v/>
      </c>
      <c r="G16" s="360"/>
      <c r="H16" s="361"/>
      <c r="I16" s="361"/>
      <c r="J16" s="361"/>
      <c r="K16" s="361"/>
      <c r="L16" s="362"/>
      <c r="M16" s="362"/>
      <c r="N16" s="360"/>
      <c r="O16" s="361"/>
      <c r="P16" s="361"/>
      <c r="Q16" s="361"/>
      <c r="R16" s="361"/>
      <c r="S16" s="362"/>
      <c r="T16" s="363"/>
      <c r="U16" s="360"/>
      <c r="V16" s="361"/>
      <c r="W16" s="361"/>
      <c r="X16" s="361"/>
      <c r="Y16" s="361"/>
      <c r="Z16" s="362"/>
      <c r="AA16" s="363"/>
      <c r="AB16" s="360"/>
      <c r="AC16" s="361"/>
      <c r="AD16" s="361"/>
      <c r="AE16" s="361"/>
      <c r="AF16" s="361"/>
      <c r="AG16" s="362"/>
      <c r="AH16" s="363"/>
      <c r="AI16" s="360"/>
      <c r="AJ16" s="361"/>
      <c r="AK16" s="361"/>
      <c r="AL16" s="361"/>
      <c r="AM16" s="361"/>
      <c r="AN16" s="362"/>
      <c r="AO16" s="363"/>
      <c r="AP16" s="360"/>
      <c r="AQ16" s="361"/>
      <c r="AR16" s="361"/>
      <c r="AS16" s="361"/>
      <c r="AT16" s="361"/>
      <c r="AU16" s="362"/>
      <c r="AV16" s="363"/>
      <c r="AW16" s="364"/>
      <c r="AX16" s="361"/>
      <c r="AY16" s="361"/>
      <c r="AZ16" s="361"/>
      <c r="BA16" s="361"/>
      <c r="BB16" s="362"/>
      <c r="BC16" s="362"/>
      <c r="BD16" s="360"/>
      <c r="BE16" s="361"/>
      <c r="BF16" s="361"/>
      <c r="BG16" s="361"/>
      <c r="BH16" s="361"/>
      <c r="BI16" s="362"/>
      <c r="BJ16" s="363"/>
      <c r="BK16" s="360"/>
      <c r="BL16" s="361"/>
      <c r="BM16" s="361"/>
      <c r="BN16" s="361"/>
      <c r="BO16" s="361"/>
      <c r="BP16" s="362"/>
      <c r="BQ16" s="363"/>
      <c r="BR16" s="360"/>
      <c r="BS16" s="361"/>
      <c r="BT16" s="361"/>
      <c r="BU16" s="361"/>
      <c r="BV16" s="361"/>
      <c r="BW16" s="362"/>
      <c r="BX16" s="363"/>
      <c r="BY16" s="364"/>
      <c r="BZ16" s="361"/>
      <c r="CA16" s="361"/>
      <c r="CB16" s="361"/>
      <c r="CC16" s="361"/>
      <c r="CD16" s="362"/>
      <c r="CE16" s="362"/>
      <c r="CF16" s="360"/>
      <c r="CG16" s="361"/>
      <c r="CH16" s="361"/>
      <c r="CI16" s="361"/>
      <c r="CJ16" s="361"/>
      <c r="CK16" s="362"/>
      <c r="CL16" s="363"/>
      <c r="CM16" s="360"/>
      <c r="CN16" s="361"/>
      <c r="CO16" s="361"/>
      <c r="CP16" s="361"/>
      <c r="CQ16" s="361"/>
      <c r="CR16" s="362"/>
      <c r="CS16" s="363"/>
      <c r="CT16" s="360"/>
      <c r="CU16" s="361"/>
      <c r="CV16" s="361"/>
      <c r="CW16" s="361"/>
      <c r="CX16" s="361"/>
      <c r="CY16" s="362"/>
      <c r="CZ16" s="363"/>
      <c r="DA16" s="364"/>
      <c r="DB16" s="361"/>
      <c r="DC16" s="361"/>
      <c r="DD16" s="361"/>
      <c r="DE16" s="361"/>
      <c r="DF16" s="362"/>
      <c r="DG16" s="363"/>
      <c r="DH16" s="360"/>
      <c r="DI16" s="361"/>
      <c r="DJ16" s="361"/>
      <c r="DK16" s="361"/>
      <c r="DL16" s="361"/>
      <c r="DM16" s="362"/>
      <c r="DN16" s="363"/>
      <c r="DO16" s="360"/>
      <c r="DP16" s="361"/>
      <c r="DQ16" s="361"/>
      <c r="DR16" s="361"/>
      <c r="DS16" s="361"/>
      <c r="DT16" s="362"/>
      <c r="DU16" s="363"/>
      <c r="DV16" s="360"/>
      <c r="DW16" s="361"/>
      <c r="DX16" s="361"/>
      <c r="DY16" s="361"/>
      <c r="DZ16" s="361"/>
      <c r="EA16" s="362"/>
      <c r="EB16" s="363"/>
      <c r="EC16" s="360"/>
      <c r="ED16" s="361"/>
      <c r="EE16" s="361"/>
      <c r="EF16" s="361"/>
      <c r="EG16" s="361"/>
      <c r="EH16" s="362"/>
      <c r="EI16" s="363"/>
      <c r="EJ16" s="360"/>
      <c r="EK16" s="361"/>
      <c r="EL16" s="361"/>
      <c r="EM16" s="361"/>
      <c r="EN16" s="361"/>
      <c r="EO16" s="362"/>
      <c r="EP16" s="363"/>
      <c r="EQ16" s="360"/>
      <c r="ER16" s="361"/>
      <c r="ES16" s="361"/>
      <c r="ET16" s="361"/>
      <c r="EU16" s="361"/>
      <c r="EV16" s="362"/>
      <c r="EW16" s="363"/>
      <c r="EX16" s="360"/>
      <c r="EY16" s="361"/>
      <c r="EZ16" s="361"/>
      <c r="FA16" s="361"/>
      <c r="FB16" s="361"/>
      <c r="FC16" s="362"/>
      <c r="FD16" s="363"/>
      <c r="FE16" s="360"/>
      <c r="FF16" s="361"/>
      <c r="FG16" s="361"/>
      <c r="FH16" s="361"/>
      <c r="FI16" s="361"/>
      <c r="FJ16" s="362"/>
      <c r="FK16" s="363"/>
      <c r="FL16" s="360"/>
      <c r="FM16" s="361"/>
      <c r="FN16" s="361"/>
      <c r="FO16" s="361"/>
      <c r="FP16" s="361"/>
      <c r="FQ16" s="362"/>
      <c r="FR16" s="363"/>
      <c r="FS16" s="360"/>
      <c r="FT16" s="361"/>
      <c r="FU16" s="361"/>
      <c r="FV16" s="361"/>
      <c r="FW16" s="361"/>
      <c r="FX16" s="362"/>
      <c r="FY16" s="363"/>
      <c r="FZ16" s="360"/>
      <c r="GA16" s="361"/>
      <c r="GB16" s="361"/>
      <c r="GC16" s="361"/>
      <c r="GD16" s="361"/>
      <c r="GE16" s="362"/>
      <c r="GF16" s="363"/>
      <c r="GG16" s="360"/>
      <c r="GH16" s="361"/>
      <c r="GI16" s="361"/>
      <c r="GJ16" s="361"/>
      <c r="GK16" s="361"/>
      <c r="GL16" s="362"/>
      <c r="GM16" s="363"/>
      <c r="GN16" s="360"/>
      <c r="GO16" s="361"/>
      <c r="GP16" s="361"/>
      <c r="GQ16" s="361"/>
      <c r="GR16" s="361"/>
      <c r="GS16" s="362"/>
      <c r="GT16" s="363"/>
      <c r="GU16" s="360"/>
      <c r="GV16" s="361"/>
      <c r="GW16" s="361"/>
      <c r="GX16" s="361"/>
      <c r="GY16" s="361"/>
      <c r="GZ16" s="362"/>
      <c r="HA16" s="363"/>
      <c r="HB16" s="360"/>
      <c r="HC16" s="361"/>
      <c r="HD16" s="361"/>
      <c r="HE16" s="361"/>
      <c r="HF16" s="361"/>
      <c r="HG16" s="362"/>
      <c r="HH16" s="363"/>
      <c r="HI16" s="360"/>
      <c r="HJ16" s="361"/>
      <c r="HK16" s="361"/>
      <c r="HL16" s="361"/>
      <c r="HM16" s="361"/>
      <c r="HN16" s="362"/>
      <c r="HO16" s="363"/>
      <c r="HP16" s="360"/>
      <c r="HQ16" s="361"/>
      <c r="HR16" s="361"/>
      <c r="HS16" s="361"/>
      <c r="HT16" s="361"/>
      <c r="HU16" s="362"/>
      <c r="HV16" s="363"/>
      <c r="HW16" s="360"/>
      <c r="HX16" s="361"/>
      <c r="HY16" s="361"/>
      <c r="HZ16" s="361"/>
      <c r="IA16" s="361"/>
      <c r="IB16" s="362"/>
      <c r="IC16" s="363"/>
      <c r="ID16" s="360"/>
      <c r="IE16" s="361"/>
      <c r="IF16" s="361"/>
      <c r="IG16" s="361"/>
      <c r="IH16" s="361"/>
      <c r="II16" s="362"/>
      <c r="IJ16" s="363"/>
      <c r="IK16" s="360"/>
      <c r="IL16" s="361"/>
      <c r="IM16" s="361"/>
      <c r="IN16" s="361"/>
      <c r="IO16" s="361"/>
      <c r="IP16" s="362"/>
      <c r="IQ16" s="363"/>
      <c r="IR16" s="360"/>
      <c r="IS16" s="361"/>
      <c r="IT16" s="361"/>
      <c r="IU16" s="361"/>
      <c r="IV16" s="361"/>
      <c r="IW16" s="362"/>
      <c r="IX16" s="363"/>
      <c r="IY16" s="360"/>
      <c r="IZ16" s="361"/>
      <c r="JA16" s="361"/>
      <c r="JB16" s="361"/>
      <c r="JC16" s="361"/>
      <c r="JD16" s="362"/>
      <c r="JE16" s="363"/>
      <c r="JF16" s="360"/>
      <c r="JG16" s="361"/>
      <c r="JH16" s="361"/>
      <c r="JI16" s="361"/>
      <c r="JJ16" s="361"/>
      <c r="JK16" s="362"/>
      <c r="JL16" s="363"/>
      <c r="JM16" s="360"/>
      <c r="JN16" s="361"/>
      <c r="JO16" s="361"/>
      <c r="JP16" s="361"/>
      <c r="JQ16" s="361"/>
      <c r="JR16" s="362"/>
      <c r="JS16" s="363"/>
      <c r="JT16" s="360"/>
      <c r="JU16" s="361"/>
      <c r="JV16" s="361"/>
      <c r="JW16" s="361"/>
      <c r="JX16" s="361"/>
      <c r="JY16" s="362"/>
      <c r="JZ16" s="363"/>
      <c r="KA16" s="360"/>
      <c r="KB16" s="361"/>
      <c r="KC16" s="361"/>
      <c r="KD16" s="361"/>
      <c r="KE16" s="361"/>
      <c r="KF16" s="362"/>
      <c r="KG16" s="363"/>
      <c r="KH16" s="360"/>
      <c r="KI16" s="361"/>
      <c r="KJ16" s="361"/>
      <c r="KK16" s="361"/>
      <c r="KL16" s="361"/>
      <c r="KM16" s="362"/>
      <c r="KN16" s="363"/>
      <c r="KO16" s="360"/>
      <c r="KP16" s="361"/>
      <c r="KQ16" s="361"/>
      <c r="KR16" s="361"/>
      <c r="KS16" s="361"/>
      <c r="KT16" s="362"/>
      <c r="KU16" s="363"/>
      <c r="KV16" s="360"/>
      <c r="KW16" s="361"/>
      <c r="KX16" s="361"/>
      <c r="KY16" s="361"/>
      <c r="KZ16" s="361"/>
      <c r="LA16" s="362"/>
      <c r="LB16" s="363"/>
      <c r="LC16" s="360"/>
      <c r="LD16" s="361"/>
      <c r="LE16" s="361"/>
      <c r="LF16" s="361"/>
      <c r="LG16" s="361"/>
      <c r="LH16" s="362"/>
      <c r="LI16" s="363"/>
      <c r="LJ16" s="360"/>
      <c r="LK16" s="361"/>
      <c r="LL16" s="361"/>
      <c r="LM16" s="361"/>
      <c r="LN16" s="361"/>
      <c r="LO16" s="362"/>
      <c r="LP16" s="363"/>
      <c r="LQ16" s="360"/>
      <c r="LR16" s="361"/>
      <c r="LS16" s="361"/>
      <c r="LT16" s="361"/>
      <c r="LU16" s="361"/>
      <c r="LV16" s="362"/>
      <c r="LW16" s="365"/>
      <c r="LX16" s="331" t="str">
        <f t="shared" si="3"/>
        <v/>
      </c>
      <c r="LY16" s="322" t="str">
        <f t="shared" si="0"/>
        <v/>
      </c>
      <c r="LZ16" s="322" t="str">
        <f t="shared" si="1"/>
        <v/>
      </c>
      <c r="MA16" s="322" t="str">
        <f t="shared" si="2"/>
        <v/>
      </c>
      <c r="MB16" s="332" t="str">
        <f t="shared" si="4"/>
        <v/>
      </c>
      <c r="MC16" s="333"/>
    </row>
    <row r="17" spans="2:341" ht="15.75" customHeight="1" x14ac:dyDescent="0.5">
      <c r="B17" s="322">
        <v>11</v>
      </c>
      <c r="C17" s="376" t="str">
        <f>IF(นักเรียน!C16="","",นักเรียน!C16)</f>
        <v/>
      </c>
      <c r="D17" s="376" t="str">
        <f>IF(นักเรียน!D16="","",นักเรียน!D16)</f>
        <v/>
      </c>
      <c r="E17" s="323" t="str">
        <f>IF(นักเรียน!E16="","",นักเรียน!E16)</f>
        <v/>
      </c>
      <c r="F17" s="322" t="str">
        <f>IF(นักเรียน!E16="","",นักเรียน!B16)</f>
        <v/>
      </c>
      <c r="G17" s="360"/>
      <c r="H17" s="361"/>
      <c r="I17" s="361"/>
      <c r="J17" s="361"/>
      <c r="K17" s="361"/>
      <c r="L17" s="362"/>
      <c r="M17" s="362"/>
      <c r="N17" s="360"/>
      <c r="O17" s="361"/>
      <c r="P17" s="361"/>
      <c r="Q17" s="361"/>
      <c r="R17" s="361"/>
      <c r="S17" s="362"/>
      <c r="T17" s="363"/>
      <c r="U17" s="360"/>
      <c r="V17" s="361"/>
      <c r="W17" s="361"/>
      <c r="X17" s="361"/>
      <c r="Y17" s="361"/>
      <c r="Z17" s="362"/>
      <c r="AA17" s="363"/>
      <c r="AB17" s="360"/>
      <c r="AC17" s="361"/>
      <c r="AD17" s="361"/>
      <c r="AE17" s="361"/>
      <c r="AF17" s="361"/>
      <c r="AG17" s="362"/>
      <c r="AH17" s="363"/>
      <c r="AI17" s="360"/>
      <c r="AJ17" s="361"/>
      <c r="AK17" s="361"/>
      <c r="AL17" s="361"/>
      <c r="AM17" s="361"/>
      <c r="AN17" s="362"/>
      <c r="AO17" s="363"/>
      <c r="AP17" s="360"/>
      <c r="AQ17" s="361"/>
      <c r="AR17" s="361"/>
      <c r="AS17" s="361"/>
      <c r="AT17" s="361"/>
      <c r="AU17" s="362"/>
      <c r="AV17" s="363"/>
      <c r="AW17" s="364"/>
      <c r="AX17" s="361"/>
      <c r="AY17" s="361"/>
      <c r="AZ17" s="361"/>
      <c r="BA17" s="361"/>
      <c r="BB17" s="362"/>
      <c r="BC17" s="362"/>
      <c r="BD17" s="360"/>
      <c r="BE17" s="361"/>
      <c r="BF17" s="361"/>
      <c r="BG17" s="361"/>
      <c r="BH17" s="361"/>
      <c r="BI17" s="362"/>
      <c r="BJ17" s="363"/>
      <c r="BK17" s="360"/>
      <c r="BL17" s="361"/>
      <c r="BM17" s="361"/>
      <c r="BN17" s="361"/>
      <c r="BO17" s="361"/>
      <c r="BP17" s="362"/>
      <c r="BQ17" s="363"/>
      <c r="BR17" s="360"/>
      <c r="BS17" s="361"/>
      <c r="BT17" s="361"/>
      <c r="BU17" s="361"/>
      <c r="BV17" s="361"/>
      <c r="BW17" s="362"/>
      <c r="BX17" s="363"/>
      <c r="BY17" s="364"/>
      <c r="BZ17" s="361"/>
      <c r="CA17" s="361"/>
      <c r="CB17" s="361"/>
      <c r="CC17" s="361"/>
      <c r="CD17" s="362"/>
      <c r="CE17" s="362"/>
      <c r="CF17" s="360"/>
      <c r="CG17" s="361"/>
      <c r="CH17" s="361"/>
      <c r="CI17" s="361"/>
      <c r="CJ17" s="361"/>
      <c r="CK17" s="362"/>
      <c r="CL17" s="363"/>
      <c r="CM17" s="360"/>
      <c r="CN17" s="361"/>
      <c r="CO17" s="361"/>
      <c r="CP17" s="361"/>
      <c r="CQ17" s="361"/>
      <c r="CR17" s="362"/>
      <c r="CS17" s="363"/>
      <c r="CT17" s="360"/>
      <c r="CU17" s="361"/>
      <c r="CV17" s="361"/>
      <c r="CW17" s="361"/>
      <c r="CX17" s="361"/>
      <c r="CY17" s="362"/>
      <c r="CZ17" s="363"/>
      <c r="DA17" s="364"/>
      <c r="DB17" s="361"/>
      <c r="DC17" s="361"/>
      <c r="DD17" s="361"/>
      <c r="DE17" s="361"/>
      <c r="DF17" s="362"/>
      <c r="DG17" s="363"/>
      <c r="DH17" s="360"/>
      <c r="DI17" s="361"/>
      <c r="DJ17" s="361"/>
      <c r="DK17" s="361"/>
      <c r="DL17" s="361"/>
      <c r="DM17" s="362"/>
      <c r="DN17" s="363"/>
      <c r="DO17" s="360"/>
      <c r="DP17" s="361"/>
      <c r="DQ17" s="361"/>
      <c r="DR17" s="361"/>
      <c r="DS17" s="361"/>
      <c r="DT17" s="362"/>
      <c r="DU17" s="363"/>
      <c r="DV17" s="360"/>
      <c r="DW17" s="361"/>
      <c r="DX17" s="361"/>
      <c r="DY17" s="361"/>
      <c r="DZ17" s="361"/>
      <c r="EA17" s="362"/>
      <c r="EB17" s="363"/>
      <c r="EC17" s="360"/>
      <c r="ED17" s="361"/>
      <c r="EE17" s="361"/>
      <c r="EF17" s="361"/>
      <c r="EG17" s="361"/>
      <c r="EH17" s="362"/>
      <c r="EI17" s="363"/>
      <c r="EJ17" s="360"/>
      <c r="EK17" s="361"/>
      <c r="EL17" s="361"/>
      <c r="EM17" s="361"/>
      <c r="EN17" s="361"/>
      <c r="EO17" s="362"/>
      <c r="EP17" s="363"/>
      <c r="EQ17" s="360"/>
      <c r="ER17" s="361"/>
      <c r="ES17" s="361"/>
      <c r="ET17" s="361"/>
      <c r="EU17" s="361"/>
      <c r="EV17" s="362"/>
      <c r="EW17" s="363"/>
      <c r="EX17" s="360"/>
      <c r="EY17" s="361"/>
      <c r="EZ17" s="361"/>
      <c r="FA17" s="361"/>
      <c r="FB17" s="361"/>
      <c r="FC17" s="362"/>
      <c r="FD17" s="363"/>
      <c r="FE17" s="360"/>
      <c r="FF17" s="361"/>
      <c r="FG17" s="361"/>
      <c r="FH17" s="361"/>
      <c r="FI17" s="361"/>
      <c r="FJ17" s="362"/>
      <c r="FK17" s="363"/>
      <c r="FL17" s="360"/>
      <c r="FM17" s="361"/>
      <c r="FN17" s="361"/>
      <c r="FO17" s="361"/>
      <c r="FP17" s="361"/>
      <c r="FQ17" s="362"/>
      <c r="FR17" s="363"/>
      <c r="FS17" s="360"/>
      <c r="FT17" s="361"/>
      <c r="FU17" s="361"/>
      <c r="FV17" s="361"/>
      <c r="FW17" s="361"/>
      <c r="FX17" s="362"/>
      <c r="FY17" s="363"/>
      <c r="FZ17" s="360"/>
      <c r="GA17" s="361"/>
      <c r="GB17" s="361"/>
      <c r="GC17" s="361"/>
      <c r="GD17" s="361"/>
      <c r="GE17" s="362"/>
      <c r="GF17" s="363"/>
      <c r="GG17" s="360"/>
      <c r="GH17" s="361"/>
      <c r="GI17" s="361"/>
      <c r="GJ17" s="361"/>
      <c r="GK17" s="361"/>
      <c r="GL17" s="362"/>
      <c r="GM17" s="363"/>
      <c r="GN17" s="360"/>
      <c r="GO17" s="361"/>
      <c r="GP17" s="361"/>
      <c r="GQ17" s="361"/>
      <c r="GR17" s="361"/>
      <c r="GS17" s="362"/>
      <c r="GT17" s="363"/>
      <c r="GU17" s="360"/>
      <c r="GV17" s="361"/>
      <c r="GW17" s="361"/>
      <c r="GX17" s="361"/>
      <c r="GY17" s="361"/>
      <c r="GZ17" s="362"/>
      <c r="HA17" s="363"/>
      <c r="HB17" s="360"/>
      <c r="HC17" s="361"/>
      <c r="HD17" s="361"/>
      <c r="HE17" s="361"/>
      <c r="HF17" s="361"/>
      <c r="HG17" s="362"/>
      <c r="HH17" s="363"/>
      <c r="HI17" s="360"/>
      <c r="HJ17" s="361"/>
      <c r="HK17" s="361"/>
      <c r="HL17" s="361"/>
      <c r="HM17" s="361"/>
      <c r="HN17" s="362"/>
      <c r="HO17" s="363"/>
      <c r="HP17" s="360"/>
      <c r="HQ17" s="361"/>
      <c r="HR17" s="361"/>
      <c r="HS17" s="361"/>
      <c r="HT17" s="361"/>
      <c r="HU17" s="362"/>
      <c r="HV17" s="363"/>
      <c r="HW17" s="360"/>
      <c r="HX17" s="361"/>
      <c r="HY17" s="361"/>
      <c r="HZ17" s="361"/>
      <c r="IA17" s="361"/>
      <c r="IB17" s="362"/>
      <c r="IC17" s="363"/>
      <c r="ID17" s="360"/>
      <c r="IE17" s="361"/>
      <c r="IF17" s="361"/>
      <c r="IG17" s="361"/>
      <c r="IH17" s="361"/>
      <c r="II17" s="362"/>
      <c r="IJ17" s="363"/>
      <c r="IK17" s="360"/>
      <c r="IL17" s="361"/>
      <c r="IM17" s="361"/>
      <c r="IN17" s="361"/>
      <c r="IO17" s="361"/>
      <c r="IP17" s="362"/>
      <c r="IQ17" s="363"/>
      <c r="IR17" s="360"/>
      <c r="IS17" s="361"/>
      <c r="IT17" s="361"/>
      <c r="IU17" s="361"/>
      <c r="IV17" s="361"/>
      <c r="IW17" s="362"/>
      <c r="IX17" s="363"/>
      <c r="IY17" s="360"/>
      <c r="IZ17" s="361"/>
      <c r="JA17" s="361"/>
      <c r="JB17" s="361"/>
      <c r="JC17" s="361"/>
      <c r="JD17" s="362"/>
      <c r="JE17" s="363"/>
      <c r="JF17" s="360"/>
      <c r="JG17" s="361"/>
      <c r="JH17" s="361"/>
      <c r="JI17" s="361"/>
      <c r="JJ17" s="361"/>
      <c r="JK17" s="362"/>
      <c r="JL17" s="363"/>
      <c r="JM17" s="360"/>
      <c r="JN17" s="361"/>
      <c r="JO17" s="361"/>
      <c r="JP17" s="361"/>
      <c r="JQ17" s="361"/>
      <c r="JR17" s="362"/>
      <c r="JS17" s="363"/>
      <c r="JT17" s="360"/>
      <c r="JU17" s="361"/>
      <c r="JV17" s="361"/>
      <c r="JW17" s="361"/>
      <c r="JX17" s="361"/>
      <c r="JY17" s="362"/>
      <c r="JZ17" s="363"/>
      <c r="KA17" s="360"/>
      <c r="KB17" s="361"/>
      <c r="KC17" s="361"/>
      <c r="KD17" s="361"/>
      <c r="KE17" s="361"/>
      <c r="KF17" s="362"/>
      <c r="KG17" s="363"/>
      <c r="KH17" s="360"/>
      <c r="KI17" s="361"/>
      <c r="KJ17" s="361"/>
      <c r="KK17" s="361"/>
      <c r="KL17" s="361"/>
      <c r="KM17" s="362"/>
      <c r="KN17" s="363"/>
      <c r="KO17" s="360"/>
      <c r="KP17" s="361"/>
      <c r="KQ17" s="361"/>
      <c r="KR17" s="361"/>
      <c r="KS17" s="361"/>
      <c r="KT17" s="362"/>
      <c r="KU17" s="363"/>
      <c r="KV17" s="360"/>
      <c r="KW17" s="361"/>
      <c r="KX17" s="361"/>
      <c r="KY17" s="361"/>
      <c r="KZ17" s="361"/>
      <c r="LA17" s="362"/>
      <c r="LB17" s="363"/>
      <c r="LC17" s="360"/>
      <c r="LD17" s="361"/>
      <c r="LE17" s="361"/>
      <c r="LF17" s="361"/>
      <c r="LG17" s="361"/>
      <c r="LH17" s="362"/>
      <c r="LI17" s="363"/>
      <c r="LJ17" s="360"/>
      <c r="LK17" s="361"/>
      <c r="LL17" s="361"/>
      <c r="LM17" s="361"/>
      <c r="LN17" s="361"/>
      <c r="LO17" s="362"/>
      <c r="LP17" s="363"/>
      <c r="LQ17" s="360"/>
      <c r="LR17" s="361"/>
      <c r="LS17" s="361"/>
      <c r="LT17" s="361"/>
      <c r="LU17" s="361"/>
      <c r="LV17" s="362"/>
      <c r="LW17" s="365"/>
      <c r="LX17" s="331" t="str">
        <f t="shared" si="3"/>
        <v/>
      </c>
      <c r="LY17" s="322" t="str">
        <f t="shared" si="0"/>
        <v/>
      </c>
      <c r="LZ17" s="322" t="str">
        <f t="shared" si="1"/>
        <v/>
      </c>
      <c r="MA17" s="322" t="str">
        <f t="shared" si="2"/>
        <v/>
      </c>
      <c r="MB17" s="332" t="str">
        <f t="shared" si="4"/>
        <v/>
      </c>
      <c r="MC17" s="333"/>
    </row>
    <row r="18" spans="2:341" ht="15.75" customHeight="1" x14ac:dyDescent="0.5">
      <c r="B18" s="322">
        <v>12</v>
      </c>
      <c r="C18" s="376" t="str">
        <f>IF(นักเรียน!C17="","",นักเรียน!C17)</f>
        <v/>
      </c>
      <c r="D18" s="376" t="str">
        <f>IF(นักเรียน!D17="","",นักเรียน!D17)</f>
        <v/>
      </c>
      <c r="E18" s="323" t="str">
        <f>IF(นักเรียน!E17="","",นักเรียน!E17)</f>
        <v/>
      </c>
      <c r="F18" s="322" t="str">
        <f>IF(นักเรียน!E17="","",นักเรียน!B17)</f>
        <v/>
      </c>
      <c r="G18" s="360"/>
      <c r="H18" s="361"/>
      <c r="I18" s="361"/>
      <c r="J18" s="361"/>
      <c r="K18" s="361"/>
      <c r="L18" s="362"/>
      <c r="M18" s="362"/>
      <c r="N18" s="360"/>
      <c r="O18" s="361"/>
      <c r="P18" s="361"/>
      <c r="Q18" s="361"/>
      <c r="R18" s="361"/>
      <c r="S18" s="362"/>
      <c r="T18" s="363"/>
      <c r="U18" s="360"/>
      <c r="V18" s="361"/>
      <c r="W18" s="361"/>
      <c r="X18" s="361"/>
      <c r="Y18" s="361"/>
      <c r="Z18" s="362"/>
      <c r="AA18" s="363"/>
      <c r="AB18" s="360"/>
      <c r="AC18" s="361"/>
      <c r="AD18" s="361"/>
      <c r="AE18" s="361"/>
      <c r="AF18" s="361"/>
      <c r="AG18" s="362"/>
      <c r="AH18" s="363"/>
      <c r="AI18" s="360"/>
      <c r="AJ18" s="361"/>
      <c r="AK18" s="361"/>
      <c r="AL18" s="361"/>
      <c r="AM18" s="361"/>
      <c r="AN18" s="362"/>
      <c r="AO18" s="363"/>
      <c r="AP18" s="360"/>
      <c r="AQ18" s="361"/>
      <c r="AR18" s="361"/>
      <c r="AS18" s="361"/>
      <c r="AT18" s="361"/>
      <c r="AU18" s="362"/>
      <c r="AV18" s="363"/>
      <c r="AW18" s="364"/>
      <c r="AX18" s="361"/>
      <c r="AY18" s="361"/>
      <c r="AZ18" s="361"/>
      <c r="BA18" s="361"/>
      <c r="BB18" s="362"/>
      <c r="BC18" s="362"/>
      <c r="BD18" s="360"/>
      <c r="BE18" s="361"/>
      <c r="BF18" s="361"/>
      <c r="BG18" s="361"/>
      <c r="BH18" s="361"/>
      <c r="BI18" s="362"/>
      <c r="BJ18" s="363"/>
      <c r="BK18" s="360"/>
      <c r="BL18" s="361"/>
      <c r="BM18" s="361"/>
      <c r="BN18" s="361"/>
      <c r="BO18" s="361"/>
      <c r="BP18" s="362"/>
      <c r="BQ18" s="363"/>
      <c r="BR18" s="360"/>
      <c r="BS18" s="361"/>
      <c r="BT18" s="361"/>
      <c r="BU18" s="361"/>
      <c r="BV18" s="361"/>
      <c r="BW18" s="362"/>
      <c r="BX18" s="363"/>
      <c r="BY18" s="364"/>
      <c r="BZ18" s="361"/>
      <c r="CA18" s="361"/>
      <c r="CB18" s="361"/>
      <c r="CC18" s="361"/>
      <c r="CD18" s="362"/>
      <c r="CE18" s="362"/>
      <c r="CF18" s="360"/>
      <c r="CG18" s="361"/>
      <c r="CH18" s="361"/>
      <c r="CI18" s="361"/>
      <c r="CJ18" s="361"/>
      <c r="CK18" s="362"/>
      <c r="CL18" s="363"/>
      <c r="CM18" s="360"/>
      <c r="CN18" s="361"/>
      <c r="CO18" s="361"/>
      <c r="CP18" s="361"/>
      <c r="CQ18" s="361"/>
      <c r="CR18" s="362"/>
      <c r="CS18" s="363"/>
      <c r="CT18" s="360"/>
      <c r="CU18" s="361"/>
      <c r="CV18" s="361"/>
      <c r="CW18" s="361"/>
      <c r="CX18" s="361"/>
      <c r="CY18" s="362"/>
      <c r="CZ18" s="363"/>
      <c r="DA18" s="364"/>
      <c r="DB18" s="361"/>
      <c r="DC18" s="361"/>
      <c r="DD18" s="361"/>
      <c r="DE18" s="361"/>
      <c r="DF18" s="362"/>
      <c r="DG18" s="363"/>
      <c r="DH18" s="360"/>
      <c r="DI18" s="361"/>
      <c r="DJ18" s="361"/>
      <c r="DK18" s="361"/>
      <c r="DL18" s="361"/>
      <c r="DM18" s="362"/>
      <c r="DN18" s="363"/>
      <c r="DO18" s="360"/>
      <c r="DP18" s="361"/>
      <c r="DQ18" s="361"/>
      <c r="DR18" s="361"/>
      <c r="DS18" s="361"/>
      <c r="DT18" s="362"/>
      <c r="DU18" s="363"/>
      <c r="DV18" s="360"/>
      <c r="DW18" s="361"/>
      <c r="DX18" s="361"/>
      <c r="DY18" s="361"/>
      <c r="DZ18" s="361"/>
      <c r="EA18" s="362"/>
      <c r="EB18" s="363"/>
      <c r="EC18" s="360"/>
      <c r="ED18" s="361"/>
      <c r="EE18" s="361"/>
      <c r="EF18" s="361"/>
      <c r="EG18" s="361"/>
      <c r="EH18" s="362"/>
      <c r="EI18" s="363"/>
      <c r="EJ18" s="360"/>
      <c r="EK18" s="361"/>
      <c r="EL18" s="361"/>
      <c r="EM18" s="361"/>
      <c r="EN18" s="361"/>
      <c r="EO18" s="362"/>
      <c r="EP18" s="363"/>
      <c r="EQ18" s="360"/>
      <c r="ER18" s="361"/>
      <c r="ES18" s="361"/>
      <c r="ET18" s="361"/>
      <c r="EU18" s="361"/>
      <c r="EV18" s="362"/>
      <c r="EW18" s="363"/>
      <c r="EX18" s="360"/>
      <c r="EY18" s="361"/>
      <c r="EZ18" s="361"/>
      <c r="FA18" s="361"/>
      <c r="FB18" s="361"/>
      <c r="FC18" s="362"/>
      <c r="FD18" s="363"/>
      <c r="FE18" s="360"/>
      <c r="FF18" s="361"/>
      <c r="FG18" s="361"/>
      <c r="FH18" s="361"/>
      <c r="FI18" s="361"/>
      <c r="FJ18" s="362"/>
      <c r="FK18" s="363"/>
      <c r="FL18" s="360"/>
      <c r="FM18" s="361"/>
      <c r="FN18" s="361"/>
      <c r="FO18" s="361"/>
      <c r="FP18" s="361"/>
      <c r="FQ18" s="362"/>
      <c r="FR18" s="363"/>
      <c r="FS18" s="360"/>
      <c r="FT18" s="361"/>
      <c r="FU18" s="361"/>
      <c r="FV18" s="361"/>
      <c r="FW18" s="361"/>
      <c r="FX18" s="362"/>
      <c r="FY18" s="363"/>
      <c r="FZ18" s="360"/>
      <c r="GA18" s="361"/>
      <c r="GB18" s="361"/>
      <c r="GC18" s="361"/>
      <c r="GD18" s="361"/>
      <c r="GE18" s="362"/>
      <c r="GF18" s="363"/>
      <c r="GG18" s="360"/>
      <c r="GH18" s="361"/>
      <c r="GI18" s="361"/>
      <c r="GJ18" s="361"/>
      <c r="GK18" s="361"/>
      <c r="GL18" s="362"/>
      <c r="GM18" s="363"/>
      <c r="GN18" s="360"/>
      <c r="GO18" s="361"/>
      <c r="GP18" s="361"/>
      <c r="GQ18" s="361"/>
      <c r="GR18" s="361"/>
      <c r="GS18" s="362"/>
      <c r="GT18" s="363"/>
      <c r="GU18" s="360"/>
      <c r="GV18" s="361"/>
      <c r="GW18" s="361"/>
      <c r="GX18" s="361"/>
      <c r="GY18" s="361"/>
      <c r="GZ18" s="362"/>
      <c r="HA18" s="363"/>
      <c r="HB18" s="360"/>
      <c r="HC18" s="361"/>
      <c r="HD18" s="361"/>
      <c r="HE18" s="361"/>
      <c r="HF18" s="361"/>
      <c r="HG18" s="362"/>
      <c r="HH18" s="363"/>
      <c r="HI18" s="360"/>
      <c r="HJ18" s="361"/>
      <c r="HK18" s="361"/>
      <c r="HL18" s="361"/>
      <c r="HM18" s="361"/>
      <c r="HN18" s="362"/>
      <c r="HO18" s="363"/>
      <c r="HP18" s="360"/>
      <c r="HQ18" s="361"/>
      <c r="HR18" s="361"/>
      <c r="HS18" s="361"/>
      <c r="HT18" s="361"/>
      <c r="HU18" s="362"/>
      <c r="HV18" s="363"/>
      <c r="HW18" s="360"/>
      <c r="HX18" s="361"/>
      <c r="HY18" s="361"/>
      <c r="HZ18" s="361"/>
      <c r="IA18" s="361"/>
      <c r="IB18" s="362"/>
      <c r="IC18" s="363"/>
      <c r="ID18" s="360"/>
      <c r="IE18" s="361"/>
      <c r="IF18" s="361"/>
      <c r="IG18" s="361"/>
      <c r="IH18" s="361"/>
      <c r="II18" s="362"/>
      <c r="IJ18" s="363"/>
      <c r="IK18" s="360"/>
      <c r="IL18" s="361"/>
      <c r="IM18" s="361"/>
      <c r="IN18" s="361"/>
      <c r="IO18" s="361"/>
      <c r="IP18" s="362"/>
      <c r="IQ18" s="363"/>
      <c r="IR18" s="360"/>
      <c r="IS18" s="361"/>
      <c r="IT18" s="361"/>
      <c r="IU18" s="361"/>
      <c r="IV18" s="361"/>
      <c r="IW18" s="362"/>
      <c r="IX18" s="363"/>
      <c r="IY18" s="360"/>
      <c r="IZ18" s="361"/>
      <c r="JA18" s="361"/>
      <c r="JB18" s="361"/>
      <c r="JC18" s="361"/>
      <c r="JD18" s="362"/>
      <c r="JE18" s="363"/>
      <c r="JF18" s="360"/>
      <c r="JG18" s="361"/>
      <c r="JH18" s="361"/>
      <c r="JI18" s="361"/>
      <c r="JJ18" s="361"/>
      <c r="JK18" s="362"/>
      <c r="JL18" s="363"/>
      <c r="JM18" s="360"/>
      <c r="JN18" s="361"/>
      <c r="JO18" s="361"/>
      <c r="JP18" s="361"/>
      <c r="JQ18" s="361"/>
      <c r="JR18" s="362"/>
      <c r="JS18" s="363"/>
      <c r="JT18" s="360"/>
      <c r="JU18" s="361"/>
      <c r="JV18" s="361"/>
      <c r="JW18" s="361"/>
      <c r="JX18" s="361"/>
      <c r="JY18" s="362"/>
      <c r="JZ18" s="363"/>
      <c r="KA18" s="360"/>
      <c r="KB18" s="361"/>
      <c r="KC18" s="361"/>
      <c r="KD18" s="361"/>
      <c r="KE18" s="361"/>
      <c r="KF18" s="362"/>
      <c r="KG18" s="363"/>
      <c r="KH18" s="360"/>
      <c r="KI18" s="361"/>
      <c r="KJ18" s="361"/>
      <c r="KK18" s="361"/>
      <c r="KL18" s="361"/>
      <c r="KM18" s="362"/>
      <c r="KN18" s="363"/>
      <c r="KO18" s="360"/>
      <c r="KP18" s="361"/>
      <c r="KQ18" s="361"/>
      <c r="KR18" s="361"/>
      <c r="KS18" s="361"/>
      <c r="KT18" s="362"/>
      <c r="KU18" s="363"/>
      <c r="KV18" s="360"/>
      <c r="KW18" s="361"/>
      <c r="KX18" s="361"/>
      <c r="KY18" s="361"/>
      <c r="KZ18" s="361"/>
      <c r="LA18" s="362"/>
      <c r="LB18" s="363"/>
      <c r="LC18" s="360"/>
      <c r="LD18" s="361"/>
      <c r="LE18" s="361"/>
      <c r="LF18" s="361"/>
      <c r="LG18" s="361"/>
      <c r="LH18" s="362"/>
      <c r="LI18" s="363"/>
      <c r="LJ18" s="360"/>
      <c r="LK18" s="361"/>
      <c r="LL18" s="361"/>
      <c r="LM18" s="361"/>
      <c r="LN18" s="361"/>
      <c r="LO18" s="362"/>
      <c r="LP18" s="363"/>
      <c r="LQ18" s="360"/>
      <c r="LR18" s="361"/>
      <c r="LS18" s="361"/>
      <c r="LT18" s="361"/>
      <c r="LU18" s="361"/>
      <c r="LV18" s="362"/>
      <c r="LW18" s="365"/>
      <c r="LX18" s="331" t="str">
        <f t="shared" si="3"/>
        <v/>
      </c>
      <c r="LY18" s="322" t="str">
        <f t="shared" si="0"/>
        <v/>
      </c>
      <c r="LZ18" s="322" t="str">
        <f t="shared" si="1"/>
        <v/>
      </c>
      <c r="MA18" s="322" t="str">
        <f t="shared" si="2"/>
        <v/>
      </c>
      <c r="MB18" s="332" t="str">
        <f t="shared" si="4"/>
        <v/>
      </c>
      <c r="MC18" s="333"/>
    </row>
    <row r="19" spans="2:341" ht="15.75" customHeight="1" x14ac:dyDescent="0.5">
      <c r="B19" s="322">
        <v>13</v>
      </c>
      <c r="C19" s="376" t="str">
        <f>IF(นักเรียน!C18="","",นักเรียน!C18)</f>
        <v/>
      </c>
      <c r="D19" s="376" t="str">
        <f>IF(นักเรียน!D18="","",นักเรียน!D18)</f>
        <v/>
      </c>
      <c r="E19" s="323" t="str">
        <f>IF(นักเรียน!E18="","",นักเรียน!E18)</f>
        <v/>
      </c>
      <c r="F19" s="322" t="str">
        <f>IF(นักเรียน!E18="","",นักเรียน!B18)</f>
        <v/>
      </c>
      <c r="G19" s="360"/>
      <c r="H19" s="361"/>
      <c r="I19" s="361"/>
      <c r="J19" s="361"/>
      <c r="K19" s="361"/>
      <c r="L19" s="362"/>
      <c r="M19" s="362"/>
      <c r="N19" s="360"/>
      <c r="O19" s="361"/>
      <c r="P19" s="361"/>
      <c r="Q19" s="361"/>
      <c r="R19" s="361"/>
      <c r="S19" s="362"/>
      <c r="T19" s="363"/>
      <c r="U19" s="360"/>
      <c r="V19" s="361"/>
      <c r="W19" s="361"/>
      <c r="X19" s="361"/>
      <c r="Y19" s="361"/>
      <c r="Z19" s="362"/>
      <c r="AA19" s="363"/>
      <c r="AB19" s="360"/>
      <c r="AC19" s="361"/>
      <c r="AD19" s="361"/>
      <c r="AE19" s="361"/>
      <c r="AF19" s="361"/>
      <c r="AG19" s="362"/>
      <c r="AH19" s="363"/>
      <c r="AI19" s="360"/>
      <c r="AJ19" s="361"/>
      <c r="AK19" s="361"/>
      <c r="AL19" s="361"/>
      <c r="AM19" s="361"/>
      <c r="AN19" s="362"/>
      <c r="AO19" s="363"/>
      <c r="AP19" s="360"/>
      <c r="AQ19" s="361"/>
      <c r="AR19" s="361"/>
      <c r="AS19" s="361"/>
      <c r="AT19" s="361"/>
      <c r="AU19" s="362"/>
      <c r="AV19" s="363"/>
      <c r="AW19" s="364"/>
      <c r="AX19" s="361"/>
      <c r="AY19" s="361"/>
      <c r="AZ19" s="361"/>
      <c r="BA19" s="361"/>
      <c r="BB19" s="362"/>
      <c r="BC19" s="362"/>
      <c r="BD19" s="360"/>
      <c r="BE19" s="361"/>
      <c r="BF19" s="361"/>
      <c r="BG19" s="361"/>
      <c r="BH19" s="361"/>
      <c r="BI19" s="362"/>
      <c r="BJ19" s="363"/>
      <c r="BK19" s="360"/>
      <c r="BL19" s="361"/>
      <c r="BM19" s="361"/>
      <c r="BN19" s="361"/>
      <c r="BO19" s="361"/>
      <c r="BP19" s="362"/>
      <c r="BQ19" s="363"/>
      <c r="BR19" s="360"/>
      <c r="BS19" s="361"/>
      <c r="BT19" s="361"/>
      <c r="BU19" s="361"/>
      <c r="BV19" s="361"/>
      <c r="BW19" s="362"/>
      <c r="BX19" s="363"/>
      <c r="BY19" s="364"/>
      <c r="BZ19" s="361"/>
      <c r="CA19" s="361"/>
      <c r="CB19" s="361"/>
      <c r="CC19" s="361"/>
      <c r="CD19" s="362"/>
      <c r="CE19" s="362"/>
      <c r="CF19" s="360"/>
      <c r="CG19" s="361"/>
      <c r="CH19" s="361"/>
      <c r="CI19" s="361"/>
      <c r="CJ19" s="361"/>
      <c r="CK19" s="362"/>
      <c r="CL19" s="363"/>
      <c r="CM19" s="360"/>
      <c r="CN19" s="361"/>
      <c r="CO19" s="361"/>
      <c r="CP19" s="361"/>
      <c r="CQ19" s="361"/>
      <c r="CR19" s="362"/>
      <c r="CS19" s="363"/>
      <c r="CT19" s="360"/>
      <c r="CU19" s="361"/>
      <c r="CV19" s="361"/>
      <c r="CW19" s="361"/>
      <c r="CX19" s="361"/>
      <c r="CY19" s="362"/>
      <c r="CZ19" s="363"/>
      <c r="DA19" s="364"/>
      <c r="DB19" s="361"/>
      <c r="DC19" s="361"/>
      <c r="DD19" s="361"/>
      <c r="DE19" s="361"/>
      <c r="DF19" s="362"/>
      <c r="DG19" s="363"/>
      <c r="DH19" s="360"/>
      <c r="DI19" s="361"/>
      <c r="DJ19" s="361"/>
      <c r="DK19" s="361"/>
      <c r="DL19" s="361"/>
      <c r="DM19" s="362"/>
      <c r="DN19" s="363"/>
      <c r="DO19" s="360"/>
      <c r="DP19" s="361"/>
      <c r="DQ19" s="361"/>
      <c r="DR19" s="361"/>
      <c r="DS19" s="361"/>
      <c r="DT19" s="362"/>
      <c r="DU19" s="363"/>
      <c r="DV19" s="360"/>
      <c r="DW19" s="361"/>
      <c r="DX19" s="361"/>
      <c r="DY19" s="361"/>
      <c r="DZ19" s="361"/>
      <c r="EA19" s="362"/>
      <c r="EB19" s="363"/>
      <c r="EC19" s="360"/>
      <c r="ED19" s="361"/>
      <c r="EE19" s="361"/>
      <c r="EF19" s="361"/>
      <c r="EG19" s="361"/>
      <c r="EH19" s="362"/>
      <c r="EI19" s="363"/>
      <c r="EJ19" s="360"/>
      <c r="EK19" s="361"/>
      <c r="EL19" s="361"/>
      <c r="EM19" s="361"/>
      <c r="EN19" s="361"/>
      <c r="EO19" s="362"/>
      <c r="EP19" s="363"/>
      <c r="EQ19" s="360"/>
      <c r="ER19" s="361"/>
      <c r="ES19" s="361"/>
      <c r="ET19" s="361"/>
      <c r="EU19" s="361"/>
      <c r="EV19" s="362"/>
      <c r="EW19" s="363"/>
      <c r="EX19" s="360"/>
      <c r="EY19" s="361"/>
      <c r="EZ19" s="361"/>
      <c r="FA19" s="361"/>
      <c r="FB19" s="361"/>
      <c r="FC19" s="362"/>
      <c r="FD19" s="363"/>
      <c r="FE19" s="360"/>
      <c r="FF19" s="361"/>
      <c r="FG19" s="361"/>
      <c r="FH19" s="361"/>
      <c r="FI19" s="361"/>
      <c r="FJ19" s="362"/>
      <c r="FK19" s="363"/>
      <c r="FL19" s="360"/>
      <c r="FM19" s="361"/>
      <c r="FN19" s="361"/>
      <c r="FO19" s="361"/>
      <c r="FP19" s="361"/>
      <c r="FQ19" s="362"/>
      <c r="FR19" s="363"/>
      <c r="FS19" s="360"/>
      <c r="FT19" s="361"/>
      <c r="FU19" s="361"/>
      <c r="FV19" s="361"/>
      <c r="FW19" s="361"/>
      <c r="FX19" s="362"/>
      <c r="FY19" s="363"/>
      <c r="FZ19" s="360"/>
      <c r="GA19" s="361"/>
      <c r="GB19" s="361"/>
      <c r="GC19" s="361"/>
      <c r="GD19" s="361"/>
      <c r="GE19" s="362"/>
      <c r="GF19" s="363"/>
      <c r="GG19" s="360"/>
      <c r="GH19" s="361"/>
      <c r="GI19" s="361"/>
      <c r="GJ19" s="361"/>
      <c r="GK19" s="361"/>
      <c r="GL19" s="362"/>
      <c r="GM19" s="363"/>
      <c r="GN19" s="360"/>
      <c r="GO19" s="361"/>
      <c r="GP19" s="361"/>
      <c r="GQ19" s="361"/>
      <c r="GR19" s="361"/>
      <c r="GS19" s="362"/>
      <c r="GT19" s="363"/>
      <c r="GU19" s="360"/>
      <c r="GV19" s="361"/>
      <c r="GW19" s="361"/>
      <c r="GX19" s="361"/>
      <c r="GY19" s="361"/>
      <c r="GZ19" s="362"/>
      <c r="HA19" s="363"/>
      <c r="HB19" s="360"/>
      <c r="HC19" s="361"/>
      <c r="HD19" s="361"/>
      <c r="HE19" s="361"/>
      <c r="HF19" s="361"/>
      <c r="HG19" s="362"/>
      <c r="HH19" s="363"/>
      <c r="HI19" s="360"/>
      <c r="HJ19" s="361"/>
      <c r="HK19" s="361"/>
      <c r="HL19" s="361"/>
      <c r="HM19" s="361"/>
      <c r="HN19" s="362"/>
      <c r="HO19" s="363"/>
      <c r="HP19" s="360"/>
      <c r="HQ19" s="361"/>
      <c r="HR19" s="361"/>
      <c r="HS19" s="361"/>
      <c r="HT19" s="361"/>
      <c r="HU19" s="362"/>
      <c r="HV19" s="363"/>
      <c r="HW19" s="360"/>
      <c r="HX19" s="361"/>
      <c r="HY19" s="361"/>
      <c r="HZ19" s="361"/>
      <c r="IA19" s="361"/>
      <c r="IB19" s="362"/>
      <c r="IC19" s="363"/>
      <c r="ID19" s="360"/>
      <c r="IE19" s="361"/>
      <c r="IF19" s="361"/>
      <c r="IG19" s="361"/>
      <c r="IH19" s="361"/>
      <c r="II19" s="362"/>
      <c r="IJ19" s="363"/>
      <c r="IK19" s="360"/>
      <c r="IL19" s="361"/>
      <c r="IM19" s="361"/>
      <c r="IN19" s="361"/>
      <c r="IO19" s="361"/>
      <c r="IP19" s="362"/>
      <c r="IQ19" s="363"/>
      <c r="IR19" s="360"/>
      <c r="IS19" s="361"/>
      <c r="IT19" s="361"/>
      <c r="IU19" s="361"/>
      <c r="IV19" s="361"/>
      <c r="IW19" s="362"/>
      <c r="IX19" s="363"/>
      <c r="IY19" s="360"/>
      <c r="IZ19" s="361"/>
      <c r="JA19" s="361"/>
      <c r="JB19" s="361"/>
      <c r="JC19" s="361"/>
      <c r="JD19" s="362"/>
      <c r="JE19" s="363"/>
      <c r="JF19" s="360"/>
      <c r="JG19" s="361"/>
      <c r="JH19" s="361"/>
      <c r="JI19" s="361"/>
      <c r="JJ19" s="361"/>
      <c r="JK19" s="362"/>
      <c r="JL19" s="363"/>
      <c r="JM19" s="360"/>
      <c r="JN19" s="361"/>
      <c r="JO19" s="361"/>
      <c r="JP19" s="361"/>
      <c r="JQ19" s="361"/>
      <c r="JR19" s="362"/>
      <c r="JS19" s="363"/>
      <c r="JT19" s="360"/>
      <c r="JU19" s="361"/>
      <c r="JV19" s="361"/>
      <c r="JW19" s="361"/>
      <c r="JX19" s="361"/>
      <c r="JY19" s="362"/>
      <c r="JZ19" s="363"/>
      <c r="KA19" s="360"/>
      <c r="KB19" s="361"/>
      <c r="KC19" s="361"/>
      <c r="KD19" s="361"/>
      <c r="KE19" s="361"/>
      <c r="KF19" s="362"/>
      <c r="KG19" s="363"/>
      <c r="KH19" s="360"/>
      <c r="KI19" s="361"/>
      <c r="KJ19" s="361"/>
      <c r="KK19" s="361"/>
      <c r="KL19" s="361"/>
      <c r="KM19" s="362"/>
      <c r="KN19" s="363"/>
      <c r="KO19" s="360"/>
      <c r="KP19" s="361"/>
      <c r="KQ19" s="361"/>
      <c r="KR19" s="361"/>
      <c r="KS19" s="361"/>
      <c r="KT19" s="362"/>
      <c r="KU19" s="363"/>
      <c r="KV19" s="360"/>
      <c r="KW19" s="361"/>
      <c r="KX19" s="361"/>
      <c r="KY19" s="361"/>
      <c r="KZ19" s="361"/>
      <c r="LA19" s="362"/>
      <c r="LB19" s="363"/>
      <c r="LC19" s="360"/>
      <c r="LD19" s="361"/>
      <c r="LE19" s="361"/>
      <c r="LF19" s="361"/>
      <c r="LG19" s="361"/>
      <c r="LH19" s="362"/>
      <c r="LI19" s="363"/>
      <c r="LJ19" s="360"/>
      <c r="LK19" s="361"/>
      <c r="LL19" s="361"/>
      <c r="LM19" s="361"/>
      <c r="LN19" s="361"/>
      <c r="LO19" s="362"/>
      <c r="LP19" s="363"/>
      <c r="LQ19" s="360"/>
      <c r="LR19" s="361"/>
      <c r="LS19" s="361"/>
      <c r="LT19" s="361"/>
      <c r="LU19" s="361"/>
      <c r="LV19" s="362"/>
      <c r="LW19" s="365"/>
      <c r="LX19" s="331" t="str">
        <f t="shared" si="3"/>
        <v/>
      </c>
      <c r="LY19" s="322" t="str">
        <f t="shared" si="0"/>
        <v/>
      </c>
      <c r="LZ19" s="322" t="str">
        <f t="shared" si="1"/>
        <v/>
      </c>
      <c r="MA19" s="322" t="str">
        <f t="shared" si="2"/>
        <v/>
      </c>
      <c r="MB19" s="332" t="str">
        <f t="shared" si="4"/>
        <v/>
      </c>
      <c r="MC19" s="333"/>
    </row>
    <row r="20" spans="2:341" ht="15.75" customHeight="1" x14ac:dyDescent="0.5">
      <c r="B20" s="322">
        <v>14</v>
      </c>
      <c r="C20" s="376" t="str">
        <f>IF(นักเรียน!C19="","",นักเรียน!C19)</f>
        <v/>
      </c>
      <c r="D20" s="376" t="str">
        <f>IF(นักเรียน!D19="","",นักเรียน!D19)</f>
        <v/>
      </c>
      <c r="E20" s="323" t="str">
        <f>IF(นักเรียน!E19="","",นักเรียน!E19)</f>
        <v/>
      </c>
      <c r="F20" s="322" t="str">
        <f>IF(นักเรียน!E19="","",นักเรียน!B19)</f>
        <v/>
      </c>
      <c r="G20" s="360"/>
      <c r="H20" s="361"/>
      <c r="I20" s="361"/>
      <c r="J20" s="361"/>
      <c r="K20" s="361"/>
      <c r="L20" s="362"/>
      <c r="M20" s="362"/>
      <c r="N20" s="360"/>
      <c r="O20" s="361"/>
      <c r="P20" s="361"/>
      <c r="Q20" s="361"/>
      <c r="R20" s="361"/>
      <c r="S20" s="362"/>
      <c r="T20" s="363"/>
      <c r="U20" s="360"/>
      <c r="V20" s="361"/>
      <c r="W20" s="361"/>
      <c r="X20" s="361"/>
      <c r="Y20" s="361"/>
      <c r="Z20" s="362"/>
      <c r="AA20" s="363"/>
      <c r="AB20" s="360"/>
      <c r="AC20" s="361"/>
      <c r="AD20" s="361"/>
      <c r="AE20" s="361"/>
      <c r="AF20" s="361"/>
      <c r="AG20" s="362"/>
      <c r="AH20" s="363"/>
      <c r="AI20" s="360"/>
      <c r="AJ20" s="361"/>
      <c r="AK20" s="361"/>
      <c r="AL20" s="361"/>
      <c r="AM20" s="361"/>
      <c r="AN20" s="362"/>
      <c r="AO20" s="363"/>
      <c r="AP20" s="360"/>
      <c r="AQ20" s="361"/>
      <c r="AR20" s="361"/>
      <c r="AS20" s="361"/>
      <c r="AT20" s="361"/>
      <c r="AU20" s="362"/>
      <c r="AV20" s="363"/>
      <c r="AW20" s="364"/>
      <c r="AX20" s="361"/>
      <c r="AY20" s="361"/>
      <c r="AZ20" s="361"/>
      <c r="BA20" s="361"/>
      <c r="BB20" s="362"/>
      <c r="BC20" s="362"/>
      <c r="BD20" s="360"/>
      <c r="BE20" s="361"/>
      <c r="BF20" s="361"/>
      <c r="BG20" s="361"/>
      <c r="BH20" s="361"/>
      <c r="BI20" s="362"/>
      <c r="BJ20" s="363"/>
      <c r="BK20" s="360"/>
      <c r="BL20" s="361"/>
      <c r="BM20" s="361"/>
      <c r="BN20" s="361"/>
      <c r="BO20" s="361"/>
      <c r="BP20" s="362"/>
      <c r="BQ20" s="363"/>
      <c r="BR20" s="360"/>
      <c r="BS20" s="361"/>
      <c r="BT20" s="361"/>
      <c r="BU20" s="361"/>
      <c r="BV20" s="361"/>
      <c r="BW20" s="362"/>
      <c r="BX20" s="363"/>
      <c r="BY20" s="364"/>
      <c r="BZ20" s="361"/>
      <c r="CA20" s="361"/>
      <c r="CB20" s="361"/>
      <c r="CC20" s="361"/>
      <c r="CD20" s="362"/>
      <c r="CE20" s="362"/>
      <c r="CF20" s="360"/>
      <c r="CG20" s="361"/>
      <c r="CH20" s="361"/>
      <c r="CI20" s="361"/>
      <c r="CJ20" s="361"/>
      <c r="CK20" s="362"/>
      <c r="CL20" s="363"/>
      <c r="CM20" s="360"/>
      <c r="CN20" s="361"/>
      <c r="CO20" s="361"/>
      <c r="CP20" s="361"/>
      <c r="CQ20" s="361"/>
      <c r="CR20" s="362"/>
      <c r="CS20" s="363"/>
      <c r="CT20" s="360"/>
      <c r="CU20" s="361"/>
      <c r="CV20" s="361"/>
      <c r="CW20" s="361"/>
      <c r="CX20" s="361"/>
      <c r="CY20" s="362"/>
      <c r="CZ20" s="363"/>
      <c r="DA20" s="364"/>
      <c r="DB20" s="361"/>
      <c r="DC20" s="361"/>
      <c r="DD20" s="361"/>
      <c r="DE20" s="361"/>
      <c r="DF20" s="362"/>
      <c r="DG20" s="363"/>
      <c r="DH20" s="360"/>
      <c r="DI20" s="361"/>
      <c r="DJ20" s="361"/>
      <c r="DK20" s="361"/>
      <c r="DL20" s="361"/>
      <c r="DM20" s="362"/>
      <c r="DN20" s="363"/>
      <c r="DO20" s="360"/>
      <c r="DP20" s="361"/>
      <c r="DQ20" s="361"/>
      <c r="DR20" s="361"/>
      <c r="DS20" s="361"/>
      <c r="DT20" s="362"/>
      <c r="DU20" s="363"/>
      <c r="DV20" s="360"/>
      <c r="DW20" s="361"/>
      <c r="DX20" s="361"/>
      <c r="DY20" s="361"/>
      <c r="DZ20" s="361"/>
      <c r="EA20" s="362"/>
      <c r="EB20" s="363"/>
      <c r="EC20" s="360"/>
      <c r="ED20" s="361"/>
      <c r="EE20" s="361"/>
      <c r="EF20" s="361"/>
      <c r="EG20" s="361"/>
      <c r="EH20" s="362"/>
      <c r="EI20" s="363"/>
      <c r="EJ20" s="360"/>
      <c r="EK20" s="361"/>
      <c r="EL20" s="361"/>
      <c r="EM20" s="361"/>
      <c r="EN20" s="361"/>
      <c r="EO20" s="362"/>
      <c r="EP20" s="363"/>
      <c r="EQ20" s="360"/>
      <c r="ER20" s="361"/>
      <c r="ES20" s="361"/>
      <c r="ET20" s="361"/>
      <c r="EU20" s="361"/>
      <c r="EV20" s="362"/>
      <c r="EW20" s="363"/>
      <c r="EX20" s="360"/>
      <c r="EY20" s="361"/>
      <c r="EZ20" s="361"/>
      <c r="FA20" s="361"/>
      <c r="FB20" s="361"/>
      <c r="FC20" s="362"/>
      <c r="FD20" s="363"/>
      <c r="FE20" s="360"/>
      <c r="FF20" s="361"/>
      <c r="FG20" s="361"/>
      <c r="FH20" s="361"/>
      <c r="FI20" s="361"/>
      <c r="FJ20" s="362"/>
      <c r="FK20" s="363"/>
      <c r="FL20" s="360"/>
      <c r="FM20" s="361"/>
      <c r="FN20" s="361"/>
      <c r="FO20" s="361"/>
      <c r="FP20" s="361"/>
      <c r="FQ20" s="362"/>
      <c r="FR20" s="363"/>
      <c r="FS20" s="360"/>
      <c r="FT20" s="361"/>
      <c r="FU20" s="361"/>
      <c r="FV20" s="361"/>
      <c r="FW20" s="361"/>
      <c r="FX20" s="362"/>
      <c r="FY20" s="363"/>
      <c r="FZ20" s="360"/>
      <c r="GA20" s="361"/>
      <c r="GB20" s="361"/>
      <c r="GC20" s="361"/>
      <c r="GD20" s="361"/>
      <c r="GE20" s="362"/>
      <c r="GF20" s="363"/>
      <c r="GG20" s="360"/>
      <c r="GH20" s="361"/>
      <c r="GI20" s="361"/>
      <c r="GJ20" s="361"/>
      <c r="GK20" s="361"/>
      <c r="GL20" s="362"/>
      <c r="GM20" s="363"/>
      <c r="GN20" s="360"/>
      <c r="GO20" s="361"/>
      <c r="GP20" s="361"/>
      <c r="GQ20" s="361"/>
      <c r="GR20" s="361"/>
      <c r="GS20" s="362"/>
      <c r="GT20" s="363"/>
      <c r="GU20" s="360"/>
      <c r="GV20" s="361"/>
      <c r="GW20" s="361"/>
      <c r="GX20" s="361"/>
      <c r="GY20" s="361"/>
      <c r="GZ20" s="362"/>
      <c r="HA20" s="363"/>
      <c r="HB20" s="360"/>
      <c r="HC20" s="361"/>
      <c r="HD20" s="361"/>
      <c r="HE20" s="361"/>
      <c r="HF20" s="361"/>
      <c r="HG20" s="362"/>
      <c r="HH20" s="363"/>
      <c r="HI20" s="360"/>
      <c r="HJ20" s="361"/>
      <c r="HK20" s="361"/>
      <c r="HL20" s="361"/>
      <c r="HM20" s="361"/>
      <c r="HN20" s="362"/>
      <c r="HO20" s="363"/>
      <c r="HP20" s="360"/>
      <c r="HQ20" s="361"/>
      <c r="HR20" s="361"/>
      <c r="HS20" s="361"/>
      <c r="HT20" s="361"/>
      <c r="HU20" s="362"/>
      <c r="HV20" s="363"/>
      <c r="HW20" s="360"/>
      <c r="HX20" s="361"/>
      <c r="HY20" s="361"/>
      <c r="HZ20" s="361"/>
      <c r="IA20" s="361"/>
      <c r="IB20" s="362"/>
      <c r="IC20" s="363"/>
      <c r="ID20" s="360"/>
      <c r="IE20" s="361"/>
      <c r="IF20" s="361"/>
      <c r="IG20" s="361"/>
      <c r="IH20" s="361"/>
      <c r="II20" s="362"/>
      <c r="IJ20" s="363"/>
      <c r="IK20" s="360"/>
      <c r="IL20" s="361"/>
      <c r="IM20" s="361"/>
      <c r="IN20" s="361"/>
      <c r="IO20" s="361"/>
      <c r="IP20" s="362"/>
      <c r="IQ20" s="363"/>
      <c r="IR20" s="360"/>
      <c r="IS20" s="361"/>
      <c r="IT20" s="361"/>
      <c r="IU20" s="361"/>
      <c r="IV20" s="361"/>
      <c r="IW20" s="362"/>
      <c r="IX20" s="363"/>
      <c r="IY20" s="360"/>
      <c r="IZ20" s="361"/>
      <c r="JA20" s="361"/>
      <c r="JB20" s="361"/>
      <c r="JC20" s="361"/>
      <c r="JD20" s="362"/>
      <c r="JE20" s="363"/>
      <c r="JF20" s="360"/>
      <c r="JG20" s="361"/>
      <c r="JH20" s="361"/>
      <c r="JI20" s="361"/>
      <c r="JJ20" s="361"/>
      <c r="JK20" s="362"/>
      <c r="JL20" s="363"/>
      <c r="JM20" s="360"/>
      <c r="JN20" s="361"/>
      <c r="JO20" s="361"/>
      <c r="JP20" s="361"/>
      <c r="JQ20" s="361"/>
      <c r="JR20" s="362"/>
      <c r="JS20" s="363"/>
      <c r="JT20" s="360"/>
      <c r="JU20" s="361"/>
      <c r="JV20" s="361"/>
      <c r="JW20" s="361"/>
      <c r="JX20" s="361"/>
      <c r="JY20" s="362"/>
      <c r="JZ20" s="363"/>
      <c r="KA20" s="360"/>
      <c r="KB20" s="361"/>
      <c r="KC20" s="361"/>
      <c r="KD20" s="361"/>
      <c r="KE20" s="361"/>
      <c r="KF20" s="362"/>
      <c r="KG20" s="363"/>
      <c r="KH20" s="360"/>
      <c r="KI20" s="361"/>
      <c r="KJ20" s="361"/>
      <c r="KK20" s="361"/>
      <c r="KL20" s="361"/>
      <c r="KM20" s="362"/>
      <c r="KN20" s="363"/>
      <c r="KO20" s="360"/>
      <c r="KP20" s="361"/>
      <c r="KQ20" s="361"/>
      <c r="KR20" s="361"/>
      <c r="KS20" s="361"/>
      <c r="KT20" s="362"/>
      <c r="KU20" s="363"/>
      <c r="KV20" s="360"/>
      <c r="KW20" s="361"/>
      <c r="KX20" s="361"/>
      <c r="KY20" s="361"/>
      <c r="KZ20" s="361"/>
      <c r="LA20" s="362"/>
      <c r="LB20" s="363"/>
      <c r="LC20" s="360"/>
      <c r="LD20" s="361"/>
      <c r="LE20" s="361"/>
      <c r="LF20" s="361"/>
      <c r="LG20" s="361"/>
      <c r="LH20" s="362"/>
      <c r="LI20" s="363"/>
      <c r="LJ20" s="360"/>
      <c r="LK20" s="361"/>
      <c r="LL20" s="361"/>
      <c r="LM20" s="361"/>
      <c r="LN20" s="361"/>
      <c r="LO20" s="362"/>
      <c r="LP20" s="363"/>
      <c r="LQ20" s="360"/>
      <c r="LR20" s="361"/>
      <c r="LS20" s="361"/>
      <c r="LT20" s="361"/>
      <c r="LU20" s="361"/>
      <c r="LV20" s="362"/>
      <c r="LW20" s="365"/>
      <c r="LX20" s="331" t="str">
        <f t="shared" si="3"/>
        <v/>
      </c>
      <c r="LY20" s="322" t="str">
        <f t="shared" si="0"/>
        <v/>
      </c>
      <c r="LZ20" s="322" t="str">
        <f t="shared" si="1"/>
        <v/>
      </c>
      <c r="MA20" s="322" t="str">
        <f t="shared" si="2"/>
        <v/>
      </c>
      <c r="MB20" s="332" t="str">
        <f t="shared" si="4"/>
        <v/>
      </c>
      <c r="MC20" s="333"/>
    </row>
    <row r="21" spans="2:341" ht="15.75" customHeight="1" x14ac:dyDescent="0.5">
      <c r="B21" s="322">
        <v>15</v>
      </c>
      <c r="C21" s="376" t="str">
        <f>IF(นักเรียน!C20="","",นักเรียน!C20)</f>
        <v/>
      </c>
      <c r="D21" s="376" t="str">
        <f>IF(นักเรียน!D20="","",นักเรียน!D20)</f>
        <v/>
      </c>
      <c r="E21" s="323" t="str">
        <f>IF(นักเรียน!E20="","",นักเรียน!E20)</f>
        <v/>
      </c>
      <c r="F21" s="322" t="str">
        <f>IF(นักเรียน!E20="","",นักเรียน!B20)</f>
        <v/>
      </c>
      <c r="G21" s="360"/>
      <c r="H21" s="361"/>
      <c r="I21" s="361"/>
      <c r="J21" s="361"/>
      <c r="K21" s="361"/>
      <c r="L21" s="362"/>
      <c r="M21" s="362"/>
      <c r="N21" s="360"/>
      <c r="O21" s="361"/>
      <c r="P21" s="361"/>
      <c r="Q21" s="361"/>
      <c r="R21" s="361"/>
      <c r="S21" s="362"/>
      <c r="T21" s="363"/>
      <c r="U21" s="360"/>
      <c r="V21" s="361"/>
      <c r="W21" s="361"/>
      <c r="X21" s="361"/>
      <c r="Y21" s="361"/>
      <c r="Z21" s="362"/>
      <c r="AA21" s="363"/>
      <c r="AB21" s="360"/>
      <c r="AC21" s="361"/>
      <c r="AD21" s="361"/>
      <c r="AE21" s="361"/>
      <c r="AF21" s="361"/>
      <c r="AG21" s="362"/>
      <c r="AH21" s="363"/>
      <c r="AI21" s="360"/>
      <c r="AJ21" s="361"/>
      <c r="AK21" s="361"/>
      <c r="AL21" s="361"/>
      <c r="AM21" s="361"/>
      <c r="AN21" s="362"/>
      <c r="AO21" s="363"/>
      <c r="AP21" s="360"/>
      <c r="AQ21" s="361"/>
      <c r="AR21" s="361"/>
      <c r="AS21" s="361"/>
      <c r="AT21" s="361"/>
      <c r="AU21" s="362"/>
      <c r="AV21" s="363"/>
      <c r="AW21" s="364"/>
      <c r="AX21" s="361"/>
      <c r="AY21" s="361"/>
      <c r="AZ21" s="361"/>
      <c r="BA21" s="361"/>
      <c r="BB21" s="362"/>
      <c r="BC21" s="362"/>
      <c r="BD21" s="360"/>
      <c r="BE21" s="361"/>
      <c r="BF21" s="361"/>
      <c r="BG21" s="361"/>
      <c r="BH21" s="361"/>
      <c r="BI21" s="362"/>
      <c r="BJ21" s="363"/>
      <c r="BK21" s="360"/>
      <c r="BL21" s="361"/>
      <c r="BM21" s="361"/>
      <c r="BN21" s="361"/>
      <c r="BO21" s="361"/>
      <c r="BP21" s="362"/>
      <c r="BQ21" s="363"/>
      <c r="BR21" s="360"/>
      <c r="BS21" s="361"/>
      <c r="BT21" s="361"/>
      <c r="BU21" s="361"/>
      <c r="BV21" s="361"/>
      <c r="BW21" s="362"/>
      <c r="BX21" s="363"/>
      <c r="BY21" s="364"/>
      <c r="BZ21" s="361"/>
      <c r="CA21" s="361"/>
      <c r="CB21" s="361"/>
      <c r="CC21" s="361"/>
      <c r="CD21" s="362"/>
      <c r="CE21" s="362"/>
      <c r="CF21" s="360"/>
      <c r="CG21" s="361"/>
      <c r="CH21" s="361"/>
      <c r="CI21" s="361"/>
      <c r="CJ21" s="361"/>
      <c r="CK21" s="362"/>
      <c r="CL21" s="363"/>
      <c r="CM21" s="360"/>
      <c r="CN21" s="361"/>
      <c r="CO21" s="361"/>
      <c r="CP21" s="361"/>
      <c r="CQ21" s="361"/>
      <c r="CR21" s="362"/>
      <c r="CS21" s="363"/>
      <c r="CT21" s="360"/>
      <c r="CU21" s="361"/>
      <c r="CV21" s="361"/>
      <c r="CW21" s="361"/>
      <c r="CX21" s="361"/>
      <c r="CY21" s="362"/>
      <c r="CZ21" s="363"/>
      <c r="DA21" s="364"/>
      <c r="DB21" s="361"/>
      <c r="DC21" s="361"/>
      <c r="DD21" s="361"/>
      <c r="DE21" s="361"/>
      <c r="DF21" s="362"/>
      <c r="DG21" s="363"/>
      <c r="DH21" s="360"/>
      <c r="DI21" s="361"/>
      <c r="DJ21" s="361"/>
      <c r="DK21" s="361"/>
      <c r="DL21" s="361"/>
      <c r="DM21" s="362"/>
      <c r="DN21" s="363"/>
      <c r="DO21" s="360"/>
      <c r="DP21" s="361"/>
      <c r="DQ21" s="361"/>
      <c r="DR21" s="361"/>
      <c r="DS21" s="361"/>
      <c r="DT21" s="362"/>
      <c r="DU21" s="363"/>
      <c r="DV21" s="360"/>
      <c r="DW21" s="361"/>
      <c r="DX21" s="361"/>
      <c r="DY21" s="361"/>
      <c r="DZ21" s="361"/>
      <c r="EA21" s="362"/>
      <c r="EB21" s="363"/>
      <c r="EC21" s="360"/>
      <c r="ED21" s="361"/>
      <c r="EE21" s="361"/>
      <c r="EF21" s="361"/>
      <c r="EG21" s="361"/>
      <c r="EH21" s="362"/>
      <c r="EI21" s="363"/>
      <c r="EJ21" s="360"/>
      <c r="EK21" s="361"/>
      <c r="EL21" s="361"/>
      <c r="EM21" s="361"/>
      <c r="EN21" s="361"/>
      <c r="EO21" s="362"/>
      <c r="EP21" s="363"/>
      <c r="EQ21" s="360"/>
      <c r="ER21" s="361"/>
      <c r="ES21" s="361"/>
      <c r="ET21" s="361"/>
      <c r="EU21" s="361"/>
      <c r="EV21" s="362"/>
      <c r="EW21" s="363"/>
      <c r="EX21" s="360"/>
      <c r="EY21" s="361"/>
      <c r="EZ21" s="361"/>
      <c r="FA21" s="361"/>
      <c r="FB21" s="361"/>
      <c r="FC21" s="362"/>
      <c r="FD21" s="363"/>
      <c r="FE21" s="360"/>
      <c r="FF21" s="361"/>
      <c r="FG21" s="361"/>
      <c r="FH21" s="361"/>
      <c r="FI21" s="361"/>
      <c r="FJ21" s="362"/>
      <c r="FK21" s="363"/>
      <c r="FL21" s="360"/>
      <c r="FM21" s="361"/>
      <c r="FN21" s="361"/>
      <c r="FO21" s="361"/>
      <c r="FP21" s="361"/>
      <c r="FQ21" s="362"/>
      <c r="FR21" s="363"/>
      <c r="FS21" s="360"/>
      <c r="FT21" s="361"/>
      <c r="FU21" s="361"/>
      <c r="FV21" s="361"/>
      <c r="FW21" s="361"/>
      <c r="FX21" s="362"/>
      <c r="FY21" s="363"/>
      <c r="FZ21" s="360"/>
      <c r="GA21" s="361"/>
      <c r="GB21" s="361"/>
      <c r="GC21" s="361"/>
      <c r="GD21" s="361"/>
      <c r="GE21" s="362"/>
      <c r="GF21" s="363"/>
      <c r="GG21" s="360"/>
      <c r="GH21" s="361"/>
      <c r="GI21" s="361"/>
      <c r="GJ21" s="361"/>
      <c r="GK21" s="361"/>
      <c r="GL21" s="362"/>
      <c r="GM21" s="363"/>
      <c r="GN21" s="360"/>
      <c r="GO21" s="361"/>
      <c r="GP21" s="361"/>
      <c r="GQ21" s="361"/>
      <c r="GR21" s="361"/>
      <c r="GS21" s="362"/>
      <c r="GT21" s="363"/>
      <c r="GU21" s="360"/>
      <c r="GV21" s="361"/>
      <c r="GW21" s="361"/>
      <c r="GX21" s="361"/>
      <c r="GY21" s="361"/>
      <c r="GZ21" s="362"/>
      <c r="HA21" s="363"/>
      <c r="HB21" s="360"/>
      <c r="HC21" s="361"/>
      <c r="HD21" s="361"/>
      <c r="HE21" s="361"/>
      <c r="HF21" s="361"/>
      <c r="HG21" s="362"/>
      <c r="HH21" s="363"/>
      <c r="HI21" s="360"/>
      <c r="HJ21" s="361"/>
      <c r="HK21" s="361"/>
      <c r="HL21" s="361"/>
      <c r="HM21" s="361"/>
      <c r="HN21" s="362"/>
      <c r="HO21" s="363"/>
      <c r="HP21" s="360"/>
      <c r="HQ21" s="361"/>
      <c r="HR21" s="361"/>
      <c r="HS21" s="361"/>
      <c r="HT21" s="361"/>
      <c r="HU21" s="362"/>
      <c r="HV21" s="363"/>
      <c r="HW21" s="360"/>
      <c r="HX21" s="361"/>
      <c r="HY21" s="361"/>
      <c r="HZ21" s="361"/>
      <c r="IA21" s="361"/>
      <c r="IB21" s="362"/>
      <c r="IC21" s="363"/>
      <c r="ID21" s="360"/>
      <c r="IE21" s="361"/>
      <c r="IF21" s="361"/>
      <c r="IG21" s="361"/>
      <c r="IH21" s="361"/>
      <c r="II21" s="362"/>
      <c r="IJ21" s="363"/>
      <c r="IK21" s="360"/>
      <c r="IL21" s="361"/>
      <c r="IM21" s="361"/>
      <c r="IN21" s="361"/>
      <c r="IO21" s="361"/>
      <c r="IP21" s="362"/>
      <c r="IQ21" s="363"/>
      <c r="IR21" s="360"/>
      <c r="IS21" s="361"/>
      <c r="IT21" s="361"/>
      <c r="IU21" s="361"/>
      <c r="IV21" s="361"/>
      <c r="IW21" s="362"/>
      <c r="IX21" s="363"/>
      <c r="IY21" s="360"/>
      <c r="IZ21" s="361"/>
      <c r="JA21" s="361"/>
      <c r="JB21" s="361"/>
      <c r="JC21" s="361"/>
      <c r="JD21" s="362"/>
      <c r="JE21" s="363"/>
      <c r="JF21" s="360"/>
      <c r="JG21" s="361"/>
      <c r="JH21" s="361"/>
      <c r="JI21" s="361"/>
      <c r="JJ21" s="361"/>
      <c r="JK21" s="362"/>
      <c r="JL21" s="363"/>
      <c r="JM21" s="360"/>
      <c r="JN21" s="361"/>
      <c r="JO21" s="361"/>
      <c r="JP21" s="361"/>
      <c r="JQ21" s="361"/>
      <c r="JR21" s="362"/>
      <c r="JS21" s="363"/>
      <c r="JT21" s="360"/>
      <c r="JU21" s="361"/>
      <c r="JV21" s="361"/>
      <c r="JW21" s="361"/>
      <c r="JX21" s="361"/>
      <c r="JY21" s="362"/>
      <c r="JZ21" s="363"/>
      <c r="KA21" s="360"/>
      <c r="KB21" s="361"/>
      <c r="KC21" s="361"/>
      <c r="KD21" s="361"/>
      <c r="KE21" s="361"/>
      <c r="KF21" s="362"/>
      <c r="KG21" s="363"/>
      <c r="KH21" s="360"/>
      <c r="KI21" s="361"/>
      <c r="KJ21" s="361"/>
      <c r="KK21" s="361"/>
      <c r="KL21" s="361"/>
      <c r="KM21" s="362"/>
      <c r="KN21" s="363"/>
      <c r="KO21" s="360"/>
      <c r="KP21" s="361"/>
      <c r="KQ21" s="361"/>
      <c r="KR21" s="361"/>
      <c r="KS21" s="361"/>
      <c r="KT21" s="362"/>
      <c r="KU21" s="363"/>
      <c r="KV21" s="360"/>
      <c r="KW21" s="361"/>
      <c r="KX21" s="361"/>
      <c r="KY21" s="361"/>
      <c r="KZ21" s="361"/>
      <c r="LA21" s="362"/>
      <c r="LB21" s="363"/>
      <c r="LC21" s="360"/>
      <c r="LD21" s="361"/>
      <c r="LE21" s="361"/>
      <c r="LF21" s="361"/>
      <c r="LG21" s="361"/>
      <c r="LH21" s="362"/>
      <c r="LI21" s="363"/>
      <c r="LJ21" s="360"/>
      <c r="LK21" s="361"/>
      <c r="LL21" s="361"/>
      <c r="LM21" s="361"/>
      <c r="LN21" s="361"/>
      <c r="LO21" s="362"/>
      <c r="LP21" s="363"/>
      <c r="LQ21" s="360"/>
      <c r="LR21" s="361"/>
      <c r="LS21" s="361"/>
      <c r="LT21" s="361"/>
      <c r="LU21" s="361"/>
      <c r="LV21" s="362"/>
      <c r="LW21" s="365"/>
      <c r="LX21" s="331" t="str">
        <f t="shared" si="3"/>
        <v/>
      </c>
      <c r="LY21" s="322" t="str">
        <f t="shared" si="0"/>
        <v/>
      </c>
      <c r="LZ21" s="322" t="str">
        <f t="shared" si="1"/>
        <v/>
      </c>
      <c r="MA21" s="322" t="str">
        <f t="shared" si="2"/>
        <v/>
      </c>
      <c r="MB21" s="332" t="str">
        <f t="shared" si="4"/>
        <v/>
      </c>
      <c r="MC21" s="333"/>
    </row>
    <row r="22" spans="2:341" ht="15.75" customHeight="1" x14ac:dyDescent="0.5">
      <c r="B22" s="322">
        <v>16</v>
      </c>
      <c r="C22" s="376" t="str">
        <f>IF(นักเรียน!C21="","",นักเรียน!C21)</f>
        <v/>
      </c>
      <c r="D22" s="376" t="str">
        <f>IF(นักเรียน!D21="","",นักเรียน!D21)</f>
        <v/>
      </c>
      <c r="E22" s="323" t="str">
        <f>IF(นักเรียน!E21="","",นักเรียน!E21)</f>
        <v/>
      </c>
      <c r="F22" s="322" t="str">
        <f>IF(นักเรียน!E21="","",นักเรียน!B21)</f>
        <v/>
      </c>
      <c r="G22" s="360"/>
      <c r="H22" s="361"/>
      <c r="I22" s="361"/>
      <c r="J22" s="361"/>
      <c r="K22" s="361"/>
      <c r="L22" s="362"/>
      <c r="M22" s="362"/>
      <c r="N22" s="360"/>
      <c r="O22" s="361"/>
      <c r="P22" s="361"/>
      <c r="Q22" s="361"/>
      <c r="R22" s="361"/>
      <c r="S22" s="362"/>
      <c r="T22" s="363"/>
      <c r="U22" s="360"/>
      <c r="V22" s="361"/>
      <c r="W22" s="361"/>
      <c r="X22" s="361"/>
      <c r="Y22" s="361"/>
      <c r="Z22" s="362"/>
      <c r="AA22" s="363"/>
      <c r="AB22" s="360"/>
      <c r="AC22" s="361"/>
      <c r="AD22" s="361"/>
      <c r="AE22" s="361"/>
      <c r="AF22" s="361"/>
      <c r="AG22" s="362"/>
      <c r="AH22" s="363"/>
      <c r="AI22" s="360"/>
      <c r="AJ22" s="361"/>
      <c r="AK22" s="361"/>
      <c r="AL22" s="361"/>
      <c r="AM22" s="361"/>
      <c r="AN22" s="362"/>
      <c r="AO22" s="363"/>
      <c r="AP22" s="360"/>
      <c r="AQ22" s="361"/>
      <c r="AR22" s="361"/>
      <c r="AS22" s="361"/>
      <c r="AT22" s="361"/>
      <c r="AU22" s="362"/>
      <c r="AV22" s="363"/>
      <c r="AW22" s="364"/>
      <c r="AX22" s="361"/>
      <c r="AY22" s="361"/>
      <c r="AZ22" s="361"/>
      <c r="BA22" s="361"/>
      <c r="BB22" s="362"/>
      <c r="BC22" s="362"/>
      <c r="BD22" s="360"/>
      <c r="BE22" s="361"/>
      <c r="BF22" s="361"/>
      <c r="BG22" s="361"/>
      <c r="BH22" s="361"/>
      <c r="BI22" s="362"/>
      <c r="BJ22" s="363"/>
      <c r="BK22" s="360"/>
      <c r="BL22" s="361"/>
      <c r="BM22" s="361"/>
      <c r="BN22" s="361"/>
      <c r="BO22" s="361"/>
      <c r="BP22" s="362"/>
      <c r="BQ22" s="363"/>
      <c r="BR22" s="360"/>
      <c r="BS22" s="361"/>
      <c r="BT22" s="361"/>
      <c r="BU22" s="361"/>
      <c r="BV22" s="361"/>
      <c r="BW22" s="362"/>
      <c r="BX22" s="363"/>
      <c r="BY22" s="364"/>
      <c r="BZ22" s="361"/>
      <c r="CA22" s="361"/>
      <c r="CB22" s="361"/>
      <c r="CC22" s="361"/>
      <c r="CD22" s="362"/>
      <c r="CE22" s="362"/>
      <c r="CF22" s="360"/>
      <c r="CG22" s="361"/>
      <c r="CH22" s="361"/>
      <c r="CI22" s="361"/>
      <c r="CJ22" s="361"/>
      <c r="CK22" s="362"/>
      <c r="CL22" s="363"/>
      <c r="CM22" s="360"/>
      <c r="CN22" s="361"/>
      <c r="CO22" s="361"/>
      <c r="CP22" s="361"/>
      <c r="CQ22" s="361"/>
      <c r="CR22" s="362"/>
      <c r="CS22" s="363"/>
      <c r="CT22" s="360"/>
      <c r="CU22" s="361"/>
      <c r="CV22" s="361"/>
      <c r="CW22" s="361"/>
      <c r="CX22" s="361"/>
      <c r="CY22" s="362"/>
      <c r="CZ22" s="363"/>
      <c r="DA22" s="364"/>
      <c r="DB22" s="361"/>
      <c r="DC22" s="361"/>
      <c r="DD22" s="361"/>
      <c r="DE22" s="361"/>
      <c r="DF22" s="362"/>
      <c r="DG22" s="363"/>
      <c r="DH22" s="360"/>
      <c r="DI22" s="361"/>
      <c r="DJ22" s="361"/>
      <c r="DK22" s="361"/>
      <c r="DL22" s="361"/>
      <c r="DM22" s="362"/>
      <c r="DN22" s="363"/>
      <c r="DO22" s="360"/>
      <c r="DP22" s="361"/>
      <c r="DQ22" s="361"/>
      <c r="DR22" s="361"/>
      <c r="DS22" s="361"/>
      <c r="DT22" s="362"/>
      <c r="DU22" s="363"/>
      <c r="DV22" s="360"/>
      <c r="DW22" s="361"/>
      <c r="DX22" s="361"/>
      <c r="DY22" s="361"/>
      <c r="DZ22" s="361"/>
      <c r="EA22" s="362"/>
      <c r="EB22" s="363"/>
      <c r="EC22" s="360"/>
      <c r="ED22" s="361"/>
      <c r="EE22" s="361"/>
      <c r="EF22" s="361"/>
      <c r="EG22" s="361"/>
      <c r="EH22" s="362"/>
      <c r="EI22" s="363"/>
      <c r="EJ22" s="360"/>
      <c r="EK22" s="361"/>
      <c r="EL22" s="361"/>
      <c r="EM22" s="361"/>
      <c r="EN22" s="361"/>
      <c r="EO22" s="362"/>
      <c r="EP22" s="363"/>
      <c r="EQ22" s="360"/>
      <c r="ER22" s="361"/>
      <c r="ES22" s="361"/>
      <c r="ET22" s="361"/>
      <c r="EU22" s="361"/>
      <c r="EV22" s="362"/>
      <c r="EW22" s="363"/>
      <c r="EX22" s="360"/>
      <c r="EY22" s="361"/>
      <c r="EZ22" s="361"/>
      <c r="FA22" s="361"/>
      <c r="FB22" s="361"/>
      <c r="FC22" s="362"/>
      <c r="FD22" s="363"/>
      <c r="FE22" s="360"/>
      <c r="FF22" s="361"/>
      <c r="FG22" s="361"/>
      <c r="FH22" s="361"/>
      <c r="FI22" s="361"/>
      <c r="FJ22" s="362"/>
      <c r="FK22" s="363"/>
      <c r="FL22" s="360"/>
      <c r="FM22" s="361"/>
      <c r="FN22" s="361"/>
      <c r="FO22" s="361"/>
      <c r="FP22" s="361"/>
      <c r="FQ22" s="362"/>
      <c r="FR22" s="363"/>
      <c r="FS22" s="360"/>
      <c r="FT22" s="361"/>
      <c r="FU22" s="361"/>
      <c r="FV22" s="361"/>
      <c r="FW22" s="361"/>
      <c r="FX22" s="362"/>
      <c r="FY22" s="363"/>
      <c r="FZ22" s="360"/>
      <c r="GA22" s="361"/>
      <c r="GB22" s="361"/>
      <c r="GC22" s="361"/>
      <c r="GD22" s="361"/>
      <c r="GE22" s="362"/>
      <c r="GF22" s="363"/>
      <c r="GG22" s="360"/>
      <c r="GH22" s="361"/>
      <c r="GI22" s="361"/>
      <c r="GJ22" s="361"/>
      <c r="GK22" s="361"/>
      <c r="GL22" s="362"/>
      <c r="GM22" s="363"/>
      <c r="GN22" s="360"/>
      <c r="GO22" s="361"/>
      <c r="GP22" s="361"/>
      <c r="GQ22" s="361"/>
      <c r="GR22" s="361"/>
      <c r="GS22" s="362"/>
      <c r="GT22" s="363"/>
      <c r="GU22" s="360"/>
      <c r="GV22" s="361"/>
      <c r="GW22" s="361"/>
      <c r="GX22" s="361"/>
      <c r="GY22" s="361"/>
      <c r="GZ22" s="362"/>
      <c r="HA22" s="363"/>
      <c r="HB22" s="360"/>
      <c r="HC22" s="361"/>
      <c r="HD22" s="361"/>
      <c r="HE22" s="361"/>
      <c r="HF22" s="361"/>
      <c r="HG22" s="362"/>
      <c r="HH22" s="363"/>
      <c r="HI22" s="360"/>
      <c r="HJ22" s="361"/>
      <c r="HK22" s="361"/>
      <c r="HL22" s="361"/>
      <c r="HM22" s="361"/>
      <c r="HN22" s="362"/>
      <c r="HO22" s="363"/>
      <c r="HP22" s="360"/>
      <c r="HQ22" s="361"/>
      <c r="HR22" s="361"/>
      <c r="HS22" s="361"/>
      <c r="HT22" s="361"/>
      <c r="HU22" s="362"/>
      <c r="HV22" s="363"/>
      <c r="HW22" s="360"/>
      <c r="HX22" s="361"/>
      <c r="HY22" s="361"/>
      <c r="HZ22" s="361"/>
      <c r="IA22" s="361"/>
      <c r="IB22" s="362"/>
      <c r="IC22" s="363"/>
      <c r="ID22" s="360"/>
      <c r="IE22" s="361"/>
      <c r="IF22" s="361"/>
      <c r="IG22" s="361"/>
      <c r="IH22" s="361"/>
      <c r="II22" s="362"/>
      <c r="IJ22" s="363"/>
      <c r="IK22" s="360"/>
      <c r="IL22" s="361"/>
      <c r="IM22" s="361"/>
      <c r="IN22" s="361"/>
      <c r="IO22" s="361"/>
      <c r="IP22" s="362"/>
      <c r="IQ22" s="363"/>
      <c r="IR22" s="360"/>
      <c r="IS22" s="361"/>
      <c r="IT22" s="361"/>
      <c r="IU22" s="361"/>
      <c r="IV22" s="361"/>
      <c r="IW22" s="362"/>
      <c r="IX22" s="363"/>
      <c r="IY22" s="360"/>
      <c r="IZ22" s="361"/>
      <c r="JA22" s="361"/>
      <c r="JB22" s="361"/>
      <c r="JC22" s="361"/>
      <c r="JD22" s="362"/>
      <c r="JE22" s="363"/>
      <c r="JF22" s="360"/>
      <c r="JG22" s="361"/>
      <c r="JH22" s="361"/>
      <c r="JI22" s="361"/>
      <c r="JJ22" s="361"/>
      <c r="JK22" s="362"/>
      <c r="JL22" s="363"/>
      <c r="JM22" s="360"/>
      <c r="JN22" s="361"/>
      <c r="JO22" s="361"/>
      <c r="JP22" s="361"/>
      <c r="JQ22" s="361"/>
      <c r="JR22" s="362"/>
      <c r="JS22" s="363"/>
      <c r="JT22" s="360"/>
      <c r="JU22" s="361"/>
      <c r="JV22" s="361"/>
      <c r="JW22" s="361"/>
      <c r="JX22" s="361"/>
      <c r="JY22" s="362"/>
      <c r="JZ22" s="363"/>
      <c r="KA22" s="360"/>
      <c r="KB22" s="361"/>
      <c r="KC22" s="361"/>
      <c r="KD22" s="361"/>
      <c r="KE22" s="361"/>
      <c r="KF22" s="362"/>
      <c r="KG22" s="363"/>
      <c r="KH22" s="360"/>
      <c r="KI22" s="361"/>
      <c r="KJ22" s="361"/>
      <c r="KK22" s="361"/>
      <c r="KL22" s="361"/>
      <c r="KM22" s="362"/>
      <c r="KN22" s="363"/>
      <c r="KO22" s="360"/>
      <c r="KP22" s="361"/>
      <c r="KQ22" s="361"/>
      <c r="KR22" s="361"/>
      <c r="KS22" s="361"/>
      <c r="KT22" s="362"/>
      <c r="KU22" s="363"/>
      <c r="KV22" s="360"/>
      <c r="KW22" s="361"/>
      <c r="KX22" s="361"/>
      <c r="KY22" s="361"/>
      <c r="KZ22" s="361"/>
      <c r="LA22" s="362"/>
      <c r="LB22" s="363"/>
      <c r="LC22" s="360"/>
      <c r="LD22" s="361"/>
      <c r="LE22" s="361"/>
      <c r="LF22" s="361"/>
      <c r="LG22" s="361"/>
      <c r="LH22" s="362"/>
      <c r="LI22" s="363"/>
      <c r="LJ22" s="360"/>
      <c r="LK22" s="361"/>
      <c r="LL22" s="361"/>
      <c r="LM22" s="361"/>
      <c r="LN22" s="361"/>
      <c r="LO22" s="362"/>
      <c r="LP22" s="363"/>
      <c r="LQ22" s="360"/>
      <c r="LR22" s="361"/>
      <c r="LS22" s="361"/>
      <c r="LT22" s="361"/>
      <c r="LU22" s="361"/>
      <c r="LV22" s="362"/>
      <c r="LW22" s="365"/>
      <c r="LX22" s="331" t="str">
        <f t="shared" si="3"/>
        <v/>
      </c>
      <c r="LY22" s="322" t="str">
        <f t="shared" si="0"/>
        <v/>
      </c>
      <c r="LZ22" s="322" t="str">
        <f t="shared" si="1"/>
        <v/>
      </c>
      <c r="MA22" s="322" t="str">
        <f t="shared" si="2"/>
        <v/>
      </c>
      <c r="MB22" s="332" t="str">
        <f t="shared" si="4"/>
        <v/>
      </c>
      <c r="MC22" s="333"/>
    </row>
    <row r="23" spans="2:341" ht="15.75" customHeight="1" x14ac:dyDescent="0.5">
      <c r="B23" s="322">
        <v>17</v>
      </c>
      <c r="C23" s="376" t="str">
        <f>IF(นักเรียน!C22="","",นักเรียน!C22)</f>
        <v/>
      </c>
      <c r="D23" s="376" t="str">
        <f>IF(นักเรียน!D22="","",นักเรียน!D22)</f>
        <v/>
      </c>
      <c r="E23" s="323" t="str">
        <f>IF(นักเรียน!E22="","",นักเรียน!E22)</f>
        <v/>
      </c>
      <c r="F23" s="322" t="str">
        <f>IF(นักเรียน!E22="","",นักเรียน!B22)</f>
        <v/>
      </c>
      <c r="G23" s="360"/>
      <c r="H23" s="361"/>
      <c r="I23" s="361"/>
      <c r="J23" s="361"/>
      <c r="K23" s="361"/>
      <c r="L23" s="362"/>
      <c r="M23" s="362"/>
      <c r="N23" s="360"/>
      <c r="O23" s="361"/>
      <c r="P23" s="361"/>
      <c r="Q23" s="361"/>
      <c r="R23" s="361"/>
      <c r="S23" s="362"/>
      <c r="T23" s="363"/>
      <c r="U23" s="360"/>
      <c r="V23" s="361"/>
      <c r="W23" s="361"/>
      <c r="X23" s="361"/>
      <c r="Y23" s="361"/>
      <c r="Z23" s="362"/>
      <c r="AA23" s="363"/>
      <c r="AB23" s="360"/>
      <c r="AC23" s="361"/>
      <c r="AD23" s="361"/>
      <c r="AE23" s="361"/>
      <c r="AF23" s="361"/>
      <c r="AG23" s="362"/>
      <c r="AH23" s="363"/>
      <c r="AI23" s="360"/>
      <c r="AJ23" s="361"/>
      <c r="AK23" s="361"/>
      <c r="AL23" s="361"/>
      <c r="AM23" s="361"/>
      <c r="AN23" s="362"/>
      <c r="AO23" s="363"/>
      <c r="AP23" s="360"/>
      <c r="AQ23" s="361"/>
      <c r="AR23" s="361"/>
      <c r="AS23" s="361"/>
      <c r="AT23" s="361"/>
      <c r="AU23" s="362"/>
      <c r="AV23" s="363"/>
      <c r="AW23" s="364"/>
      <c r="AX23" s="361"/>
      <c r="AY23" s="361"/>
      <c r="AZ23" s="361"/>
      <c r="BA23" s="361"/>
      <c r="BB23" s="362"/>
      <c r="BC23" s="362"/>
      <c r="BD23" s="360"/>
      <c r="BE23" s="361"/>
      <c r="BF23" s="361"/>
      <c r="BG23" s="361"/>
      <c r="BH23" s="361"/>
      <c r="BI23" s="362"/>
      <c r="BJ23" s="363"/>
      <c r="BK23" s="360"/>
      <c r="BL23" s="361"/>
      <c r="BM23" s="361"/>
      <c r="BN23" s="361"/>
      <c r="BO23" s="361"/>
      <c r="BP23" s="362"/>
      <c r="BQ23" s="363"/>
      <c r="BR23" s="360"/>
      <c r="BS23" s="361"/>
      <c r="BT23" s="361"/>
      <c r="BU23" s="361"/>
      <c r="BV23" s="361"/>
      <c r="BW23" s="362"/>
      <c r="BX23" s="363"/>
      <c r="BY23" s="364"/>
      <c r="BZ23" s="361"/>
      <c r="CA23" s="361"/>
      <c r="CB23" s="361"/>
      <c r="CC23" s="361"/>
      <c r="CD23" s="362"/>
      <c r="CE23" s="362"/>
      <c r="CF23" s="360"/>
      <c r="CG23" s="361"/>
      <c r="CH23" s="361"/>
      <c r="CI23" s="361"/>
      <c r="CJ23" s="361"/>
      <c r="CK23" s="362"/>
      <c r="CL23" s="363"/>
      <c r="CM23" s="360"/>
      <c r="CN23" s="361"/>
      <c r="CO23" s="361"/>
      <c r="CP23" s="361"/>
      <c r="CQ23" s="361"/>
      <c r="CR23" s="362"/>
      <c r="CS23" s="363"/>
      <c r="CT23" s="360"/>
      <c r="CU23" s="361"/>
      <c r="CV23" s="361"/>
      <c r="CW23" s="361"/>
      <c r="CX23" s="361"/>
      <c r="CY23" s="362"/>
      <c r="CZ23" s="363"/>
      <c r="DA23" s="364"/>
      <c r="DB23" s="361"/>
      <c r="DC23" s="361"/>
      <c r="DD23" s="361"/>
      <c r="DE23" s="361"/>
      <c r="DF23" s="362"/>
      <c r="DG23" s="363"/>
      <c r="DH23" s="360"/>
      <c r="DI23" s="361"/>
      <c r="DJ23" s="361"/>
      <c r="DK23" s="361"/>
      <c r="DL23" s="361"/>
      <c r="DM23" s="362"/>
      <c r="DN23" s="363"/>
      <c r="DO23" s="360"/>
      <c r="DP23" s="361"/>
      <c r="DQ23" s="361"/>
      <c r="DR23" s="361"/>
      <c r="DS23" s="361"/>
      <c r="DT23" s="362"/>
      <c r="DU23" s="363"/>
      <c r="DV23" s="360"/>
      <c r="DW23" s="361"/>
      <c r="DX23" s="361"/>
      <c r="DY23" s="361"/>
      <c r="DZ23" s="361"/>
      <c r="EA23" s="362"/>
      <c r="EB23" s="363"/>
      <c r="EC23" s="360"/>
      <c r="ED23" s="361"/>
      <c r="EE23" s="361"/>
      <c r="EF23" s="361"/>
      <c r="EG23" s="361"/>
      <c r="EH23" s="362"/>
      <c r="EI23" s="363"/>
      <c r="EJ23" s="360"/>
      <c r="EK23" s="361"/>
      <c r="EL23" s="361"/>
      <c r="EM23" s="361"/>
      <c r="EN23" s="361"/>
      <c r="EO23" s="362"/>
      <c r="EP23" s="363"/>
      <c r="EQ23" s="360"/>
      <c r="ER23" s="361"/>
      <c r="ES23" s="361"/>
      <c r="ET23" s="361"/>
      <c r="EU23" s="361"/>
      <c r="EV23" s="362"/>
      <c r="EW23" s="363"/>
      <c r="EX23" s="360"/>
      <c r="EY23" s="361"/>
      <c r="EZ23" s="361"/>
      <c r="FA23" s="361"/>
      <c r="FB23" s="361"/>
      <c r="FC23" s="362"/>
      <c r="FD23" s="363"/>
      <c r="FE23" s="360"/>
      <c r="FF23" s="361"/>
      <c r="FG23" s="361"/>
      <c r="FH23" s="361"/>
      <c r="FI23" s="361"/>
      <c r="FJ23" s="362"/>
      <c r="FK23" s="363"/>
      <c r="FL23" s="360"/>
      <c r="FM23" s="361"/>
      <c r="FN23" s="361"/>
      <c r="FO23" s="361"/>
      <c r="FP23" s="361"/>
      <c r="FQ23" s="362"/>
      <c r="FR23" s="363"/>
      <c r="FS23" s="360"/>
      <c r="FT23" s="361"/>
      <c r="FU23" s="361"/>
      <c r="FV23" s="361"/>
      <c r="FW23" s="361"/>
      <c r="FX23" s="362"/>
      <c r="FY23" s="363"/>
      <c r="FZ23" s="360"/>
      <c r="GA23" s="361"/>
      <c r="GB23" s="361"/>
      <c r="GC23" s="361"/>
      <c r="GD23" s="361"/>
      <c r="GE23" s="362"/>
      <c r="GF23" s="363"/>
      <c r="GG23" s="360"/>
      <c r="GH23" s="361"/>
      <c r="GI23" s="361"/>
      <c r="GJ23" s="361"/>
      <c r="GK23" s="361"/>
      <c r="GL23" s="362"/>
      <c r="GM23" s="363"/>
      <c r="GN23" s="360"/>
      <c r="GO23" s="361"/>
      <c r="GP23" s="361"/>
      <c r="GQ23" s="361"/>
      <c r="GR23" s="361"/>
      <c r="GS23" s="362"/>
      <c r="GT23" s="363"/>
      <c r="GU23" s="360"/>
      <c r="GV23" s="361"/>
      <c r="GW23" s="361"/>
      <c r="GX23" s="361"/>
      <c r="GY23" s="361"/>
      <c r="GZ23" s="362"/>
      <c r="HA23" s="363"/>
      <c r="HB23" s="360"/>
      <c r="HC23" s="361"/>
      <c r="HD23" s="361"/>
      <c r="HE23" s="361"/>
      <c r="HF23" s="361"/>
      <c r="HG23" s="362"/>
      <c r="HH23" s="363"/>
      <c r="HI23" s="360"/>
      <c r="HJ23" s="361"/>
      <c r="HK23" s="361"/>
      <c r="HL23" s="361"/>
      <c r="HM23" s="361"/>
      <c r="HN23" s="362"/>
      <c r="HO23" s="363"/>
      <c r="HP23" s="360"/>
      <c r="HQ23" s="361"/>
      <c r="HR23" s="361"/>
      <c r="HS23" s="361"/>
      <c r="HT23" s="361"/>
      <c r="HU23" s="362"/>
      <c r="HV23" s="363"/>
      <c r="HW23" s="360"/>
      <c r="HX23" s="361"/>
      <c r="HY23" s="361"/>
      <c r="HZ23" s="361"/>
      <c r="IA23" s="361"/>
      <c r="IB23" s="362"/>
      <c r="IC23" s="363"/>
      <c r="ID23" s="360"/>
      <c r="IE23" s="361"/>
      <c r="IF23" s="361"/>
      <c r="IG23" s="361"/>
      <c r="IH23" s="361"/>
      <c r="II23" s="362"/>
      <c r="IJ23" s="363"/>
      <c r="IK23" s="360"/>
      <c r="IL23" s="361"/>
      <c r="IM23" s="361"/>
      <c r="IN23" s="361"/>
      <c r="IO23" s="361"/>
      <c r="IP23" s="362"/>
      <c r="IQ23" s="363"/>
      <c r="IR23" s="360"/>
      <c r="IS23" s="361"/>
      <c r="IT23" s="361"/>
      <c r="IU23" s="361"/>
      <c r="IV23" s="361"/>
      <c r="IW23" s="362"/>
      <c r="IX23" s="363"/>
      <c r="IY23" s="360"/>
      <c r="IZ23" s="361"/>
      <c r="JA23" s="361"/>
      <c r="JB23" s="361"/>
      <c r="JC23" s="361"/>
      <c r="JD23" s="362"/>
      <c r="JE23" s="363"/>
      <c r="JF23" s="360"/>
      <c r="JG23" s="361"/>
      <c r="JH23" s="361"/>
      <c r="JI23" s="361"/>
      <c r="JJ23" s="361"/>
      <c r="JK23" s="362"/>
      <c r="JL23" s="363"/>
      <c r="JM23" s="360"/>
      <c r="JN23" s="361"/>
      <c r="JO23" s="361"/>
      <c r="JP23" s="361"/>
      <c r="JQ23" s="361"/>
      <c r="JR23" s="362"/>
      <c r="JS23" s="363"/>
      <c r="JT23" s="360"/>
      <c r="JU23" s="361"/>
      <c r="JV23" s="361"/>
      <c r="JW23" s="361"/>
      <c r="JX23" s="361"/>
      <c r="JY23" s="362"/>
      <c r="JZ23" s="363"/>
      <c r="KA23" s="360"/>
      <c r="KB23" s="361"/>
      <c r="KC23" s="361"/>
      <c r="KD23" s="361"/>
      <c r="KE23" s="361"/>
      <c r="KF23" s="362"/>
      <c r="KG23" s="363"/>
      <c r="KH23" s="360"/>
      <c r="KI23" s="361"/>
      <c r="KJ23" s="361"/>
      <c r="KK23" s="361"/>
      <c r="KL23" s="361"/>
      <c r="KM23" s="362"/>
      <c r="KN23" s="363"/>
      <c r="KO23" s="360"/>
      <c r="KP23" s="361"/>
      <c r="KQ23" s="361"/>
      <c r="KR23" s="361"/>
      <c r="KS23" s="361"/>
      <c r="KT23" s="362"/>
      <c r="KU23" s="363"/>
      <c r="KV23" s="360"/>
      <c r="KW23" s="361"/>
      <c r="KX23" s="361"/>
      <c r="KY23" s="361"/>
      <c r="KZ23" s="361"/>
      <c r="LA23" s="362"/>
      <c r="LB23" s="363"/>
      <c r="LC23" s="360"/>
      <c r="LD23" s="361"/>
      <c r="LE23" s="361"/>
      <c r="LF23" s="361"/>
      <c r="LG23" s="361"/>
      <c r="LH23" s="362"/>
      <c r="LI23" s="363"/>
      <c r="LJ23" s="360"/>
      <c r="LK23" s="361"/>
      <c r="LL23" s="361"/>
      <c r="LM23" s="361"/>
      <c r="LN23" s="361"/>
      <c r="LO23" s="362"/>
      <c r="LP23" s="363"/>
      <c r="LQ23" s="360"/>
      <c r="LR23" s="361"/>
      <c r="LS23" s="361"/>
      <c r="LT23" s="361"/>
      <c r="LU23" s="361"/>
      <c r="LV23" s="362"/>
      <c r="LW23" s="365"/>
      <c r="LX23" s="331" t="str">
        <f t="shared" si="3"/>
        <v/>
      </c>
      <c r="LY23" s="322" t="str">
        <f t="shared" si="0"/>
        <v/>
      </c>
      <c r="LZ23" s="322" t="str">
        <f t="shared" si="1"/>
        <v/>
      </c>
      <c r="MA23" s="322" t="str">
        <f t="shared" si="2"/>
        <v/>
      </c>
      <c r="MB23" s="332" t="str">
        <f t="shared" si="4"/>
        <v/>
      </c>
      <c r="MC23" s="333"/>
    </row>
    <row r="24" spans="2:341" ht="15.75" customHeight="1" x14ac:dyDescent="0.5">
      <c r="B24" s="322">
        <v>18</v>
      </c>
      <c r="C24" s="376" t="str">
        <f>IF(นักเรียน!C23="","",นักเรียน!C23)</f>
        <v/>
      </c>
      <c r="D24" s="376" t="str">
        <f>IF(นักเรียน!D23="","",นักเรียน!D23)</f>
        <v/>
      </c>
      <c r="E24" s="323" t="str">
        <f>IF(นักเรียน!E23="","",นักเรียน!E23)</f>
        <v/>
      </c>
      <c r="F24" s="322" t="str">
        <f>IF(นักเรียน!E23="","",นักเรียน!B23)</f>
        <v/>
      </c>
      <c r="G24" s="360"/>
      <c r="H24" s="361"/>
      <c r="I24" s="361"/>
      <c r="J24" s="361"/>
      <c r="K24" s="361"/>
      <c r="L24" s="362"/>
      <c r="M24" s="362"/>
      <c r="N24" s="360"/>
      <c r="O24" s="361"/>
      <c r="P24" s="361"/>
      <c r="Q24" s="361"/>
      <c r="R24" s="361"/>
      <c r="S24" s="362"/>
      <c r="T24" s="363"/>
      <c r="U24" s="360"/>
      <c r="V24" s="361"/>
      <c r="W24" s="361"/>
      <c r="X24" s="361"/>
      <c r="Y24" s="361"/>
      <c r="Z24" s="362"/>
      <c r="AA24" s="363"/>
      <c r="AB24" s="360"/>
      <c r="AC24" s="361"/>
      <c r="AD24" s="361"/>
      <c r="AE24" s="361"/>
      <c r="AF24" s="361"/>
      <c r="AG24" s="362"/>
      <c r="AH24" s="363"/>
      <c r="AI24" s="360"/>
      <c r="AJ24" s="361"/>
      <c r="AK24" s="361"/>
      <c r="AL24" s="361"/>
      <c r="AM24" s="361"/>
      <c r="AN24" s="362"/>
      <c r="AO24" s="363"/>
      <c r="AP24" s="360"/>
      <c r="AQ24" s="361"/>
      <c r="AR24" s="361"/>
      <c r="AS24" s="361"/>
      <c r="AT24" s="361"/>
      <c r="AU24" s="362"/>
      <c r="AV24" s="363"/>
      <c r="AW24" s="364"/>
      <c r="AX24" s="361"/>
      <c r="AY24" s="361"/>
      <c r="AZ24" s="361"/>
      <c r="BA24" s="361"/>
      <c r="BB24" s="362"/>
      <c r="BC24" s="362"/>
      <c r="BD24" s="360"/>
      <c r="BE24" s="361"/>
      <c r="BF24" s="361"/>
      <c r="BG24" s="361"/>
      <c r="BH24" s="361"/>
      <c r="BI24" s="362"/>
      <c r="BJ24" s="363"/>
      <c r="BK24" s="360"/>
      <c r="BL24" s="361"/>
      <c r="BM24" s="361"/>
      <c r="BN24" s="361"/>
      <c r="BO24" s="361"/>
      <c r="BP24" s="362"/>
      <c r="BQ24" s="363"/>
      <c r="BR24" s="360"/>
      <c r="BS24" s="361"/>
      <c r="BT24" s="361"/>
      <c r="BU24" s="361"/>
      <c r="BV24" s="361"/>
      <c r="BW24" s="362"/>
      <c r="BX24" s="363"/>
      <c r="BY24" s="364"/>
      <c r="BZ24" s="361"/>
      <c r="CA24" s="361"/>
      <c r="CB24" s="361"/>
      <c r="CC24" s="361"/>
      <c r="CD24" s="362"/>
      <c r="CE24" s="362"/>
      <c r="CF24" s="360"/>
      <c r="CG24" s="361"/>
      <c r="CH24" s="361"/>
      <c r="CI24" s="361"/>
      <c r="CJ24" s="361"/>
      <c r="CK24" s="362"/>
      <c r="CL24" s="363"/>
      <c r="CM24" s="360"/>
      <c r="CN24" s="361"/>
      <c r="CO24" s="361"/>
      <c r="CP24" s="361"/>
      <c r="CQ24" s="361"/>
      <c r="CR24" s="362"/>
      <c r="CS24" s="363"/>
      <c r="CT24" s="360"/>
      <c r="CU24" s="361"/>
      <c r="CV24" s="361"/>
      <c r="CW24" s="361"/>
      <c r="CX24" s="361"/>
      <c r="CY24" s="362"/>
      <c r="CZ24" s="363"/>
      <c r="DA24" s="364"/>
      <c r="DB24" s="361"/>
      <c r="DC24" s="361"/>
      <c r="DD24" s="361"/>
      <c r="DE24" s="361"/>
      <c r="DF24" s="362"/>
      <c r="DG24" s="363"/>
      <c r="DH24" s="360"/>
      <c r="DI24" s="361"/>
      <c r="DJ24" s="361"/>
      <c r="DK24" s="361"/>
      <c r="DL24" s="361"/>
      <c r="DM24" s="362"/>
      <c r="DN24" s="363"/>
      <c r="DO24" s="360"/>
      <c r="DP24" s="361"/>
      <c r="DQ24" s="361"/>
      <c r="DR24" s="361"/>
      <c r="DS24" s="361"/>
      <c r="DT24" s="362"/>
      <c r="DU24" s="363"/>
      <c r="DV24" s="360"/>
      <c r="DW24" s="361"/>
      <c r="DX24" s="361"/>
      <c r="DY24" s="361"/>
      <c r="DZ24" s="361"/>
      <c r="EA24" s="362"/>
      <c r="EB24" s="363"/>
      <c r="EC24" s="360"/>
      <c r="ED24" s="361"/>
      <c r="EE24" s="361"/>
      <c r="EF24" s="361"/>
      <c r="EG24" s="361"/>
      <c r="EH24" s="362"/>
      <c r="EI24" s="363"/>
      <c r="EJ24" s="360"/>
      <c r="EK24" s="361"/>
      <c r="EL24" s="361"/>
      <c r="EM24" s="361"/>
      <c r="EN24" s="361"/>
      <c r="EO24" s="362"/>
      <c r="EP24" s="363"/>
      <c r="EQ24" s="360"/>
      <c r="ER24" s="361"/>
      <c r="ES24" s="361"/>
      <c r="ET24" s="361"/>
      <c r="EU24" s="361"/>
      <c r="EV24" s="362"/>
      <c r="EW24" s="363"/>
      <c r="EX24" s="360"/>
      <c r="EY24" s="361"/>
      <c r="EZ24" s="361"/>
      <c r="FA24" s="361"/>
      <c r="FB24" s="361"/>
      <c r="FC24" s="362"/>
      <c r="FD24" s="363"/>
      <c r="FE24" s="360"/>
      <c r="FF24" s="361"/>
      <c r="FG24" s="361"/>
      <c r="FH24" s="361"/>
      <c r="FI24" s="361"/>
      <c r="FJ24" s="362"/>
      <c r="FK24" s="363"/>
      <c r="FL24" s="360"/>
      <c r="FM24" s="361"/>
      <c r="FN24" s="361"/>
      <c r="FO24" s="361"/>
      <c r="FP24" s="361"/>
      <c r="FQ24" s="362"/>
      <c r="FR24" s="363"/>
      <c r="FS24" s="360"/>
      <c r="FT24" s="361"/>
      <c r="FU24" s="361"/>
      <c r="FV24" s="361"/>
      <c r="FW24" s="361"/>
      <c r="FX24" s="362"/>
      <c r="FY24" s="363"/>
      <c r="FZ24" s="360"/>
      <c r="GA24" s="361"/>
      <c r="GB24" s="361"/>
      <c r="GC24" s="361"/>
      <c r="GD24" s="361"/>
      <c r="GE24" s="362"/>
      <c r="GF24" s="363"/>
      <c r="GG24" s="360"/>
      <c r="GH24" s="361"/>
      <c r="GI24" s="361"/>
      <c r="GJ24" s="361"/>
      <c r="GK24" s="361"/>
      <c r="GL24" s="362"/>
      <c r="GM24" s="363"/>
      <c r="GN24" s="360"/>
      <c r="GO24" s="361"/>
      <c r="GP24" s="361"/>
      <c r="GQ24" s="361"/>
      <c r="GR24" s="361"/>
      <c r="GS24" s="362"/>
      <c r="GT24" s="363"/>
      <c r="GU24" s="360"/>
      <c r="GV24" s="361"/>
      <c r="GW24" s="361"/>
      <c r="GX24" s="361"/>
      <c r="GY24" s="361"/>
      <c r="GZ24" s="362"/>
      <c r="HA24" s="363"/>
      <c r="HB24" s="360"/>
      <c r="HC24" s="361"/>
      <c r="HD24" s="361"/>
      <c r="HE24" s="361"/>
      <c r="HF24" s="361"/>
      <c r="HG24" s="362"/>
      <c r="HH24" s="363"/>
      <c r="HI24" s="360"/>
      <c r="HJ24" s="361"/>
      <c r="HK24" s="361"/>
      <c r="HL24" s="361"/>
      <c r="HM24" s="361"/>
      <c r="HN24" s="362"/>
      <c r="HO24" s="363"/>
      <c r="HP24" s="360"/>
      <c r="HQ24" s="361"/>
      <c r="HR24" s="361"/>
      <c r="HS24" s="361"/>
      <c r="HT24" s="361"/>
      <c r="HU24" s="362"/>
      <c r="HV24" s="363"/>
      <c r="HW24" s="360"/>
      <c r="HX24" s="361"/>
      <c r="HY24" s="361"/>
      <c r="HZ24" s="361"/>
      <c r="IA24" s="361"/>
      <c r="IB24" s="362"/>
      <c r="IC24" s="363"/>
      <c r="ID24" s="360"/>
      <c r="IE24" s="361"/>
      <c r="IF24" s="361"/>
      <c r="IG24" s="361"/>
      <c r="IH24" s="361"/>
      <c r="II24" s="362"/>
      <c r="IJ24" s="363"/>
      <c r="IK24" s="360"/>
      <c r="IL24" s="361"/>
      <c r="IM24" s="361"/>
      <c r="IN24" s="361"/>
      <c r="IO24" s="361"/>
      <c r="IP24" s="362"/>
      <c r="IQ24" s="363"/>
      <c r="IR24" s="360"/>
      <c r="IS24" s="361"/>
      <c r="IT24" s="361"/>
      <c r="IU24" s="361"/>
      <c r="IV24" s="361"/>
      <c r="IW24" s="362"/>
      <c r="IX24" s="363"/>
      <c r="IY24" s="360"/>
      <c r="IZ24" s="361"/>
      <c r="JA24" s="361"/>
      <c r="JB24" s="361"/>
      <c r="JC24" s="361"/>
      <c r="JD24" s="362"/>
      <c r="JE24" s="363"/>
      <c r="JF24" s="360"/>
      <c r="JG24" s="361"/>
      <c r="JH24" s="361"/>
      <c r="JI24" s="361"/>
      <c r="JJ24" s="361"/>
      <c r="JK24" s="362"/>
      <c r="JL24" s="363"/>
      <c r="JM24" s="360"/>
      <c r="JN24" s="361"/>
      <c r="JO24" s="361"/>
      <c r="JP24" s="361"/>
      <c r="JQ24" s="361"/>
      <c r="JR24" s="362"/>
      <c r="JS24" s="363"/>
      <c r="JT24" s="360"/>
      <c r="JU24" s="361"/>
      <c r="JV24" s="361"/>
      <c r="JW24" s="361"/>
      <c r="JX24" s="361"/>
      <c r="JY24" s="362"/>
      <c r="JZ24" s="363"/>
      <c r="KA24" s="360"/>
      <c r="KB24" s="361"/>
      <c r="KC24" s="361"/>
      <c r="KD24" s="361"/>
      <c r="KE24" s="361"/>
      <c r="KF24" s="362"/>
      <c r="KG24" s="363"/>
      <c r="KH24" s="360"/>
      <c r="KI24" s="361"/>
      <c r="KJ24" s="361"/>
      <c r="KK24" s="361"/>
      <c r="KL24" s="361"/>
      <c r="KM24" s="362"/>
      <c r="KN24" s="363"/>
      <c r="KO24" s="360"/>
      <c r="KP24" s="361"/>
      <c r="KQ24" s="361"/>
      <c r="KR24" s="361"/>
      <c r="KS24" s="361"/>
      <c r="KT24" s="362"/>
      <c r="KU24" s="363"/>
      <c r="KV24" s="360"/>
      <c r="KW24" s="361"/>
      <c r="KX24" s="361"/>
      <c r="KY24" s="361"/>
      <c r="KZ24" s="361"/>
      <c r="LA24" s="362"/>
      <c r="LB24" s="363"/>
      <c r="LC24" s="360"/>
      <c r="LD24" s="361"/>
      <c r="LE24" s="361"/>
      <c r="LF24" s="361"/>
      <c r="LG24" s="361"/>
      <c r="LH24" s="362"/>
      <c r="LI24" s="363"/>
      <c r="LJ24" s="360"/>
      <c r="LK24" s="361"/>
      <c r="LL24" s="361"/>
      <c r="LM24" s="361"/>
      <c r="LN24" s="361"/>
      <c r="LO24" s="362"/>
      <c r="LP24" s="363"/>
      <c r="LQ24" s="360"/>
      <c r="LR24" s="361"/>
      <c r="LS24" s="361"/>
      <c r="LT24" s="361"/>
      <c r="LU24" s="361"/>
      <c r="LV24" s="362"/>
      <c r="LW24" s="365"/>
      <c r="LX24" s="331" t="str">
        <f t="shared" si="3"/>
        <v/>
      </c>
      <c r="LY24" s="322" t="str">
        <f t="shared" si="0"/>
        <v/>
      </c>
      <c r="LZ24" s="322" t="str">
        <f t="shared" si="1"/>
        <v/>
      </c>
      <c r="MA24" s="322" t="str">
        <f t="shared" si="2"/>
        <v/>
      </c>
      <c r="MB24" s="332" t="str">
        <f t="shared" si="4"/>
        <v/>
      </c>
      <c r="MC24" s="333"/>
    </row>
    <row r="25" spans="2:341" ht="15.75" customHeight="1" x14ac:dyDescent="0.5">
      <c r="B25" s="322">
        <v>19</v>
      </c>
      <c r="C25" s="376" t="str">
        <f>IF(นักเรียน!C24="","",นักเรียน!C24)</f>
        <v/>
      </c>
      <c r="D25" s="376" t="str">
        <f>IF(นักเรียน!D24="","",นักเรียน!D24)</f>
        <v/>
      </c>
      <c r="E25" s="323" t="str">
        <f>IF(นักเรียน!E24="","",นักเรียน!E24)</f>
        <v/>
      </c>
      <c r="F25" s="322" t="str">
        <f>IF(นักเรียน!E24="","",นักเรียน!B24)</f>
        <v/>
      </c>
      <c r="G25" s="360"/>
      <c r="H25" s="361"/>
      <c r="I25" s="361"/>
      <c r="J25" s="361"/>
      <c r="K25" s="361"/>
      <c r="L25" s="362"/>
      <c r="M25" s="362"/>
      <c r="N25" s="360"/>
      <c r="O25" s="361"/>
      <c r="P25" s="361"/>
      <c r="Q25" s="361"/>
      <c r="R25" s="361"/>
      <c r="S25" s="362"/>
      <c r="T25" s="363"/>
      <c r="U25" s="360"/>
      <c r="V25" s="361"/>
      <c r="W25" s="361"/>
      <c r="X25" s="361"/>
      <c r="Y25" s="361"/>
      <c r="Z25" s="362"/>
      <c r="AA25" s="363"/>
      <c r="AB25" s="360"/>
      <c r="AC25" s="361"/>
      <c r="AD25" s="361"/>
      <c r="AE25" s="361"/>
      <c r="AF25" s="361"/>
      <c r="AG25" s="362"/>
      <c r="AH25" s="363"/>
      <c r="AI25" s="360"/>
      <c r="AJ25" s="361"/>
      <c r="AK25" s="361"/>
      <c r="AL25" s="361"/>
      <c r="AM25" s="361"/>
      <c r="AN25" s="362"/>
      <c r="AO25" s="363"/>
      <c r="AP25" s="360"/>
      <c r="AQ25" s="361"/>
      <c r="AR25" s="361"/>
      <c r="AS25" s="361"/>
      <c r="AT25" s="361"/>
      <c r="AU25" s="362"/>
      <c r="AV25" s="363"/>
      <c r="AW25" s="364"/>
      <c r="AX25" s="361"/>
      <c r="AY25" s="361"/>
      <c r="AZ25" s="361"/>
      <c r="BA25" s="361"/>
      <c r="BB25" s="362"/>
      <c r="BC25" s="362"/>
      <c r="BD25" s="360"/>
      <c r="BE25" s="361"/>
      <c r="BF25" s="361"/>
      <c r="BG25" s="361"/>
      <c r="BH25" s="361"/>
      <c r="BI25" s="362"/>
      <c r="BJ25" s="363"/>
      <c r="BK25" s="360"/>
      <c r="BL25" s="361"/>
      <c r="BM25" s="361"/>
      <c r="BN25" s="361"/>
      <c r="BO25" s="361"/>
      <c r="BP25" s="362"/>
      <c r="BQ25" s="363"/>
      <c r="BR25" s="360"/>
      <c r="BS25" s="361"/>
      <c r="BT25" s="361"/>
      <c r="BU25" s="361"/>
      <c r="BV25" s="361"/>
      <c r="BW25" s="362"/>
      <c r="BX25" s="363"/>
      <c r="BY25" s="364"/>
      <c r="BZ25" s="361"/>
      <c r="CA25" s="361"/>
      <c r="CB25" s="361"/>
      <c r="CC25" s="361"/>
      <c r="CD25" s="362"/>
      <c r="CE25" s="362"/>
      <c r="CF25" s="360"/>
      <c r="CG25" s="361"/>
      <c r="CH25" s="361"/>
      <c r="CI25" s="361"/>
      <c r="CJ25" s="361"/>
      <c r="CK25" s="362"/>
      <c r="CL25" s="363"/>
      <c r="CM25" s="360"/>
      <c r="CN25" s="361"/>
      <c r="CO25" s="361"/>
      <c r="CP25" s="361"/>
      <c r="CQ25" s="361"/>
      <c r="CR25" s="362"/>
      <c r="CS25" s="363"/>
      <c r="CT25" s="360"/>
      <c r="CU25" s="361"/>
      <c r="CV25" s="361"/>
      <c r="CW25" s="361"/>
      <c r="CX25" s="361"/>
      <c r="CY25" s="362"/>
      <c r="CZ25" s="363"/>
      <c r="DA25" s="364"/>
      <c r="DB25" s="361"/>
      <c r="DC25" s="361"/>
      <c r="DD25" s="361"/>
      <c r="DE25" s="361"/>
      <c r="DF25" s="362"/>
      <c r="DG25" s="363"/>
      <c r="DH25" s="360"/>
      <c r="DI25" s="361"/>
      <c r="DJ25" s="361"/>
      <c r="DK25" s="361"/>
      <c r="DL25" s="361"/>
      <c r="DM25" s="362"/>
      <c r="DN25" s="363"/>
      <c r="DO25" s="360"/>
      <c r="DP25" s="361"/>
      <c r="DQ25" s="361"/>
      <c r="DR25" s="361"/>
      <c r="DS25" s="361"/>
      <c r="DT25" s="362"/>
      <c r="DU25" s="363"/>
      <c r="DV25" s="360"/>
      <c r="DW25" s="361"/>
      <c r="DX25" s="361"/>
      <c r="DY25" s="361"/>
      <c r="DZ25" s="361"/>
      <c r="EA25" s="362"/>
      <c r="EB25" s="363"/>
      <c r="EC25" s="360"/>
      <c r="ED25" s="361"/>
      <c r="EE25" s="361"/>
      <c r="EF25" s="361"/>
      <c r="EG25" s="361"/>
      <c r="EH25" s="362"/>
      <c r="EI25" s="363"/>
      <c r="EJ25" s="360"/>
      <c r="EK25" s="361"/>
      <c r="EL25" s="361"/>
      <c r="EM25" s="361"/>
      <c r="EN25" s="361"/>
      <c r="EO25" s="362"/>
      <c r="EP25" s="363"/>
      <c r="EQ25" s="360"/>
      <c r="ER25" s="361"/>
      <c r="ES25" s="361"/>
      <c r="ET25" s="361"/>
      <c r="EU25" s="361"/>
      <c r="EV25" s="362"/>
      <c r="EW25" s="363"/>
      <c r="EX25" s="360"/>
      <c r="EY25" s="361"/>
      <c r="EZ25" s="361"/>
      <c r="FA25" s="361"/>
      <c r="FB25" s="361"/>
      <c r="FC25" s="362"/>
      <c r="FD25" s="363"/>
      <c r="FE25" s="360"/>
      <c r="FF25" s="361"/>
      <c r="FG25" s="361"/>
      <c r="FH25" s="361"/>
      <c r="FI25" s="361"/>
      <c r="FJ25" s="362"/>
      <c r="FK25" s="363"/>
      <c r="FL25" s="360"/>
      <c r="FM25" s="361"/>
      <c r="FN25" s="361"/>
      <c r="FO25" s="361"/>
      <c r="FP25" s="361"/>
      <c r="FQ25" s="362"/>
      <c r="FR25" s="363"/>
      <c r="FS25" s="360"/>
      <c r="FT25" s="361"/>
      <c r="FU25" s="361"/>
      <c r="FV25" s="361"/>
      <c r="FW25" s="361"/>
      <c r="FX25" s="362"/>
      <c r="FY25" s="363"/>
      <c r="FZ25" s="360"/>
      <c r="GA25" s="361"/>
      <c r="GB25" s="361"/>
      <c r="GC25" s="361"/>
      <c r="GD25" s="361"/>
      <c r="GE25" s="362"/>
      <c r="GF25" s="363"/>
      <c r="GG25" s="360"/>
      <c r="GH25" s="361"/>
      <c r="GI25" s="361"/>
      <c r="GJ25" s="361"/>
      <c r="GK25" s="361"/>
      <c r="GL25" s="362"/>
      <c r="GM25" s="363"/>
      <c r="GN25" s="360"/>
      <c r="GO25" s="361"/>
      <c r="GP25" s="361"/>
      <c r="GQ25" s="361"/>
      <c r="GR25" s="361"/>
      <c r="GS25" s="362"/>
      <c r="GT25" s="363"/>
      <c r="GU25" s="360"/>
      <c r="GV25" s="361"/>
      <c r="GW25" s="361"/>
      <c r="GX25" s="361"/>
      <c r="GY25" s="361"/>
      <c r="GZ25" s="362"/>
      <c r="HA25" s="363"/>
      <c r="HB25" s="360"/>
      <c r="HC25" s="361"/>
      <c r="HD25" s="361"/>
      <c r="HE25" s="361"/>
      <c r="HF25" s="361"/>
      <c r="HG25" s="362"/>
      <c r="HH25" s="363"/>
      <c r="HI25" s="360"/>
      <c r="HJ25" s="361"/>
      <c r="HK25" s="361"/>
      <c r="HL25" s="361"/>
      <c r="HM25" s="361"/>
      <c r="HN25" s="362"/>
      <c r="HO25" s="363"/>
      <c r="HP25" s="360"/>
      <c r="HQ25" s="361"/>
      <c r="HR25" s="361"/>
      <c r="HS25" s="361"/>
      <c r="HT25" s="361"/>
      <c r="HU25" s="362"/>
      <c r="HV25" s="363"/>
      <c r="HW25" s="360"/>
      <c r="HX25" s="361"/>
      <c r="HY25" s="361"/>
      <c r="HZ25" s="361"/>
      <c r="IA25" s="361"/>
      <c r="IB25" s="362"/>
      <c r="IC25" s="363"/>
      <c r="ID25" s="360"/>
      <c r="IE25" s="361"/>
      <c r="IF25" s="361"/>
      <c r="IG25" s="361"/>
      <c r="IH25" s="361"/>
      <c r="II25" s="362"/>
      <c r="IJ25" s="363"/>
      <c r="IK25" s="360"/>
      <c r="IL25" s="361"/>
      <c r="IM25" s="361"/>
      <c r="IN25" s="361"/>
      <c r="IO25" s="361"/>
      <c r="IP25" s="362"/>
      <c r="IQ25" s="363"/>
      <c r="IR25" s="360"/>
      <c r="IS25" s="361"/>
      <c r="IT25" s="361"/>
      <c r="IU25" s="361"/>
      <c r="IV25" s="361"/>
      <c r="IW25" s="362"/>
      <c r="IX25" s="363"/>
      <c r="IY25" s="360"/>
      <c r="IZ25" s="361"/>
      <c r="JA25" s="361"/>
      <c r="JB25" s="361"/>
      <c r="JC25" s="361"/>
      <c r="JD25" s="362"/>
      <c r="JE25" s="363"/>
      <c r="JF25" s="360"/>
      <c r="JG25" s="361"/>
      <c r="JH25" s="361"/>
      <c r="JI25" s="361"/>
      <c r="JJ25" s="361"/>
      <c r="JK25" s="362"/>
      <c r="JL25" s="363"/>
      <c r="JM25" s="360"/>
      <c r="JN25" s="361"/>
      <c r="JO25" s="361"/>
      <c r="JP25" s="361"/>
      <c r="JQ25" s="361"/>
      <c r="JR25" s="362"/>
      <c r="JS25" s="363"/>
      <c r="JT25" s="360"/>
      <c r="JU25" s="361"/>
      <c r="JV25" s="361"/>
      <c r="JW25" s="361"/>
      <c r="JX25" s="361"/>
      <c r="JY25" s="362"/>
      <c r="JZ25" s="363"/>
      <c r="KA25" s="360"/>
      <c r="KB25" s="361"/>
      <c r="KC25" s="361"/>
      <c r="KD25" s="361"/>
      <c r="KE25" s="361"/>
      <c r="KF25" s="362"/>
      <c r="KG25" s="363"/>
      <c r="KH25" s="360"/>
      <c r="KI25" s="361"/>
      <c r="KJ25" s="361"/>
      <c r="KK25" s="361"/>
      <c r="KL25" s="361"/>
      <c r="KM25" s="362"/>
      <c r="KN25" s="363"/>
      <c r="KO25" s="360"/>
      <c r="KP25" s="361"/>
      <c r="KQ25" s="361"/>
      <c r="KR25" s="361"/>
      <c r="KS25" s="361"/>
      <c r="KT25" s="362"/>
      <c r="KU25" s="363"/>
      <c r="KV25" s="360"/>
      <c r="KW25" s="361"/>
      <c r="KX25" s="361"/>
      <c r="KY25" s="361"/>
      <c r="KZ25" s="361"/>
      <c r="LA25" s="362"/>
      <c r="LB25" s="363"/>
      <c r="LC25" s="360"/>
      <c r="LD25" s="361"/>
      <c r="LE25" s="361"/>
      <c r="LF25" s="361"/>
      <c r="LG25" s="361"/>
      <c r="LH25" s="362"/>
      <c r="LI25" s="363"/>
      <c r="LJ25" s="360"/>
      <c r="LK25" s="361"/>
      <c r="LL25" s="361"/>
      <c r="LM25" s="361"/>
      <c r="LN25" s="361"/>
      <c r="LO25" s="362"/>
      <c r="LP25" s="363"/>
      <c r="LQ25" s="360"/>
      <c r="LR25" s="361"/>
      <c r="LS25" s="361"/>
      <c r="LT25" s="361"/>
      <c r="LU25" s="361"/>
      <c r="LV25" s="362"/>
      <c r="LW25" s="365"/>
      <c r="LX25" s="331" t="str">
        <f t="shared" si="3"/>
        <v/>
      </c>
      <c r="LY25" s="322" t="str">
        <f t="shared" si="0"/>
        <v/>
      </c>
      <c r="LZ25" s="322" t="str">
        <f t="shared" si="1"/>
        <v/>
      </c>
      <c r="MA25" s="322" t="str">
        <f t="shared" si="2"/>
        <v/>
      </c>
      <c r="MB25" s="332" t="str">
        <f t="shared" si="4"/>
        <v/>
      </c>
      <c r="MC25" s="333"/>
    </row>
    <row r="26" spans="2:341" ht="15.75" customHeight="1" x14ac:dyDescent="0.5">
      <c r="B26" s="322">
        <v>20</v>
      </c>
      <c r="C26" s="376" t="str">
        <f>IF(นักเรียน!C25="","",นักเรียน!C25)</f>
        <v/>
      </c>
      <c r="D26" s="376" t="str">
        <f>IF(นักเรียน!D25="","",นักเรียน!D25)</f>
        <v/>
      </c>
      <c r="E26" s="323" t="str">
        <f>IF(นักเรียน!E25="","",นักเรียน!E25)</f>
        <v/>
      </c>
      <c r="F26" s="322" t="str">
        <f>IF(นักเรียน!E25="","",นักเรียน!B25)</f>
        <v/>
      </c>
      <c r="G26" s="360"/>
      <c r="H26" s="361"/>
      <c r="I26" s="361"/>
      <c r="J26" s="361"/>
      <c r="K26" s="361"/>
      <c r="L26" s="362"/>
      <c r="M26" s="362"/>
      <c r="N26" s="360"/>
      <c r="O26" s="361"/>
      <c r="P26" s="361"/>
      <c r="Q26" s="361"/>
      <c r="R26" s="361"/>
      <c r="S26" s="362"/>
      <c r="T26" s="363"/>
      <c r="U26" s="360"/>
      <c r="V26" s="361"/>
      <c r="W26" s="361"/>
      <c r="X26" s="361"/>
      <c r="Y26" s="361"/>
      <c r="Z26" s="362"/>
      <c r="AA26" s="363"/>
      <c r="AB26" s="360"/>
      <c r="AC26" s="361"/>
      <c r="AD26" s="361"/>
      <c r="AE26" s="361"/>
      <c r="AF26" s="361"/>
      <c r="AG26" s="362"/>
      <c r="AH26" s="363"/>
      <c r="AI26" s="360"/>
      <c r="AJ26" s="361"/>
      <c r="AK26" s="361"/>
      <c r="AL26" s="361"/>
      <c r="AM26" s="361"/>
      <c r="AN26" s="362"/>
      <c r="AO26" s="363"/>
      <c r="AP26" s="360"/>
      <c r="AQ26" s="361"/>
      <c r="AR26" s="361"/>
      <c r="AS26" s="361"/>
      <c r="AT26" s="361"/>
      <c r="AU26" s="362"/>
      <c r="AV26" s="363"/>
      <c r="AW26" s="364"/>
      <c r="AX26" s="361"/>
      <c r="AY26" s="361"/>
      <c r="AZ26" s="361"/>
      <c r="BA26" s="361"/>
      <c r="BB26" s="362"/>
      <c r="BC26" s="362"/>
      <c r="BD26" s="360"/>
      <c r="BE26" s="361"/>
      <c r="BF26" s="361"/>
      <c r="BG26" s="361"/>
      <c r="BH26" s="361"/>
      <c r="BI26" s="362"/>
      <c r="BJ26" s="363"/>
      <c r="BK26" s="360"/>
      <c r="BL26" s="361"/>
      <c r="BM26" s="361"/>
      <c r="BN26" s="361"/>
      <c r="BO26" s="361"/>
      <c r="BP26" s="362"/>
      <c r="BQ26" s="363"/>
      <c r="BR26" s="360"/>
      <c r="BS26" s="361"/>
      <c r="BT26" s="361"/>
      <c r="BU26" s="361"/>
      <c r="BV26" s="361"/>
      <c r="BW26" s="362"/>
      <c r="BX26" s="363"/>
      <c r="BY26" s="364"/>
      <c r="BZ26" s="361"/>
      <c r="CA26" s="361"/>
      <c r="CB26" s="361"/>
      <c r="CC26" s="361"/>
      <c r="CD26" s="362"/>
      <c r="CE26" s="362"/>
      <c r="CF26" s="360"/>
      <c r="CG26" s="361"/>
      <c r="CH26" s="361"/>
      <c r="CI26" s="361"/>
      <c r="CJ26" s="361"/>
      <c r="CK26" s="362"/>
      <c r="CL26" s="363"/>
      <c r="CM26" s="360"/>
      <c r="CN26" s="361"/>
      <c r="CO26" s="361"/>
      <c r="CP26" s="361"/>
      <c r="CQ26" s="361"/>
      <c r="CR26" s="362"/>
      <c r="CS26" s="363"/>
      <c r="CT26" s="360"/>
      <c r="CU26" s="361"/>
      <c r="CV26" s="361"/>
      <c r="CW26" s="361"/>
      <c r="CX26" s="361"/>
      <c r="CY26" s="362"/>
      <c r="CZ26" s="363"/>
      <c r="DA26" s="364"/>
      <c r="DB26" s="361"/>
      <c r="DC26" s="361"/>
      <c r="DD26" s="361"/>
      <c r="DE26" s="361"/>
      <c r="DF26" s="362"/>
      <c r="DG26" s="363"/>
      <c r="DH26" s="360"/>
      <c r="DI26" s="361"/>
      <c r="DJ26" s="361"/>
      <c r="DK26" s="361"/>
      <c r="DL26" s="361"/>
      <c r="DM26" s="362"/>
      <c r="DN26" s="363"/>
      <c r="DO26" s="360"/>
      <c r="DP26" s="361"/>
      <c r="DQ26" s="361"/>
      <c r="DR26" s="361"/>
      <c r="DS26" s="361"/>
      <c r="DT26" s="362"/>
      <c r="DU26" s="363"/>
      <c r="DV26" s="360"/>
      <c r="DW26" s="361"/>
      <c r="DX26" s="361"/>
      <c r="DY26" s="361"/>
      <c r="DZ26" s="361"/>
      <c r="EA26" s="362"/>
      <c r="EB26" s="363"/>
      <c r="EC26" s="360"/>
      <c r="ED26" s="361"/>
      <c r="EE26" s="361"/>
      <c r="EF26" s="361"/>
      <c r="EG26" s="361"/>
      <c r="EH26" s="362"/>
      <c r="EI26" s="363"/>
      <c r="EJ26" s="360"/>
      <c r="EK26" s="361"/>
      <c r="EL26" s="361"/>
      <c r="EM26" s="361"/>
      <c r="EN26" s="361"/>
      <c r="EO26" s="362"/>
      <c r="EP26" s="363"/>
      <c r="EQ26" s="360"/>
      <c r="ER26" s="361"/>
      <c r="ES26" s="361"/>
      <c r="ET26" s="361"/>
      <c r="EU26" s="361"/>
      <c r="EV26" s="362"/>
      <c r="EW26" s="363"/>
      <c r="EX26" s="360"/>
      <c r="EY26" s="361"/>
      <c r="EZ26" s="361"/>
      <c r="FA26" s="361"/>
      <c r="FB26" s="361"/>
      <c r="FC26" s="362"/>
      <c r="FD26" s="363"/>
      <c r="FE26" s="360"/>
      <c r="FF26" s="361"/>
      <c r="FG26" s="361"/>
      <c r="FH26" s="361"/>
      <c r="FI26" s="361"/>
      <c r="FJ26" s="362"/>
      <c r="FK26" s="363"/>
      <c r="FL26" s="360"/>
      <c r="FM26" s="361"/>
      <c r="FN26" s="361"/>
      <c r="FO26" s="361"/>
      <c r="FP26" s="361"/>
      <c r="FQ26" s="362"/>
      <c r="FR26" s="363"/>
      <c r="FS26" s="360"/>
      <c r="FT26" s="361"/>
      <c r="FU26" s="361"/>
      <c r="FV26" s="361"/>
      <c r="FW26" s="361"/>
      <c r="FX26" s="362"/>
      <c r="FY26" s="363"/>
      <c r="FZ26" s="360"/>
      <c r="GA26" s="361"/>
      <c r="GB26" s="361"/>
      <c r="GC26" s="361"/>
      <c r="GD26" s="361"/>
      <c r="GE26" s="362"/>
      <c r="GF26" s="363"/>
      <c r="GG26" s="360"/>
      <c r="GH26" s="361"/>
      <c r="GI26" s="361"/>
      <c r="GJ26" s="361"/>
      <c r="GK26" s="361"/>
      <c r="GL26" s="362"/>
      <c r="GM26" s="363"/>
      <c r="GN26" s="360"/>
      <c r="GO26" s="361"/>
      <c r="GP26" s="361"/>
      <c r="GQ26" s="361"/>
      <c r="GR26" s="361"/>
      <c r="GS26" s="362"/>
      <c r="GT26" s="363"/>
      <c r="GU26" s="360"/>
      <c r="GV26" s="361"/>
      <c r="GW26" s="361"/>
      <c r="GX26" s="361"/>
      <c r="GY26" s="361"/>
      <c r="GZ26" s="362"/>
      <c r="HA26" s="363"/>
      <c r="HB26" s="360"/>
      <c r="HC26" s="361"/>
      <c r="HD26" s="361"/>
      <c r="HE26" s="361"/>
      <c r="HF26" s="361"/>
      <c r="HG26" s="362"/>
      <c r="HH26" s="363"/>
      <c r="HI26" s="360"/>
      <c r="HJ26" s="361"/>
      <c r="HK26" s="361"/>
      <c r="HL26" s="361"/>
      <c r="HM26" s="361"/>
      <c r="HN26" s="362"/>
      <c r="HO26" s="363"/>
      <c r="HP26" s="360"/>
      <c r="HQ26" s="361"/>
      <c r="HR26" s="361"/>
      <c r="HS26" s="361"/>
      <c r="HT26" s="361"/>
      <c r="HU26" s="362"/>
      <c r="HV26" s="363"/>
      <c r="HW26" s="360"/>
      <c r="HX26" s="361"/>
      <c r="HY26" s="361"/>
      <c r="HZ26" s="361"/>
      <c r="IA26" s="361"/>
      <c r="IB26" s="362"/>
      <c r="IC26" s="363"/>
      <c r="ID26" s="360"/>
      <c r="IE26" s="361"/>
      <c r="IF26" s="361"/>
      <c r="IG26" s="361"/>
      <c r="IH26" s="361"/>
      <c r="II26" s="362"/>
      <c r="IJ26" s="363"/>
      <c r="IK26" s="360"/>
      <c r="IL26" s="361"/>
      <c r="IM26" s="361"/>
      <c r="IN26" s="361"/>
      <c r="IO26" s="361"/>
      <c r="IP26" s="362"/>
      <c r="IQ26" s="363"/>
      <c r="IR26" s="360"/>
      <c r="IS26" s="361"/>
      <c r="IT26" s="361"/>
      <c r="IU26" s="361"/>
      <c r="IV26" s="361"/>
      <c r="IW26" s="362"/>
      <c r="IX26" s="363"/>
      <c r="IY26" s="360"/>
      <c r="IZ26" s="361"/>
      <c r="JA26" s="361"/>
      <c r="JB26" s="361"/>
      <c r="JC26" s="361"/>
      <c r="JD26" s="362"/>
      <c r="JE26" s="363"/>
      <c r="JF26" s="360"/>
      <c r="JG26" s="361"/>
      <c r="JH26" s="361"/>
      <c r="JI26" s="361"/>
      <c r="JJ26" s="361"/>
      <c r="JK26" s="362"/>
      <c r="JL26" s="363"/>
      <c r="JM26" s="360"/>
      <c r="JN26" s="361"/>
      <c r="JO26" s="361"/>
      <c r="JP26" s="361"/>
      <c r="JQ26" s="361"/>
      <c r="JR26" s="362"/>
      <c r="JS26" s="363"/>
      <c r="JT26" s="360"/>
      <c r="JU26" s="361"/>
      <c r="JV26" s="361"/>
      <c r="JW26" s="361"/>
      <c r="JX26" s="361"/>
      <c r="JY26" s="362"/>
      <c r="JZ26" s="363"/>
      <c r="KA26" s="360"/>
      <c r="KB26" s="361"/>
      <c r="KC26" s="361"/>
      <c r="KD26" s="361"/>
      <c r="KE26" s="361"/>
      <c r="KF26" s="362"/>
      <c r="KG26" s="363"/>
      <c r="KH26" s="360"/>
      <c r="KI26" s="361"/>
      <c r="KJ26" s="361"/>
      <c r="KK26" s="361"/>
      <c r="KL26" s="361"/>
      <c r="KM26" s="362"/>
      <c r="KN26" s="363"/>
      <c r="KO26" s="360"/>
      <c r="KP26" s="361"/>
      <c r="KQ26" s="361"/>
      <c r="KR26" s="361"/>
      <c r="KS26" s="361"/>
      <c r="KT26" s="362"/>
      <c r="KU26" s="363"/>
      <c r="KV26" s="360"/>
      <c r="KW26" s="361"/>
      <c r="KX26" s="361"/>
      <c r="KY26" s="361"/>
      <c r="KZ26" s="361"/>
      <c r="LA26" s="362"/>
      <c r="LB26" s="363"/>
      <c r="LC26" s="360"/>
      <c r="LD26" s="361"/>
      <c r="LE26" s="361"/>
      <c r="LF26" s="361"/>
      <c r="LG26" s="361"/>
      <c r="LH26" s="362"/>
      <c r="LI26" s="363"/>
      <c r="LJ26" s="360"/>
      <c r="LK26" s="361"/>
      <c r="LL26" s="361"/>
      <c r="LM26" s="361"/>
      <c r="LN26" s="361"/>
      <c r="LO26" s="362"/>
      <c r="LP26" s="363"/>
      <c r="LQ26" s="360"/>
      <c r="LR26" s="361"/>
      <c r="LS26" s="361"/>
      <c r="LT26" s="361"/>
      <c r="LU26" s="361"/>
      <c r="LV26" s="362"/>
      <c r="LW26" s="365"/>
      <c r="LX26" s="331" t="str">
        <f t="shared" si="3"/>
        <v/>
      </c>
      <c r="LY26" s="322" t="str">
        <f t="shared" si="0"/>
        <v/>
      </c>
      <c r="LZ26" s="322" t="str">
        <f t="shared" si="1"/>
        <v/>
      </c>
      <c r="MA26" s="322" t="str">
        <f t="shared" si="2"/>
        <v/>
      </c>
      <c r="MB26" s="332" t="str">
        <f t="shared" si="4"/>
        <v/>
      </c>
      <c r="MC26" s="333"/>
    </row>
    <row r="27" spans="2:341" ht="15.75" customHeight="1" x14ac:dyDescent="0.5">
      <c r="B27" s="322">
        <v>21</v>
      </c>
      <c r="C27" s="376" t="str">
        <f>IF(นักเรียน!C26="","",นักเรียน!C26)</f>
        <v/>
      </c>
      <c r="D27" s="376" t="str">
        <f>IF(นักเรียน!D26="","",นักเรียน!D26)</f>
        <v/>
      </c>
      <c r="E27" s="323" t="str">
        <f>IF(นักเรียน!E26="","",นักเรียน!E26)</f>
        <v/>
      </c>
      <c r="F27" s="322" t="str">
        <f>IF(นักเรียน!E26="","",นักเรียน!B26)</f>
        <v/>
      </c>
      <c r="G27" s="360"/>
      <c r="H27" s="361"/>
      <c r="I27" s="361"/>
      <c r="J27" s="361"/>
      <c r="K27" s="361"/>
      <c r="L27" s="362"/>
      <c r="M27" s="362"/>
      <c r="N27" s="360"/>
      <c r="O27" s="361"/>
      <c r="P27" s="361"/>
      <c r="Q27" s="361"/>
      <c r="R27" s="361"/>
      <c r="S27" s="362"/>
      <c r="T27" s="363"/>
      <c r="U27" s="360"/>
      <c r="V27" s="361"/>
      <c r="W27" s="361"/>
      <c r="X27" s="361"/>
      <c r="Y27" s="361"/>
      <c r="Z27" s="362"/>
      <c r="AA27" s="363"/>
      <c r="AB27" s="360"/>
      <c r="AC27" s="361"/>
      <c r="AD27" s="361"/>
      <c r="AE27" s="361"/>
      <c r="AF27" s="361"/>
      <c r="AG27" s="362"/>
      <c r="AH27" s="363"/>
      <c r="AI27" s="360"/>
      <c r="AJ27" s="361"/>
      <c r="AK27" s="361"/>
      <c r="AL27" s="361"/>
      <c r="AM27" s="361"/>
      <c r="AN27" s="362"/>
      <c r="AO27" s="363"/>
      <c r="AP27" s="360"/>
      <c r="AQ27" s="361"/>
      <c r="AR27" s="361"/>
      <c r="AS27" s="361"/>
      <c r="AT27" s="361"/>
      <c r="AU27" s="362"/>
      <c r="AV27" s="363"/>
      <c r="AW27" s="364"/>
      <c r="AX27" s="361"/>
      <c r="AY27" s="361"/>
      <c r="AZ27" s="361"/>
      <c r="BA27" s="361"/>
      <c r="BB27" s="362"/>
      <c r="BC27" s="362"/>
      <c r="BD27" s="360"/>
      <c r="BE27" s="361"/>
      <c r="BF27" s="361"/>
      <c r="BG27" s="361"/>
      <c r="BH27" s="361"/>
      <c r="BI27" s="362"/>
      <c r="BJ27" s="363"/>
      <c r="BK27" s="360"/>
      <c r="BL27" s="361"/>
      <c r="BM27" s="361"/>
      <c r="BN27" s="361"/>
      <c r="BO27" s="361"/>
      <c r="BP27" s="362"/>
      <c r="BQ27" s="363"/>
      <c r="BR27" s="360"/>
      <c r="BS27" s="361"/>
      <c r="BT27" s="361"/>
      <c r="BU27" s="361"/>
      <c r="BV27" s="361"/>
      <c r="BW27" s="362"/>
      <c r="BX27" s="363"/>
      <c r="BY27" s="364"/>
      <c r="BZ27" s="361"/>
      <c r="CA27" s="361"/>
      <c r="CB27" s="361"/>
      <c r="CC27" s="361"/>
      <c r="CD27" s="362"/>
      <c r="CE27" s="362"/>
      <c r="CF27" s="360"/>
      <c r="CG27" s="361"/>
      <c r="CH27" s="361"/>
      <c r="CI27" s="361"/>
      <c r="CJ27" s="361"/>
      <c r="CK27" s="362"/>
      <c r="CL27" s="363"/>
      <c r="CM27" s="360"/>
      <c r="CN27" s="361"/>
      <c r="CO27" s="361"/>
      <c r="CP27" s="361"/>
      <c r="CQ27" s="361"/>
      <c r="CR27" s="362"/>
      <c r="CS27" s="363"/>
      <c r="CT27" s="360"/>
      <c r="CU27" s="361"/>
      <c r="CV27" s="361"/>
      <c r="CW27" s="361"/>
      <c r="CX27" s="361"/>
      <c r="CY27" s="362"/>
      <c r="CZ27" s="363"/>
      <c r="DA27" s="364"/>
      <c r="DB27" s="361"/>
      <c r="DC27" s="361"/>
      <c r="DD27" s="361"/>
      <c r="DE27" s="361"/>
      <c r="DF27" s="362"/>
      <c r="DG27" s="363"/>
      <c r="DH27" s="360"/>
      <c r="DI27" s="361"/>
      <c r="DJ27" s="361"/>
      <c r="DK27" s="361"/>
      <c r="DL27" s="361"/>
      <c r="DM27" s="362"/>
      <c r="DN27" s="363"/>
      <c r="DO27" s="360"/>
      <c r="DP27" s="361"/>
      <c r="DQ27" s="361"/>
      <c r="DR27" s="361"/>
      <c r="DS27" s="361"/>
      <c r="DT27" s="362"/>
      <c r="DU27" s="363"/>
      <c r="DV27" s="360"/>
      <c r="DW27" s="361"/>
      <c r="DX27" s="361"/>
      <c r="DY27" s="361"/>
      <c r="DZ27" s="361"/>
      <c r="EA27" s="362"/>
      <c r="EB27" s="363"/>
      <c r="EC27" s="360"/>
      <c r="ED27" s="361"/>
      <c r="EE27" s="361"/>
      <c r="EF27" s="361"/>
      <c r="EG27" s="361"/>
      <c r="EH27" s="362"/>
      <c r="EI27" s="363"/>
      <c r="EJ27" s="360"/>
      <c r="EK27" s="361"/>
      <c r="EL27" s="361"/>
      <c r="EM27" s="361"/>
      <c r="EN27" s="361"/>
      <c r="EO27" s="362"/>
      <c r="EP27" s="363"/>
      <c r="EQ27" s="360"/>
      <c r="ER27" s="361"/>
      <c r="ES27" s="361"/>
      <c r="ET27" s="361"/>
      <c r="EU27" s="361"/>
      <c r="EV27" s="362"/>
      <c r="EW27" s="363"/>
      <c r="EX27" s="360"/>
      <c r="EY27" s="361"/>
      <c r="EZ27" s="361"/>
      <c r="FA27" s="361"/>
      <c r="FB27" s="361"/>
      <c r="FC27" s="362"/>
      <c r="FD27" s="363"/>
      <c r="FE27" s="360"/>
      <c r="FF27" s="361"/>
      <c r="FG27" s="361"/>
      <c r="FH27" s="361"/>
      <c r="FI27" s="361"/>
      <c r="FJ27" s="362"/>
      <c r="FK27" s="363"/>
      <c r="FL27" s="360"/>
      <c r="FM27" s="361"/>
      <c r="FN27" s="361"/>
      <c r="FO27" s="361"/>
      <c r="FP27" s="361"/>
      <c r="FQ27" s="362"/>
      <c r="FR27" s="363"/>
      <c r="FS27" s="360"/>
      <c r="FT27" s="361"/>
      <c r="FU27" s="361"/>
      <c r="FV27" s="361"/>
      <c r="FW27" s="361"/>
      <c r="FX27" s="362"/>
      <c r="FY27" s="363"/>
      <c r="FZ27" s="360"/>
      <c r="GA27" s="361"/>
      <c r="GB27" s="361"/>
      <c r="GC27" s="361"/>
      <c r="GD27" s="361"/>
      <c r="GE27" s="362"/>
      <c r="GF27" s="363"/>
      <c r="GG27" s="360"/>
      <c r="GH27" s="361"/>
      <c r="GI27" s="361"/>
      <c r="GJ27" s="361"/>
      <c r="GK27" s="361"/>
      <c r="GL27" s="362"/>
      <c r="GM27" s="363"/>
      <c r="GN27" s="360"/>
      <c r="GO27" s="361"/>
      <c r="GP27" s="361"/>
      <c r="GQ27" s="361"/>
      <c r="GR27" s="361"/>
      <c r="GS27" s="362"/>
      <c r="GT27" s="363"/>
      <c r="GU27" s="360"/>
      <c r="GV27" s="361"/>
      <c r="GW27" s="361"/>
      <c r="GX27" s="361"/>
      <c r="GY27" s="361"/>
      <c r="GZ27" s="362"/>
      <c r="HA27" s="363"/>
      <c r="HB27" s="360"/>
      <c r="HC27" s="361"/>
      <c r="HD27" s="361"/>
      <c r="HE27" s="361"/>
      <c r="HF27" s="361"/>
      <c r="HG27" s="362"/>
      <c r="HH27" s="363"/>
      <c r="HI27" s="360"/>
      <c r="HJ27" s="361"/>
      <c r="HK27" s="361"/>
      <c r="HL27" s="361"/>
      <c r="HM27" s="361"/>
      <c r="HN27" s="362"/>
      <c r="HO27" s="363"/>
      <c r="HP27" s="360"/>
      <c r="HQ27" s="361"/>
      <c r="HR27" s="361"/>
      <c r="HS27" s="361"/>
      <c r="HT27" s="361"/>
      <c r="HU27" s="362"/>
      <c r="HV27" s="363"/>
      <c r="HW27" s="360"/>
      <c r="HX27" s="361"/>
      <c r="HY27" s="361"/>
      <c r="HZ27" s="361"/>
      <c r="IA27" s="361"/>
      <c r="IB27" s="362"/>
      <c r="IC27" s="363"/>
      <c r="ID27" s="360"/>
      <c r="IE27" s="361"/>
      <c r="IF27" s="361"/>
      <c r="IG27" s="361"/>
      <c r="IH27" s="361"/>
      <c r="II27" s="362"/>
      <c r="IJ27" s="363"/>
      <c r="IK27" s="360"/>
      <c r="IL27" s="361"/>
      <c r="IM27" s="361"/>
      <c r="IN27" s="361"/>
      <c r="IO27" s="361"/>
      <c r="IP27" s="362"/>
      <c r="IQ27" s="363"/>
      <c r="IR27" s="360"/>
      <c r="IS27" s="361"/>
      <c r="IT27" s="361"/>
      <c r="IU27" s="361"/>
      <c r="IV27" s="361"/>
      <c r="IW27" s="362"/>
      <c r="IX27" s="363"/>
      <c r="IY27" s="360"/>
      <c r="IZ27" s="361"/>
      <c r="JA27" s="361"/>
      <c r="JB27" s="361"/>
      <c r="JC27" s="361"/>
      <c r="JD27" s="362"/>
      <c r="JE27" s="363"/>
      <c r="JF27" s="360"/>
      <c r="JG27" s="361"/>
      <c r="JH27" s="361"/>
      <c r="JI27" s="361"/>
      <c r="JJ27" s="361"/>
      <c r="JK27" s="362"/>
      <c r="JL27" s="363"/>
      <c r="JM27" s="360"/>
      <c r="JN27" s="361"/>
      <c r="JO27" s="361"/>
      <c r="JP27" s="361"/>
      <c r="JQ27" s="361"/>
      <c r="JR27" s="362"/>
      <c r="JS27" s="363"/>
      <c r="JT27" s="360"/>
      <c r="JU27" s="361"/>
      <c r="JV27" s="361"/>
      <c r="JW27" s="361"/>
      <c r="JX27" s="361"/>
      <c r="JY27" s="362"/>
      <c r="JZ27" s="363"/>
      <c r="KA27" s="360"/>
      <c r="KB27" s="361"/>
      <c r="KC27" s="361"/>
      <c r="KD27" s="361"/>
      <c r="KE27" s="361"/>
      <c r="KF27" s="362"/>
      <c r="KG27" s="363"/>
      <c r="KH27" s="360"/>
      <c r="KI27" s="361"/>
      <c r="KJ27" s="361"/>
      <c r="KK27" s="361"/>
      <c r="KL27" s="361"/>
      <c r="KM27" s="362"/>
      <c r="KN27" s="363"/>
      <c r="KO27" s="360"/>
      <c r="KP27" s="361"/>
      <c r="KQ27" s="361"/>
      <c r="KR27" s="361"/>
      <c r="KS27" s="361"/>
      <c r="KT27" s="362"/>
      <c r="KU27" s="363"/>
      <c r="KV27" s="360"/>
      <c r="KW27" s="361"/>
      <c r="KX27" s="361"/>
      <c r="KY27" s="361"/>
      <c r="KZ27" s="361"/>
      <c r="LA27" s="362"/>
      <c r="LB27" s="363"/>
      <c r="LC27" s="360"/>
      <c r="LD27" s="361"/>
      <c r="LE27" s="361"/>
      <c r="LF27" s="361"/>
      <c r="LG27" s="361"/>
      <c r="LH27" s="362"/>
      <c r="LI27" s="363"/>
      <c r="LJ27" s="360"/>
      <c r="LK27" s="361"/>
      <c r="LL27" s="361"/>
      <c r="LM27" s="361"/>
      <c r="LN27" s="361"/>
      <c r="LO27" s="362"/>
      <c r="LP27" s="363"/>
      <c r="LQ27" s="360"/>
      <c r="LR27" s="361"/>
      <c r="LS27" s="361"/>
      <c r="LT27" s="361"/>
      <c r="LU27" s="361"/>
      <c r="LV27" s="362"/>
      <c r="LW27" s="365"/>
      <c r="LX27" s="331" t="str">
        <f t="shared" si="3"/>
        <v/>
      </c>
      <c r="LY27" s="322" t="str">
        <f t="shared" si="0"/>
        <v/>
      </c>
      <c r="LZ27" s="322" t="str">
        <f t="shared" si="1"/>
        <v/>
      </c>
      <c r="MA27" s="322" t="str">
        <f t="shared" si="2"/>
        <v/>
      </c>
      <c r="MB27" s="332" t="str">
        <f t="shared" si="4"/>
        <v/>
      </c>
      <c r="MC27" s="333"/>
    </row>
    <row r="28" spans="2:341" ht="15.75" customHeight="1" x14ac:dyDescent="0.5">
      <c r="B28" s="322">
        <v>22</v>
      </c>
      <c r="C28" s="376" t="str">
        <f>IF(นักเรียน!C27="","",นักเรียน!C27)</f>
        <v/>
      </c>
      <c r="D28" s="376" t="str">
        <f>IF(นักเรียน!D27="","",นักเรียน!D27)</f>
        <v/>
      </c>
      <c r="E28" s="323" t="str">
        <f>IF(นักเรียน!E27="","",นักเรียน!E27)</f>
        <v/>
      </c>
      <c r="F28" s="322" t="str">
        <f>IF(นักเรียน!E27="","",นักเรียน!B27)</f>
        <v/>
      </c>
      <c r="G28" s="360"/>
      <c r="H28" s="361"/>
      <c r="I28" s="361"/>
      <c r="J28" s="361"/>
      <c r="K28" s="361"/>
      <c r="L28" s="362"/>
      <c r="M28" s="362"/>
      <c r="N28" s="360"/>
      <c r="O28" s="361"/>
      <c r="P28" s="361"/>
      <c r="Q28" s="361"/>
      <c r="R28" s="361"/>
      <c r="S28" s="362"/>
      <c r="T28" s="363"/>
      <c r="U28" s="360"/>
      <c r="V28" s="361"/>
      <c r="W28" s="361"/>
      <c r="X28" s="361"/>
      <c r="Y28" s="361"/>
      <c r="Z28" s="362"/>
      <c r="AA28" s="363"/>
      <c r="AB28" s="360"/>
      <c r="AC28" s="361"/>
      <c r="AD28" s="361"/>
      <c r="AE28" s="361"/>
      <c r="AF28" s="361"/>
      <c r="AG28" s="362"/>
      <c r="AH28" s="363"/>
      <c r="AI28" s="360"/>
      <c r="AJ28" s="361"/>
      <c r="AK28" s="361"/>
      <c r="AL28" s="361"/>
      <c r="AM28" s="361"/>
      <c r="AN28" s="362"/>
      <c r="AO28" s="363"/>
      <c r="AP28" s="360"/>
      <c r="AQ28" s="361"/>
      <c r="AR28" s="361"/>
      <c r="AS28" s="361"/>
      <c r="AT28" s="361"/>
      <c r="AU28" s="362"/>
      <c r="AV28" s="363"/>
      <c r="AW28" s="364"/>
      <c r="AX28" s="361"/>
      <c r="AY28" s="361"/>
      <c r="AZ28" s="361"/>
      <c r="BA28" s="361"/>
      <c r="BB28" s="362"/>
      <c r="BC28" s="362"/>
      <c r="BD28" s="360"/>
      <c r="BE28" s="361"/>
      <c r="BF28" s="361"/>
      <c r="BG28" s="361"/>
      <c r="BH28" s="361"/>
      <c r="BI28" s="362"/>
      <c r="BJ28" s="363"/>
      <c r="BK28" s="360"/>
      <c r="BL28" s="361"/>
      <c r="BM28" s="361"/>
      <c r="BN28" s="361"/>
      <c r="BO28" s="361"/>
      <c r="BP28" s="362"/>
      <c r="BQ28" s="363"/>
      <c r="BR28" s="360"/>
      <c r="BS28" s="361"/>
      <c r="BT28" s="361"/>
      <c r="BU28" s="361"/>
      <c r="BV28" s="361"/>
      <c r="BW28" s="362"/>
      <c r="BX28" s="363"/>
      <c r="BY28" s="364"/>
      <c r="BZ28" s="361"/>
      <c r="CA28" s="361"/>
      <c r="CB28" s="361"/>
      <c r="CC28" s="361"/>
      <c r="CD28" s="362"/>
      <c r="CE28" s="362"/>
      <c r="CF28" s="360"/>
      <c r="CG28" s="361"/>
      <c r="CH28" s="361"/>
      <c r="CI28" s="361"/>
      <c r="CJ28" s="361"/>
      <c r="CK28" s="362"/>
      <c r="CL28" s="363"/>
      <c r="CM28" s="360"/>
      <c r="CN28" s="361"/>
      <c r="CO28" s="361"/>
      <c r="CP28" s="361"/>
      <c r="CQ28" s="361"/>
      <c r="CR28" s="362"/>
      <c r="CS28" s="363"/>
      <c r="CT28" s="360"/>
      <c r="CU28" s="361"/>
      <c r="CV28" s="361"/>
      <c r="CW28" s="361"/>
      <c r="CX28" s="361"/>
      <c r="CY28" s="362"/>
      <c r="CZ28" s="363"/>
      <c r="DA28" s="364"/>
      <c r="DB28" s="361"/>
      <c r="DC28" s="361"/>
      <c r="DD28" s="361"/>
      <c r="DE28" s="361"/>
      <c r="DF28" s="362"/>
      <c r="DG28" s="363"/>
      <c r="DH28" s="360"/>
      <c r="DI28" s="361"/>
      <c r="DJ28" s="361"/>
      <c r="DK28" s="361"/>
      <c r="DL28" s="361"/>
      <c r="DM28" s="362"/>
      <c r="DN28" s="363"/>
      <c r="DO28" s="360"/>
      <c r="DP28" s="361"/>
      <c r="DQ28" s="361"/>
      <c r="DR28" s="361"/>
      <c r="DS28" s="361"/>
      <c r="DT28" s="362"/>
      <c r="DU28" s="363"/>
      <c r="DV28" s="360"/>
      <c r="DW28" s="361"/>
      <c r="DX28" s="361"/>
      <c r="DY28" s="361"/>
      <c r="DZ28" s="361"/>
      <c r="EA28" s="362"/>
      <c r="EB28" s="363"/>
      <c r="EC28" s="360"/>
      <c r="ED28" s="361"/>
      <c r="EE28" s="361"/>
      <c r="EF28" s="361"/>
      <c r="EG28" s="361"/>
      <c r="EH28" s="362"/>
      <c r="EI28" s="363"/>
      <c r="EJ28" s="360"/>
      <c r="EK28" s="361"/>
      <c r="EL28" s="361"/>
      <c r="EM28" s="361"/>
      <c r="EN28" s="361"/>
      <c r="EO28" s="362"/>
      <c r="EP28" s="363"/>
      <c r="EQ28" s="360"/>
      <c r="ER28" s="361"/>
      <c r="ES28" s="361"/>
      <c r="ET28" s="361"/>
      <c r="EU28" s="361"/>
      <c r="EV28" s="362"/>
      <c r="EW28" s="363"/>
      <c r="EX28" s="360"/>
      <c r="EY28" s="361"/>
      <c r="EZ28" s="361"/>
      <c r="FA28" s="361"/>
      <c r="FB28" s="361"/>
      <c r="FC28" s="362"/>
      <c r="FD28" s="363"/>
      <c r="FE28" s="360"/>
      <c r="FF28" s="361"/>
      <c r="FG28" s="361"/>
      <c r="FH28" s="361"/>
      <c r="FI28" s="361"/>
      <c r="FJ28" s="362"/>
      <c r="FK28" s="363"/>
      <c r="FL28" s="360"/>
      <c r="FM28" s="361"/>
      <c r="FN28" s="361"/>
      <c r="FO28" s="361"/>
      <c r="FP28" s="361"/>
      <c r="FQ28" s="362"/>
      <c r="FR28" s="363"/>
      <c r="FS28" s="360"/>
      <c r="FT28" s="361"/>
      <c r="FU28" s="361"/>
      <c r="FV28" s="361"/>
      <c r="FW28" s="361"/>
      <c r="FX28" s="362"/>
      <c r="FY28" s="363"/>
      <c r="FZ28" s="360"/>
      <c r="GA28" s="361"/>
      <c r="GB28" s="361"/>
      <c r="GC28" s="361"/>
      <c r="GD28" s="361"/>
      <c r="GE28" s="362"/>
      <c r="GF28" s="363"/>
      <c r="GG28" s="360"/>
      <c r="GH28" s="361"/>
      <c r="GI28" s="361"/>
      <c r="GJ28" s="361"/>
      <c r="GK28" s="361"/>
      <c r="GL28" s="362"/>
      <c r="GM28" s="363"/>
      <c r="GN28" s="360"/>
      <c r="GO28" s="361"/>
      <c r="GP28" s="361"/>
      <c r="GQ28" s="361"/>
      <c r="GR28" s="361"/>
      <c r="GS28" s="362"/>
      <c r="GT28" s="363"/>
      <c r="GU28" s="360"/>
      <c r="GV28" s="361"/>
      <c r="GW28" s="361"/>
      <c r="GX28" s="361"/>
      <c r="GY28" s="361"/>
      <c r="GZ28" s="362"/>
      <c r="HA28" s="363"/>
      <c r="HB28" s="360"/>
      <c r="HC28" s="361"/>
      <c r="HD28" s="361"/>
      <c r="HE28" s="361"/>
      <c r="HF28" s="361"/>
      <c r="HG28" s="362"/>
      <c r="HH28" s="363"/>
      <c r="HI28" s="360"/>
      <c r="HJ28" s="361"/>
      <c r="HK28" s="361"/>
      <c r="HL28" s="361"/>
      <c r="HM28" s="361"/>
      <c r="HN28" s="362"/>
      <c r="HO28" s="363"/>
      <c r="HP28" s="360"/>
      <c r="HQ28" s="361"/>
      <c r="HR28" s="361"/>
      <c r="HS28" s="361"/>
      <c r="HT28" s="361"/>
      <c r="HU28" s="362"/>
      <c r="HV28" s="363"/>
      <c r="HW28" s="360"/>
      <c r="HX28" s="361"/>
      <c r="HY28" s="361"/>
      <c r="HZ28" s="361"/>
      <c r="IA28" s="361"/>
      <c r="IB28" s="362"/>
      <c r="IC28" s="363"/>
      <c r="ID28" s="360"/>
      <c r="IE28" s="361"/>
      <c r="IF28" s="361"/>
      <c r="IG28" s="361"/>
      <c r="IH28" s="361"/>
      <c r="II28" s="362"/>
      <c r="IJ28" s="363"/>
      <c r="IK28" s="360"/>
      <c r="IL28" s="361"/>
      <c r="IM28" s="361"/>
      <c r="IN28" s="361"/>
      <c r="IO28" s="361"/>
      <c r="IP28" s="362"/>
      <c r="IQ28" s="363"/>
      <c r="IR28" s="360"/>
      <c r="IS28" s="361"/>
      <c r="IT28" s="361"/>
      <c r="IU28" s="361"/>
      <c r="IV28" s="361"/>
      <c r="IW28" s="362"/>
      <c r="IX28" s="363"/>
      <c r="IY28" s="360"/>
      <c r="IZ28" s="361"/>
      <c r="JA28" s="361"/>
      <c r="JB28" s="361"/>
      <c r="JC28" s="361"/>
      <c r="JD28" s="362"/>
      <c r="JE28" s="363"/>
      <c r="JF28" s="360"/>
      <c r="JG28" s="361"/>
      <c r="JH28" s="361"/>
      <c r="JI28" s="361"/>
      <c r="JJ28" s="361"/>
      <c r="JK28" s="362"/>
      <c r="JL28" s="363"/>
      <c r="JM28" s="360"/>
      <c r="JN28" s="361"/>
      <c r="JO28" s="361"/>
      <c r="JP28" s="361"/>
      <c r="JQ28" s="361"/>
      <c r="JR28" s="362"/>
      <c r="JS28" s="363"/>
      <c r="JT28" s="360"/>
      <c r="JU28" s="361"/>
      <c r="JV28" s="361"/>
      <c r="JW28" s="361"/>
      <c r="JX28" s="361"/>
      <c r="JY28" s="362"/>
      <c r="JZ28" s="363"/>
      <c r="KA28" s="360"/>
      <c r="KB28" s="361"/>
      <c r="KC28" s="361"/>
      <c r="KD28" s="361"/>
      <c r="KE28" s="361"/>
      <c r="KF28" s="362"/>
      <c r="KG28" s="363"/>
      <c r="KH28" s="360"/>
      <c r="KI28" s="361"/>
      <c r="KJ28" s="361"/>
      <c r="KK28" s="361"/>
      <c r="KL28" s="361"/>
      <c r="KM28" s="362"/>
      <c r="KN28" s="363"/>
      <c r="KO28" s="360"/>
      <c r="KP28" s="361"/>
      <c r="KQ28" s="361"/>
      <c r="KR28" s="361"/>
      <c r="KS28" s="361"/>
      <c r="KT28" s="362"/>
      <c r="KU28" s="363"/>
      <c r="KV28" s="360"/>
      <c r="KW28" s="361"/>
      <c r="KX28" s="361"/>
      <c r="KY28" s="361"/>
      <c r="KZ28" s="361"/>
      <c r="LA28" s="362"/>
      <c r="LB28" s="363"/>
      <c r="LC28" s="360"/>
      <c r="LD28" s="361"/>
      <c r="LE28" s="361"/>
      <c r="LF28" s="361"/>
      <c r="LG28" s="361"/>
      <c r="LH28" s="362"/>
      <c r="LI28" s="363"/>
      <c r="LJ28" s="360"/>
      <c r="LK28" s="361"/>
      <c r="LL28" s="361"/>
      <c r="LM28" s="361"/>
      <c r="LN28" s="361"/>
      <c r="LO28" s="362"/>
      <c r="LP28" s="363"/>
      <c r="LQ28" s="360"/>
      <c r="LR28" s="361"/>
      <c r="LS28" s="361"/>
      <c r="LT28" s="361"/>
      <c r="LU28" s="361"/>
      <c r="LV28" s="362"/>
      <c r="LW28" s="365"/>
      <c r="LX28" s="331" t="str">
        <f t="shared" si="3"/>
        <v/>
      </c>
      <c r="LY28" s="322" t="str">
        <f t="shared" si="0"/>
        <v/>
      </c>
      <c r="LZ28" s="322" t="str">
        <f t="shared" si="1"/>
        <v/>
      </c>
      <c r="MA28" s="322" t="str">
        <f t="shared" si="2"/>
        <v/>
      </c>
      <c r="MB28" s="332" t="str">
        <f t="shared" si="4"/>
        <v/>
      </c>
      <c r="MC28" s="333"/>
    </row>
    <row r="29" spans="2:341" ht="15.75" customHeight="1" x14ac:dyDescent="0.5">
      <c r="B29" s="322">
        <v>23</v>
      </c>
      <c r="C29" s="376" t="str">
        <f>IF(นักเรียน!C28="","",นักเรียน!C28)</f>
        <v/>
      </c>
      <c r="D29" s="376" t="str">
        <f>IF(นักเรียน!D28="","",นักเรียน!D28)</f>
        <v/>
      </c>
      <c r="E29" s="323" t="str">
        <f>IF(นักเรียน!E28="","",นักเรียน!E28)</f>
        <v/>
      </c>
      <c r="F29" s="322" t="str">
        <f>IF(นักเรียน!E28="","",นักเรียน!B28)</f>
        <v/>
      </c>
      <c r="G29" s="360"/>
      <c r="H29" s="361"/>
      <c r="I29" s="361"/>
      <c r="J29" s="361"/>
      <c r="K29" s="361"/>
      <c r="L29" s="362"/>
      <c r="M29" s="362"/>
      <c r="N29" s="360"/>
      <c r="O29" s="361"/>
      <c r="P29" s="361"/>
      <c r="Q29" s="361"/>
      <c r="R29" s="361"/>
      <c r="S29" s="362"/>
      <c r="T29" s="363"/>
      <c r="U29" s="360"/>
      <c r="V29" s="361"/>
      <c r="W29" s="361"/>
      <c r="X29" s="361"/>
      <c r="Y29" s="361"/>
      <c r="Z29" s="362"/>
      <c r="AA29" s="363"/>
      <c r="AB29" s="360"/>
      <c r="AC29" s="361"/>
      <c r="AD29" s="361"/>
      <c r="AE29" s="361"/>
      <c r="AF29" s="361"/>
      <c r="AG29" s="362"/>
      <c r="AH29" s="363"/>
      <c r="AI29" s="360"/>
      <c r="AJ29" s="361"/>
      <c r="AK29" s="361"/>
      <c r="AL29" s="361"/>
      <c r="AM29" s="361"/>
      <c r="AN29" s="362"/>
      <c r="AO29" s="363"/>
      <c r="AP29" s="360"/>
      <c r="AQ29" s="361"/>
      <c r="AR29" s="361"/>
      <c r="AS29" s="361"/>
      <c r="AT29" s="361"/>
      <c r="AU29" s="362"/>
      <c r="AV29" s="363"/>
      <c r="AW29" s="364"/>
      <c r="AX29" s="361"/>
      <c r="AY29" s="361"/>
      <c r="AZ29" s="361"/>
      <c r="BA29" s="361"/>
      <c r="BB29" s="362"/>
      <c r="BC29" s="362"/>
      <c r="BD29" s="360"/>
      <c r="BE29" s="361"/>
      <c r="BF29" s="361"/>
      <c r="BG29" s="361"/>
      <c r="BH29" s="361"/>
      <c r="BI29" s="362"/>
      <c r="BJ29" s="363"/>
      <c r="BK29" s="360"/>
      <c r="BL29" s="361"/>
      <c r="BM29" s="361"/>
      <c r="BN29" s="361"/>
      <c r="BO29" s="361"/>
      <c r="BP29" s="362"/>
      <c r="BQ29" s="363"/>
      <c r="BR29" s="360"/>
      <c r="BS29" s="361"/>
      <c r="BT29" s="361"/>
      <c r="BU29" s="361"/>
      <c r="BV29" s="361"/>
      <c r="BW29" s="362"/>
      <c r="BX29" s="363"/>
      <c r="BY29" s="364"/>
      <c r="BZ29" s="361"/>
      <c r="CA29" s="361"/>
      <c r="CB29" s="361"/>
      <c r="CC29" s="361"/>
      <c r="CD29" s="362"/>
      <c r="CE29" s="362"/>
      <c r="CF29" s="360"/>
      <c r="CG29" s="361"/>
      <c r="CH29" s="361"/>
      <c r="CI29" s="361"/>
      <c r="CJ29" s="361"/>
      <c r="CK29" s="362"/>
      <c r="CL29" s="363"/>
      <c r="CM29" s="360"/>
      <c r="CN29" s="361"/>
      <c r="CO29" s="361"/>
      <c r="CP29" s="361"/>
      <c r="CQ29" s="361"/>
      <c r="CR29" s="362"/>
      <c r="CS29" s="363"/>
      <c r="CT29" s="360"/>
      <c r="CU29" s="361"/>
      <c r="CV29" s="361"/>
      <c r="CW29" s="361"/>
      <c r="CX29" s="361"/>
      <c r="CY29" s="362"/>
      <c r="CZ29" s="363"/>
      <c r="DA29" s="364"/>
      <c r="DB29" s="361"/>
      <c r="DC29" s="361"/>
      <c r="DD29" s="361"/>
      <c r="DE29" s="361"/>
      <c r="DF29" s="362"/>
      <c r="DG29" s="363"/>
      <c r="DH29" s="360"/>
      <c r="DI29" s="361"/>
      <c r="DJ29" s="361"/>
      <c r="DK29" s="361"/>
      <c r="DL29" s="361"/>
      <c r="DM29" s="362"/>
      <c r="DN29" s="363"/>
      <c r="DO29" s="360"/>
      <c r="DP29" s="361"/>
      <c r="DQ29" s="361"/>
      <c r="DR29" s="361"/>
      <c r="DS29" s="361"/>
      <c r="DT29" s="362"/>
      <c r="DU29" s="363"/>
      <c r="DV29" s="360"/>
      <c r="DW29" s="361"/>
      <c r="DX29" s="361"/>
      <c r="DY29" s="361"/>
      <c r="DZ29" s="361"/>
      <c r="EA29" s="362"/>
      <c r="EB29" s="363"/>
      <c r="EC29" s="360"/>
      <c r="ED29" s="361"/>
      <c r="EE29" s="361"/>
      <c r="EF29" s="361"/>
      <c r="EG29" s="361"/>
      <c r="EH29" s="362"/>
      <c r="EI29" s="363"/>
      <c r="EJ29" s="360"/>
      <c r="EK29" s="361"/>
      <c r="EL29" s="361"/>
      <c r="EM29" s="361"/>
      <c r="EN29" s="361"/>
      <c r="EO29" s="362"/>
      <c r="EP29" s="363"/>
      <c r="EQ29" s="360"/>
      <c r="ER29" s="361"/>
      <c r="ES29" s="361"/>
      <c r="ET29" s="361"/>
      <c r="EU29" s="361"/>
      <c r="EV29" s="362"/>
      <c r="EW29" s="363"/>
      <c r="EX29" s="360"/>
      <c r="EY29" s="361"/>
      <c r="EZ29" s="361"/>
      <c r="FA29" s="361"/>
      <c r="FB29" s="361"/>
      <c r="FC29" s="362"/>
      <c r="FD29" s="363"/>
      <c r="FE29" s="360"/>
      <c r="FF29" s="361"/>
      <c r="FG29" s="361"/>
      <c r="FH29" s="361"/>
      <c r="FI29" s="361"/>
      <c r="FJ29" s="362"/>
      <c r="FK29" s="363"/>
      <c r="FL29" s="360"/>
      <c r="FM29" s="361"/>
      <c r="FN29" s="361"/>
      <c r="FO29" s="361"/>
      <c r="FP29" s="361"/>
      <c r="FQ29" s="362"/>
      <c r="FR29" s="363"/>
      <c r="FS29" s="360"/>
      <c r="FT29" s="361"/>
      <c r="FU29" s="361"/>
      <c r="FV29" s="361"/>
      <c r="FW29" s="361"/>
      <c r="FX29" s="362"/>
      <c r="FY29" s="363"/>
      <c r="FZ29" s="360"/>
      <c r="GA29" s="361"/>
      <c r="GB29" s="361"/>
      <c r="GC29" s="361"/>
      <c r="GD29" s="361"/>
      <c r="GE29" s="362"/>
      <c r="GF29" s="363"/>
      <c r="GG29" s="360"/>
      <c r="GH29" s="361"/>
      <c r="GI29" s="361"/>
      <c r="GJ29" s="361"/>
      <c r="GK29" s="361"/>
      <c r="GL29" s="362"/>
      <c r="GM29" s="363"/>
      <c r="GN29" s="360"/>
      <c r="GO29" s="361"/>
      <c r="GP29" s="361"/>
      <c r="GQ29" s="361"/>
      <c r="GR29" s="361"/>
      <c r="GS29" s="362"/>
      <c r="GT29" s="363"/>
      <c r="GU29" s="360"/>
      <c r="GV29" s="361"/>
      <c r="GW29" s="361"/>
      <c r="GX29" s="361"/>
      <c r="GY29" s="361"/>
      <c r="GZ29" s="362"/>
      <c r="HA29" s="363"/>
      <c r="HB29" s="360"/>
      <c r="HC29" s="361"/>
      <c r="HD29" s="361"/>
      <c r="HE29" s="361"/>
      <c r="HF29" s="361"/>
      <c r="HG29" s="362"/>
      <c r="HH29" s="363"/>
      <c r="HI29" s="360"/>
      <c r="HJ29" s="361"/>
      <c r="HK29" s="361"/>
      <c r="HL29" s="361"/>
      <c r="HM29" s="361"/>
      <c r="HN29" s="362"/>
      <c r="HO29" s="363"/>
      <c r="HP29" s="360"/>
      <c r="HQ29" s="361"/>
      <c r="HR29" s="361"/>
      <c r="HS29" s="361"/>
      <c r="HT29" s="361"/>
      <c r="HU29" s="362"/>
      <c r="HV29" s="363"/>
      <c r="HW29" s="360"/>
      <c r="HX29" s="361"/>
      <c r="HY29" s="361"/>
      <c r="HZ29" s="361"/>
      <c r="IA29" s="361"/>
      <c r="IB29" s="362"/>
      <c r="IC29" s="363"/>
      <c r="ID29" s="360"/>
      <c r="IE29" s="361"/>
      <c r="IF29" s="361"/>
      <c r="IG29" s="361"/>
      <c r="IH29" s="361"/>
      <c r="II29" s="362"/>
      <c r="IJ29" s="363"/>
      <c r="IK29" s="360"/>
      <c r="IL29" s="361"/>
      <c r="IM29" s="361"/>
      <c r="IN29" s="361"/>
      <c r="IO29" s="361"/>
      <c r="IP29" s="362"/>
      <c r="IQ29" s="363"/>
      <c r="IR29" s="360"/>
      <c r="IS29" s="361"/>
      <c r="IT29" s="361"/>
      <c r="IU29" s="361"/>
      <c r="IV29" s="361"/>
      <c r="IW29" s="362"/>
      <c r="IX29" s="363"/>
      <c r="IY29" s="360"/>
      <c r="IZ29" s="361"/>
      <c r="JA29" s="361"/>
      <c r="JB29" s="361"/>
      <c r="JC29" s="361"/>
      <c r="JD29" s="362"/>
      <c r="JE29" s="363"/>
      <c r="JF29" s="360"/>
      <c r="JG29" s="361"/>
      <c r="JH29" s="361"/>
      <c r="JI29" s="361"/>
      <c r="JJ29" s="361"/>
      <c r="JK29" s="362"/>
      <c r="JL29" s="363"/>
      <c r="JM29" s="360"/>
      <c r="JN29" s="361"/>
      <c r="JO29" s="361"/>
      <c r="JP29" s="361"/>
      <c r="JQ29" s="361"/>
      <c r="JR29" s="362"/>
      <c r="JS29" s="363"/>
      <c r="JT29" s="360"/>
      <c r="JU29" s="361"/>
      <c r="JV29" s="361"/>
      <c r="JW29" s="361"/>
      <c r="JX29" s="361"/>
      <c r="JY29" s="362"/>
      <c r="JZ29" s="363"/>
      <c r="KA29" s="360"/>
      <c r="KB29" s="361"/>
      <c r="KC29" s="361"/>
      <c r="KD29" s="361"/>
      <c r="KE29" s="361"/>
      <c r="KF29" s="362"/>
      <c r="KG29" s="363"/>
      <c r="KH29" s="360"/>
      <c r="KI29" s="361"/>
      <c r="KJ29" s="361"/>
      <c r="KK29" s="361"/>
      <c r="KL29" s="361"/>
      <c r="KM29" s="362"/>
      <c r="KN29" s="363"/>
      <c r="KO29" s="360"/>
      <c r="KP29" s="361"/>
      <c r="KQ29" s="361"/>
      <c r="KR29" s="361"/>
      <c r="KS29" s="361"/>
      <c r="KT29" s="362"/>
      <c r="KU29" s="363"/>
      <c r="KV29" s="360"/>
      <c r="KW29" s="361"/>
      <c r="KX29" s="361"/>
      <c r="KY29" s="361"/>
      <c r="KZ29" s="361"/>
      <c r="LA29" s="362"/>
      <c r="LB29" s="363"/>
      <c r="LC29" s="360"/>
      <c r="LD29" s="361"/>
      <c r="LE29" s="361"/>
      <c r="LF29" s="361"/>
      <c r="LG29" s="361"/>
      <c r="LH29" s="362"/>
      <c r="LI29" s="363"/>
      <c r="LJ29" s="360"/>
      <c r="LK29" s="361"/>
      <c r="LL29" s="361"/>
      <c r="LM29" s="361"/>
      <c r="LN29" s="361"/>
      <c r="LO29" s="362"/>
      <c r="LP29" s="363"/>
      <c r="LQ29" s="360"/>
      <c r="LR29" s="361"/>
      <c r="LS29" s="361"/>
      <c r="LT29" s="361"/>
      <c r="LU29" s="361"/>
      <c r="LV29" s="362"/>
      <c r="LW29" s="365"/>
      <c r="LX29" s="331" t="str">
        <f t="shared" si="3"/>
        <v/>
      </c>
      <c r="LY29" s="322" t="str">
        <f t="shared" si="0"/>
        <v/>
      </c>
      <c r="LZ29" s="322" t="str">
        <f t="shared" si="1"/>
        <v/>
      </c>
      <c r="MA29" s="322" t="str">
        <f t="shared" si="2"/>
        <v/>
      </c>
      <c r="MB29" s="332" t="str">
        <f t="shared" si="4"/>
        <v/>
      </c>
      <c r="MC29" s="333"/>
    </row>
    <row r="30" spans="2:341" ht="15.75" customHeight="1" x14ac:dyDescent="0.5">
      <c r="B30" s="322">
        <v>24</v>
      </c>
      <c r="C30" s="376" t="str">
        <f>IF(นักเรียน!C29="","",นักเรียน!C29)</f>
        <v/>
      </c>
      <c r="D30" s="376" t="str">
        <f>IF(นักเรียน!D29="","",นักเรียน!D29)</f>
        <v/>
      </c>
      <c r="E30" s="323" t="str">
        <f>IF(นักเรียน!E29="","",นักเรียน!E29)</f>
        <v/>
      </c>
      <c r="F30" s="322" t="str">
        <f>IF(นักเรียน!E29="","",นักเรียน!B29)</f>
        <v/>
      </c>
      <c r="G30" s="360"/>
      <c r="H30" s="361"/>
      <c r="I30" s="361"/>
      <c r="J30" s="361"/>
      <c r="K30" s="361"/>
      <c r="L30" s="362"/>
      <c r="M30" s="362"/>
      <c r="N30" s="360"/>
      <c r="O30" s="361"/>
      <c r="P30" s="361"/>
      <c r="Q30" s="361"/>
      <c r="R30" s="361"/>
      <c r="S30" s="362"/>
      <c r="T30" s="363"/>
      <c r="U30" s="360"/>
      <c r="V30" s="361"/>
      <c r="W30" s="361"/>
      <c r="X30" s="361"/>
      <c r="Y30" s="361"/>
      <c r="Z30" s="362"/>
      <c r="AA30" s="363"/>
      <c r="AB30" s="360"/>
      <c r="AC30" s="361"/>
      <c r="AD30" s="361"/>
      <c r="AE30" s="361"/>
      <c r="AF30" s="361"/>
      <c r="AG30" s="362"/>
      <c r="AH30" s="363"/>
      <c r="AI30" s="360"/>
      <c r="AJ30" s="361"/>
      <c r="AK30" s="361"/>
      <c r="AL30" s="361"/>
      <c r="AM30" s="361"/>
      <c r="AN30" s="362"/>
      <c r="AO30" s="363"/>
      <c r="AP30" s="360"/>
      <c r="AQ30" s="361"/>
      <c r="AR30" s="361"/>
      <c r="AS30" s="361"/>
      <c r="AT30" s="361"/>
      <c r="AU30" s="362"/>
      <c r="AV30" s="363"/>
      <c r="AW30" s="364"/>
      <c r="AX30" s="361"/>
      <c r="AY30" s="361"/>
      <c r="AZ30" s="361"/>
      <c r="BA30" s="361"/>
      <c r="BB30" s="362"/>
      <c r="BC30" s="362"/>
      <c r="BD30" s="360"/>
      <c r="BE30" s="361"/>
      <c r="BF30" s="361"/>
      <c r="BG30" s="361"/>
      <c r="BH30" s="361"/>
      <c r="BI30" s="362"/>
      <c r="BJ30" s="363"/>
      <c r="BK30" s="360"/>
      <c r="BL30" s="361"/>
      <c r="BM30" s="361"/>
      <c r="BN30" s="361"/>
      <c r="BO30" s="361"/>
      <c r="BP30" s="362"/>
      <c r="BQ30" s="363"/>
      <c r="BR30" s="360"/>
      <c r="BS30" s="361"/>
      <c r="BT30" s="361"/>
      <c r="BU30" s="361"/>
      <c r="BV30" s="361"/>
      <c r="BW30" s="362"/>
      <c r="BX30" s="363"/>
      <c r="BY30" s="364"/>
      <c r="BZ30" s="361"/>
      <c r="CA30" s="361"/>
      <c r="CB30" s="361"/>
      <c r="CC30" s="361"/>
      <c r="CD30" s="362"/>
      <c r="CE30" s="362"/>
      <c r="CF30" s="360"/>
      <c r="CG30" s="361"/>
      <c r="CH30" s="361"/>
      <c r="CI30" s="361"/>
      <c r="CJ30" s="361"/>
      <c r="CK30" s="362"/>
      <c r="CL30" s="363"/>
      <c r="CM30" s="360"/>
      <c r="CN30" s="361"/>
      <c r="CO30" s="361"/>
      <c r="CP30" s="361"/>
      <c r="CQ30" s="361"/>
      <c r="CR30" s="362"/>
      <c r="CS30" s="363"/>
      <c r="CT30" s="360"/>
      <c r="CU30" s="361"/>
      <c r="CV30" s="361"/>
      <c r="CW30" s="361"/>
      <c r="CX30" s="361"/>
      <c r="CY30" s="362"/>
      <c r="CZ30" s="363"/>
      <c r="DA30" s="364"/>
      <c r="DB30" s="361"/>
      <c r="DC30" s="361"/>
      <c r="DD30" s="361"/>
      <c r="DE30" s="361"/>
      <c r="DF30" s="362"/>
      <c r="DG30" s="363"/>
      <c r="DH30" s="360"/>
      <c r="DI30" s="361"/>
      <c r="DJ30" s="361"/>
      <c r="DK30" s="361"/>
      <c r="DL30" s="361"/>
      <c r="DM30" s="362"/>
      <c r="DN30" s="363"/>
      <c r="DO30" s="360"/>
      <c r="DP30" s="361"/>
      <c r="DQ30" s="361"/>
      <c r="DR30" s="361"/>
      <c r="DS30" s="361"/>
      <c r="DT30" s="362"/>
      <c r="DU30" s="363"/>
      <c r="DV30" s="360"/>
      <c r="DW30" s="361"/>
      <c r="DX30" s="361"/>
      <c r="DY30" s="361"/>
      <c r="DZ30" s="361"/>
      <c r="EA30" s="362"/>
      <c r="EB30" s="363"/>
      <c r="EC30" s="360"/>
      <c r="ED30" s="361"/>
      <c r="EE30" s="361"/>
      <c r="EF30" s="361"/>
      <c r="EG30" s="361"/>
      <c r="EH30" s="362"/>
      <c r="EI30" s="363"/>
      <c r="EJ30" s="360"/>
      <c r="EK30" s="361"/>
      <c r="EL30" s="361"/>
      <c r="EM30" s="361"/>
      <c r="EN30" s="361"/>
      <c r="EO30" s="362"/>
      <c r="EP30" s="363"/>
      <c r="EQ30" s="360"/>
      <c r="ER30" s="361"/>
      <c r="ES30" s="361"/>
      <c r="ET30" s="361"/>
      <c r="EU30" s="361"/>
      <c r="EV30" s="362"/>
      <c r="EW30" s="363"/>
      <c r="EX30" s="360"/>
      <c r="EY30" s="361"/>
      <c r="EZ30" s="361"/>
      <c r="FA30" s="361"/>
      <c r="FB30" s="361"/>
      <c r="FC30" s="362"/>
      <c r="FD30" s="363"/>
      <c r="FE30" s="360"/>
      <c r="FF30" s="361"/>
      <c r="FG30" s="361"/>
      <c r="FH30" s="361"/>
      <c r="FI30" s="361"/>
      <c r="FJ30" s="362"/>
      <c r="FK30" s="363"/>
      <c r="FL30" s="360"/>
      <c r="FM30" s="361"/>
      <c r="FN30" s="361"/>
      <c r="FO30" s="361"/>
      <c r="FP30" s="361"/>
      <c r="FQ30" s="362"/>
      <c r="FR30" s="363"/>
      <c r="FS30" s="360"/>
      <c r="FT30" s="361"/>
      <c r="FU30" s="361"/>
      <c r="FV30" s="361"/>
      <c r="FW30" s="361"/>
      <c r="FX30" s="362"/>
      <c r="FY30" s="363"/>
      <c r="FZ30" s="360"/>
      <c r="GA30" s="361"/>
      <c r="GB30" s="361"/>
      <c r="GC30" s="361"/>
      <c r="GD30" s="361"/>
      <c r="GE30" s="362"/>
      <c r="GF30" s="363"/>
      <c r="GG30" s="360"/>
      <c r="GH30" s="361"/>
      <c r="GI30" s="361"/>
      <c r="GJ30" s="361"/>
      <c r="GK30" s="361"/>
      <c r="GL30" s="362"/>
      <c r="GM30" s="363"/>
      <c r="GN30" s="360"/>
      <c r="GO30" s="361"/>
      <c r="GP30" s="361"/>
      <c r="GQ30" s="361"/>
      <c r="GR30" s="361"/>
      <c r="GS30" s="362"/>
      <c r="GT30" s="363"/>
      <c r="GU30" s="360"/>
      <c r="GV30" s="361"/>
      <c r="GW30" s="361"/>
      <c r="GX30" s="361"/>
      <c r="GY30" s="361"/>
      <c r="GZ30" s="362"/>
      <c r="HA30" s="363"/>
      <c r="HB30" s="360"/>
      <c r="HC30" s="361"/>
      <c r="HD30" s="361"/>
      <c r="HE30" s="361"/>
      <c r="HF30" s="361"/>
      <c r="HG30" s="362"/>
      <c r="HH30" s="363"/>
      <c r="HI30" s="360"/>
      <c r="HJ30" s="361"/>
      <c r="HK30" s="361"/>
      <c r="HL30" s="361"/>
      <c r="HM30" s="361"/>
      <c r="HN30" s="362"/>
      <c r="HO30" s="363"/>
      <c r="HP30" s="360"/>
      <c r="HQ30" s="361"/>
      <c r="HR30" s="361"/>
      <c r="HS30" s="361"/>
      <c r="HT30" s="361"/>
      <c r="HU30" s="362"/>
      <c r="HV30" s="363"/>
      <c r="HW30" s="360"/>
      <c r="HX30" s="361"/>
      <c r="HY30" s="361"/>
      <c r="HZ30" s="361"/>
      <c r="IA30" s="361"/>
      <c r="IB30" s="362"/>
      <c r="IC30" s="363"/>
      <c r="ID30" s="360"/>
      <c r="IE30" s="361"/>
      <c r="IF30" s="361"/>
      <c r="IG30" s="361"/>
      <c r="IH30" s="361"/>
      <c r="II30" s="362"/>
      <c r="IJ30" s="363"/>
      <c r="IK30" s="360"/>
      <c r="IL30" s="361"/>
      <c r="IM30" s="361"/>
      <c r="IN30" s="361"/>
      <c r="IO30" s="361"/>
      <c r="IP30" s="362"/>
      <c r="IQ30" s="363"/>
      <c r="IR30" s="360"/>
      <c r="IS30" s="361"/>
      <c r="IT30" s="361"/>
      <c r="IU30" s="361"/>
      <c r="IV30" s="361"/>
      <c r="IW30" s="362"/>
      <c r="IX30" s="363"/>
      <c r="IY30" s="360"/>
      <c r="IZ30" s="361"/>
      <c r="JA30" s="361"/>
      <c r="JB30" s="361"/>
      <c r="JC30" s="361"/>
      <c r="JD30" s="362"/>
      <c r="JE30" s="363"/>
      <c r="JF30" s="360"/>
      <c r="JG30" s="361"/>
      <c r="JH30" s="361"/>
      <c r="JI30" s="361"/>
      <c r="JJ30" s="361"/>
      <c r="JK30" s="362"/>
      <c r="JL30" s="363"/>
      <c r="JM30" s="360"/>
      <c r="JN30" s="361"/>
      <c r="JO30" s="361"/>
      <c r="JP30" s="361"/>
      <c r="JQ30" s="361"/>
      <c r="JR30" s="362"/>
      <c r="JS30" s="363"/>
      <c r="JT30" s="360"/>
      <c r="JU30" s="361"/>
      <c r="JV30" s="361"/>
      <c r="JW30" s="361"/>
      <c r="JX30" s="361"/>
      <c r="JY30" s="362"/>
      <c r="JZ30" s="363"/>
      <c r="KA30" s="360"/>
      <c r="KB30" s="361"/>
      <c r="KC30" s="361"/>
      <c r="KD30" s="361"/>
      <c r="KE30" s="361"/>
      <c r="KF30" s="362"/>
      <c r="KG30" s="363"/>
      <c r="KH30" s="360"/>
      <c r="KI30" s="361"/>
      <c r="KJ30" s="361"/>
      <c r="KK30" s="361"/>
      <c r="KL30" s="361"/>
      <c r="KM30" s="362"/>
      <c r="KN30" s="363"/>
      <c r="KO30" s="360"/>
      <c r="KP30" s="361"/>
      <c r="KQ30" s="361"/>
      <c r="KR30" s="361"/>
      <c r="KS30" s="361"/>
      <c r="KT30" s="362"/>
      <c r="KU30" s="363"/>
      <c r="KV30" s="360"/>
      <c r="KW30" s="361"/>
      <c r="KX30" s="361"/>
      <c r="KY30" s="361"/>
      <c r="KZ30" s="361"/>
      <c r="LA30" s="362"/>
      <c r="LB30" s="363"/>
      <c r="LC30" s="360"/>
      <c r="LD30" s="361"/>
      <c r="LE30" s="361"/>
      <c r="LF30" s="361"/>
      <c r="LG30" s="361"/>
      <c r="LH30" s="362"/>
      <c r="LI30" s="363"/>
      <c r="LJ30" s="360"/>
      <c r="LK30" s="361"/>
      <c r="LL30" s="361"/>
      <c r="LM30" s="361"/>
      <c r="LN30" s="361"/>
      <c r="LO30" s="362"/>
      <c r="LP30" s="363"/>
      <c r="LQ30" s="360"/>
      <c r="LR30" s="361"/>
      <c r="LS30" s="361"/>
      <c r="LT30" s="361"/>
      <c r="LU30" s="361"/>
      <c r="LV30" s="362"/>
      <c r="LW30" s="365"/>
      <c r="LX30" s="331" t="str">
        <f t="shared" si="3"/>
        <v/>
      </c>
      <c r="LY30" s="322" t="str">
        <f t="shared" si="0"/>
        <v/>
      </c>
      <c r="LZ30" s="322" t="str">
        <f t="shared" si="1"/>
        <v/>
      </c>
      <c r="MA30" s="322" t="str">
        <f t="shared" si="2"/>
        <v/>
      </c>
      <c r="MB30" s="332" t="str">
        <f t="shared" si="4"/>
        <v/>
      </c>
      <c r="MC30" s="333"/>
    </row>
    <row r="31" spans="2:341" ht="15.75" customHeight="1" x14ac:dyDescent="0.5">
      <c r="B31" s="322">
        <v>25</v>
      </c>
      <c r="C31" s="376" t="str">
        <f>IF(นักเรียน!C30="","",นักเรียน!C30)</f>
        <v/>
      </c>
      <c r="D31" s="376" t="str">
        <f>IF(นักเรียน!D30="","",นักเรียน!D30)</f>
        <v/>
      </c>
      <c r="E31" s="323" t="str">
        <f>IF(นักเรียน!E30="","",นักเรียน!E30)</f>
        <v/>
      </c>
      <c r="F31" s="322" t="str">
        <f>IF(นักเรียน!E30="","",นักเรียน!B30)</f>
        <v/>
      </c>
      <c r="G31" s="360"/>
      <c r="H31" s="361"/>
      <c r="I31" s="361"/>
      <c r="J31" s="361"/>
      <c r="K31" s="361"/>
      <c r="L31" s="362"/>
      <c r="M31" s="362"/>
      <c r="N31" s="360"/>
      <c r="O31" s="361"/>
      <c r="P31" s="361"/>
      <c r="Q31" s="361"/>
      <c r="R31" s="361"/>
      <c r="S31" s="362"/>
      <c r="T31" s="363"/>
      <c r="U31" s="360"/>
      <c r="V31" s="361"/>
      <c r="W31" s="361"/>
      <c r="X31" s="361"/>
      <c r="Y31" s="361"/>
      <c r="Z31" s="362"/>
      <c r="AA31" s="363"/>
      <c r="AB31" s="360"/>
      <c r="AC31" s="361"/>
      <c r="AD31" s="361"/>
      <c r="AE31" s="361"/>
      <c r="AF31" s="361"/>
      <c r="AG31" s="362"/>
      <c r="AH31" s="363"/>
      <c r="AI31" s="360"/>
      <c r="AJ31" s="361"/>
      <c r="AK31" s="361"/>
      <c r="AL31" s="361"/>
      <c r="AM31" s="361"/>
      <c r="AN31" s="362"/>
      <c r="AO31" s="363"/>
      <c r="AP31" s="360"/>
      <c r="AQ31" s="361"/>
      <c r="AR31" s="361"/>
      <c r="AS31" s="361"/>
      <c r="AT31" s="361"/>
      <c r="AU31" s="362"/>
      <c r="AV31" s="363"/>
      <c r="AW31" s="364"/>
      <c r="AX31" s="361"/>
      <c r="AY31" s="361"/>
      <c r="AZ31" s="361"/>
      <c r="BA31" s="361"/>
      <c r="BB31" s="362"/>
      <c r="BC31" s="362"/>
      <c r="BD31" s="360"/>
      <c r="BE31" s="361"/>
      <c r="BF31" s="361"/>
      <c r="BG31" s="361"/>
      <c r="BH31" s="361"/>
      <c r="BI31" s="362"/>
      <c r="BJ31" s="363"/>
      <c r="BK31" s="360"/>
      <c r="BL31" s="361"/>
      <c r="BM31" s="361"/>
      <c r="BN31" s="361"/>
      <c r="BO31" s="361"/>
      <c r="BP31" s="362"/>
      <c r="BQ31" s="363"/>
      <c r="BR31" s="360"/>
      <c r="BS31" s="361"/>
      <c r="BT31" s="361"/>
      <c r="BU31" s="361"/>
      <c r="BV31" s="361"/>
      <c r="BW31" s="362"/>
      <c r="BX31" s="363"/>
      <c r="BY31" s="364"/>
      <c r="BZ31" s="361"/>
      <c r="CA31" s="361"/>
      <c r="CB31" s="361"/>
      <c r="CC31" s="361"/>
      <c r="CD31" s="362"/>
      <c r="CE31" s="362"/>
      <c r="CF31" s="360"/>
      <c r="CG31" s="361"/>
      <c r="CH31" s="361"/>
      <c r="CI31" s="361"/>
      <c r="CJ31" s="361"/>
      <c r="CK31" s="362"/>
      <c r="CL31" s="363"/>
      <c r="CM31" s="360"/>
      <c r="CN31" s="361"/>
      <c r="CO31" s="361"/>
      <c r="CP31" s="361"/>
      <c r="CQ31" s="361"/>
      <c r="CR31" s="362"/>
      <c r="CS31" s="363"/>
      <c r="CT31" s="360"/>
      <c r="CU31" s="361"/>
      <c r="CV31" s="361"/>
      <c r="CW31" s="361"/>
      <c r="CX31" s="361"/>
      <c r="CY31" s="362"/>
      <c r="CZ31" s="363"/>
      <c r="DA31" s="364"/>
      <c r="DB31" s="361"/>
      <c r="DC31" s="361"/>
      <c r="DD31" s="361"/>
      <c r="DE31" s="361"/>
      <c r="DF31" s="362"/>
      <c r="DG31" s="363"/>
      <c r="DH31" s="360"/>
      <c r="DI31" s="361"/>
      <c r="DJ31" s="361"/>
      <c r="DK31" s="361"/>
      <c r="DL31" s="361"/>
      <c r="DM31" s="362"/>
      <c r="DN31" s="363"/>
      <c r="DO31" s="360"/>
      <c r="DP31" s="361"/>
      <c r="DQ31" s="361"/>
      <c r="DR31" s="361"/>
      <c r="DS31" s="361"/>
      <c r="DT31" s="362"/>
      <c r="DU31" s="363"/>
      <c r="DV31" s="360"/>
      <c r="DW31" s="361"/>
      <c r="DX31" s="361"/>
      <c r="DY31" s="361"/>
      <c r="DZ31" s="361"/>
      <c r="EA31" s="362"/>
      <c r="EB31" s="363"/>
      <c r="EC31" s="360"/>
      <c r="ED31" s="361"/>
      <c r="EE31" s="361"/>
      <c r="EF31" s="361"/>
      <c r="EG31" s="361"/>
      <c r="EH31" s="362"/>
      <c r="EI31" s="363"/>
      <c r="EJ31" s="360"/>
      <c r="EK31" s="361"/>
      <c r="EL31" s="361"/>
      <c r="EM31" s="361"/>
      <c r="EN31" s="361"/>
      <c r="EO31" s="362"/>
      <c r="EP31" s="363"/>
      <c r="EQ31" s="360"/>
      <c r="ER31" s="361"/>
      <c r="ES31" s="361"/>
      <c r="ET31" s="361"/>
      <c r="EU31" s="361"/>
      <c r="EV31" s="362"/>
      <c r="EW31" s="363"/>
      <c r="EX31" s="360"/>
      <c r="EY31" s="361"/>
      <c r="EZ31" s="361"/>
      <c r="FA31" s="361"/>
      <c r="FB31" s="361"/>
      <c r="FC31" s="362"/>
      <c r="FD31" s="363"/>
      <c r="FE31" s="360"/>
      <c r="FF31" s="361"/>
      <c r="FG31" s="361"/>
      <c r="FH31" s="361"/>
      <c r="FI31" s="361"/>
      <c r="FJ31" s="362"/>
      <c r="FK31" s="363"/>
      <c r="FL31" s="360"/>
      <c r="FM31" s="361"/>
      <c r="FN31" s="361"/>
      <c r="FO31" s="361"/>
      <c r="FP31" s="361"/>
      <c r="FQ31" s="362"/>
      <c r="FR31" s="363"/>
      <c r="FS31" s="360"/>
      <c r="FT31" s="361"/>
      <c r="FU31" s="361"/>
      <c r="FV31" s="361"/>
      <c r="FW31" s="361"/>
      <c r="FX31" s="362"/>
      <c r="FY31" s="363"/>
      <c r="FZ31" s="360"/>
      <c r="GA31" s="361"/>
      <c r="GB31" s="361"/>
      <c r="GC31" s="361"/>
      <c r="GD31" s="361"/>
      <c r="GE31" s="362"/>
      <c r="GF31" s="363"/>
      <c r="GG31" s="360"/>
      <c r="GH31" s="361"/>
      <c r="GI31" s="361"/>
      <c r="GJ31" s="361"/>
      <c r="GK31" s="361"/>
      <c r="GL31" s="362"/>
      <c r="GM31" s="363"/>
      <c r="GN31" s="360"/>
      <c r="GO31" s="361"/>
      <c r="GP31" s="361"/>
      <c r="GQ31" s="361"/>
      <c r="GR31" s="361"/>
      <c r="GS31" s="362"/>
      <c r="GT31" s="363"/>
      <c r="GU31" s="360"/>
      <c r="GV31" s="361"/>
      <c r="GW31" s="361"/>
      <c r="GX31" s="361"/>
      <c r="GY31" s="361"/>
      <c r="GZ31" s="362"/>
      <c r="HA31" s="363"/>
      <c r="HB31" s="360"/>
      <c r="HC31" s="361"/>
      <c r="HD31" s="361"/>
      <c r="HE31" s="361"/>
      <c r="HF31" s="361"/>
      <c r="HG31" s="362"/>
      <c r="HH31" s="363"/>
      <c r="HI31" s="360"/>
      <c r="HJ31" s="361"/>
      <c r="HK31" s="361"/>
      <c r="HL31" s="361"/>
      <c r="HM31" s="361"/>
      <c r="HN31" s="362"/>
      <c r="HO31" s="363"/>
      <c r="HP31" s="360"/>
      <c r="HQ31" s="361"/>
      <c r="HR31" s="361"/>
      <c r="HS31" s="361"/>
      <c r="HT31" s="361"/>
      <c r="HU31" s="362"/>
      <c r="HV31" s="363"/>
      <c r="HW31" s="360"/>
      <c r="HX31" s="361"/>
      <c r="HY31" s="361"/>
      <c r="HZ31" s="361"/>
      <c r="IA31" s="361"/>
      <c r="IB31" s="362"/>
      <c r="IC31" s="363"/>
      <c r="ID31" s="360"/>
      <c r="IE31" s="361"/>
      <c r="IF31" s="361"/>
      <c r="IG31" s="361"/>
      <c r="IH31" s="361"/>
      <c r="II31" s="362"/>
      <c r="IJ31" s="363"/>
      <c r="IK31" s="360"/>
      <c r="IL31" s="361"/>
      <c r="IM31" s="361"/>
      <c r="IN31" s="361"/>
      <c r="IO31" s="361"/>
      <c r="IP31" s="362"/>
      <c r="IQ31" s="363"/>
      <c r="IR31" s="360"/>
      <c r="IS31" s="361"/>
      <c r="IT31" s="361"/>
      <c r="IU31" s="361"/>
      <c r="IV31" s="361"/>
      <c r="IW31" s="362"/>
      <c r="IX31" s="363"/>
      <c r="IY31" s="360"/>
      <c r="IZ31" s="361"/>
      <c r="JA31" s="361"/>
      <c r="JB31" s="361"/>
      <c r="JC31" s="361"/>
      <c r="JD31" s="362"/>
      <c r="JE31" s="363"/>
      <c r="JF31" s="360"/>
      <c r="JG31" s="361"/>
      <c r="JH31" s="361"/>
      <c r="JI31" s="361"/>
      <c r="JJ31" s="361"/>
      <c r="JK31" s="362"/>
      <c r="JL31" s="363"/>
      <c r="JM31" s="360"/>
      <c r="JN31" s="361"/>
      <c r="JO31" s="361"/>
      <c r="JP31" s="361"/>
      <c r="JQ31" s="361"/>
      <c r="JR31" s="362"/>
      <c r="JS31" s="363"/>
      <c r="JT31" s="360"/>
      <c r="JU31" s="361"/>
      <c r="JV31" s="361"/>
      <c r="JW31" s="361"/>
      <c r="JX31" s="361"/>
      <c r="JY31" s="362"/>
      <c r="JZ31" s="363"/>
      <c r="KA31" s="360"/>
      <c r="KB31" s="361"/>
      <c r="KC31" s="361"/>
      <c r="KD31" s="361"/>
      <c r="KE31" s="361"/>
      <c r="KF31" s="362"/>
      <c r="KG31" s="363"/>
      <c r="KH31" s="360"/>
      <c r="KI31" s="361"/>
      <c r="KJ31" s="361"/>
      <c r="KK31" s="361"/>
      <c r="KL31" s="361"/>
      <c r="KM31" s="362"/>
      <c r="KN31" s="363"/>
      <c r="KO31" s="360"/>
      <c r="KP31" s="361"/>
      <c r="KQ31" s="361"/>
      <c r="KR31" s="361"/>
      <c r="KS31" s="361"/>
      <c r="KT31" s="362"/>
      <c r="KU31" s="363"/>
      <c r="KV31" s="360"/>
      <c r="KW31" s="361"/>
      <c r="KX31" s="361"/>
      <c r="KY31" s="361"/>
      <c r="KZ31" s="361"/>
      <c r="LA31" s="362"/>
      <c r="LB31" s="363"/>
      <c r="LC31" s="360"/>
      <c r="LD31" s="361"/>
      <c r="LE31" s="361"/>
      <c r="LF31" s="361"/>
      <c r="LG31" s="361"/>
      <c r="LH31" s="362"/>
      <c r="LI31" s="363"/>
      <c r="LJ31" s="360"/>
      <c r="LK31" s="361"/>
      <c r="LL31" s="361"/>
      <c r="LM31" s="361"/>
      <c r="LN31" s="361"/>
      <c r="LO31" s="362"/>
      <c r="LP31" s="363"/>
      <c r="LQ31" s="360"/>
      <c r="LR31" s="361"/>
      <c r="LS31" s="361"/>
      <c r="LT31" s="361"/>
      <c r="LU31" s="361"/>
      <c r="LV31" s="362"/>
      <c r="LW31" s="365"/>
      <c r="LX31" s="331" t="str">
        <f t="shared" si="3"/>
        <v/>
      </c>
      <c r="LY31" s="322" t="str">
        <f t="shared" si="0"/>
        <v/>
      </c>
      <c r="LZ31" s="322" t="str">
        <f t="shared" si="1"/>
        <v/>
      </c>
      <c r="MA31" s="322" t="str">
        <f t="shared" si="2"/>
        <v/>
      </c>
      <c r="MB31" s="332" t="str">
        <f t="shared" si="4"/>
        <v/>
      </c>
      <c r="MC31" s="333"/>
    </row>
    <row r="32" spans="2:341" ht="15.75" customHeight="1" x14ac:dyDescent="0.5">
      <c r="B32" s="322">
        <v>26</v>
      </c>
      <c r="C32" s="376" t="str">
        <f>IF(นักเรียน!C31="","",นักเรียน!C31)</f>
        <v/>
      </c>
      <c r="D32" s="376" t="str">
        <f>IF(นักเรียน!D31="","",นักเรียน!D31)</f>
        <v/>
      </c>
      <c r="E32" s="323" t="str">
        <f>IF(นักเรียน!E31="","",นักเรียน!E31)</f>
        <v/>
      </c>
      <c r="F32" s="322" t="str">
        <f>IF(นักเรียน!E31="","",นักเรียน!B31)</f>
        <v/>
      </c>
      <c r="G32" s="360"/>
      <c r="H32" s="361"/>
      <c r="I32" s="361"/>
      <c r="J32" s="361"/>
      <c r="K32" s="361"/>
      <c r="L32" s="362"/>
      <c r="M32" s="362"/>
      <c r="N32" s="360"/>
      <c r="O32" s="361"/>
      <c r="P32" s="361"/>
      <c r="Q32" s="361"/>
      <c r="R32" s="361"/>
      <c r="S32" s="362"/>
      <c r="T32" s="363"/>
      <c r="U32" s="360"/>
      <c r="V32" s="361"/>
      <c r="W32" s="361"/>
      <c r="X32" s="361"/>
      <c r="Y32" s="361"/>
      <c r="Z32" s="362"/>
      <c r="AA32" s="363"/>
      <c r="AB32" s="360"/>
      <c r="AC32" s="361"/>
      <c r="AD32" s="361"/>
      <c r="AE32" s="361"/>
      <c r="AF32" s="361"/>
      <c r="AG32" s="362"/>
      <c r="AH32" s="363"/>
      <c r="AI32" s="360"/>
      <c r="AJ32" s="361"/>
      <c r="AK32" s="361"/>
      <c r="AL32" s="361"/>
      <c r="AM32" s="361"/>
      <c r="AN32" s="362"/>
      <c r="AO32" s="363"/>
      <c r="AP32" s="360"/>
      <c r="AQ32" s="361"/>
      <c r="AR32" s="361"/>
      <c r="AS32" s="361"/>
      <c r="AT32" s="361"/>
      <c r="AU32" s="362"/>
      <c r="AV32" s="363"/>
      <c r="AW32" s="364"/>
      <c r="AX32" s="361"/>
      <c r="AY32" s="361"/>
      <c r="AZ32" s="361"/>
      <c r="BA32" s="361"/>
      <c r="BB32" s="362"/>
      <c r="BC32" s="362"/>
      <c r="BD32" s="360"/>
      <c r="BE32" s="361"/>
      <c r="BF32" s="361"/>
      <c r="BG32" s="361"/>
      <c r="BH32" s="361"/>
      <c r="BI32" s="362"/>
      <c r="BJ32" s="363"/>
      <c r="BK32" s="360"/>
      <c r="BL32" s="361"/>
      <c r="BM32" s="361"/>
      <c r="BN32" s="361"/>
      <c r="BO32" s="361"/>
      <c r="BP32" s="362"/>
      <c r="BQ32" s="363"/>
      <c r="BR32" s="360"/>
      <c r="BS32" s="361"/>
      <c r="BT32" s="361"/>
      <c r="BU32" s="361"/>
      <c r="BV32" s="361"/>
      <c r="BW32" s="362"/>
      <c r="BX32" s="363"/>
      <c r="BY32" s="364"/>
      <c r="BZ32" s="361"/>
      <c r="CA32" s="361"/>
      <c r="CB32" s="361"/>
      <c r="CC32" s="361"/>
      <c r="CD32" s="362"/>
      <c r="CE32" s="362"/>
      <c r="CF32" s="360"/>
      <c r="CG32" s="361"/>
      <c r="CH32" s="361"/>
      <c r="CI32" s="361"/>
      <c r="CJ32" s="361"/>
      <c r="CK32" s="362"/>
      <c r="CL32" s="363"/>
      <c r="CM32" s="360"/>
      <c r="CN32" s="361"/>
      <c r="CO32" s="361"/>
      <c r="CP32" s="361"/>
      <c r="CQ32" s="361"/>
      <c r="CR32" s="362"/>
      <c r="CS32" s="363"/>
      <c r="CT32" s="360"/>
      <c r="CU32" s="361"/>
      <c r="CV32" s="361"/>
      <c r="CW32" s="361"/>
      <c r="CX32" s="361"/>
      <c r="CY32" s="362"/>
      <c r="CZ32" s="363"/>
      <c r="DA32" s="364"/>
      <c r="DB32" s="361"/>
      <c r="DC32" s="361"/>
      <c r="DD32" s="361"/>
      <c r="DE32" s="361"/>
      <c r="DF32" s="362"/>
      <c r="DG32" s="363"/>
      <c r="DH32" s="360"/>
      <c r="DI32" s="361"/>
      <c r="DJ32" s="361"/>
      <c r="DK32" s="361"/>
      <c r="DL32" s="361"/>
      <c r="DM32" s="362"/>
      <c r="DN32" s="363"/>
      <c r="DO32" s="360"/>
      <c r="DP32" s="361"/>
      <c r="DQ32" s="361"/>
      <c r="DR32" s="361"/>
      <c r="DS32" s="361"/>
      <c r="DT32" s="362"/>
      <c r="DU32" s="363"/>
      <c r="DV32" s="360"/>
      <c r="DW32" s="361"/>
      <c r="DX32" s="361"/>
      <c r="DY32" s="361"/>
      <c r="DZ32" s="361"/>
      <c r="EA32" s="362"/>
      <c r="EB32" s="363"/>
      <c r="EC32" s="360"/>
      <c r="ED32" s="361"/>
      <c r="EE32" s="361"/>
      <c r="EF32" s="361"/>
      <c r="EG32" s="361"/>
      <c r="EH32" s="362"/>
      <c r="EI32" s="363"/>
      <c r="EJ32" s="360"/>
      <c r="EK32" s="361"/>
      <c r="EL32" s="361"/>
      <c r="EM32" s="361"/>
      <c r="EN32" s="361"/>
      <c r="EO32" s="362"/>
      <c r="EP32" s="363"/>
      <c r="EQ32" s="360"/>
      <c r="ER32" s="361"/>
      <c r="ES32" s="361"/>
      <c r="ET32" s="361"/>
      <c r="EU32" s="361"/>
      <c r="EV32" s="362"/>
      <c r="EW32" s="363"/>
      <c r="EX32" s="360"/>
      <c r="EY32" s="361"/>
      <c r="EZ32" s="361"/>
      <c r="FA32" s="361"/>
      <c r="FB32" s="361"/>
      <c r="FC32" s="362"/>
      <c r="FD32" s="363"/>
      <c r="FE32" s="360"/>
      <c r="FF32" s="361"/>
      <c r="FG32" s="361"/>
      <c r="FH32" s="361"/>
      <c r="FI32" s="361"/>
      <c r="FJ32" s="362"/>
      <c r="FK32" s="363"/>
      <c r="FL32" s="360"/>
      <c r="FM32" s="361"/>
      <c r="FN32" s="361"/>
      <c r="FO32" s="361"/>
      <c r="FP32" s="361"/>
      <c r="FQ32" s="362"/>
      <c r="FR32" s="363"/>
      <c r="FS32" s="360"/>
      <c r="FT32" s="361"/>
      <c r="FU32" s="361"/>
      <c r="FV32" s="361"/>
      <c r="FW32" s="361"/>
      <c r="FX32" s="362"/>
      <c r="FY32" s="363"/>
      <c r="FZ32" s="360"/>
      <c r="GA32" s="361"/>
      <c r="GB32" s="361"/>
      <c r="GC32" s="361"/>
      <c r="GD32" s="361"/>
      <c r="GE32" s="362"/>
      <c r="GF32" s="363"/>
      <c r="GG32" s="360"/>
      <c r="GH32" s="361"/>
      <c r="GI32" s="361"/>
      <c r="GJ32" s="361"/>
      <c r="GK32" s="361"/>
      <c r="GL32" s="362"/>
      <c r="GM32" s="363"/>
      <c r="GN32" s="360"/>
      <c r="GO32" s="361"/>
      <c r="GP32" s="361"/>
      <c r="GQ32" s="361"/>
      <c r="GR32" s="361"/>
      <c r="GS32" s="362"/>
      <c r="GT32" s="363"/>
      <c r="GU32" s="360"/>
      <c r="GV32" s="361"/>
      <c r="GW32" s="361"/>
      <c r="GX32" s="361"/>
      <c r="GY32" s="361"/>
      <c r="GZ32" s="362"/>
      <c r="HA32" s="363"/>
      <c r="HB32" s="360"/>
      <c r="HC32" s="361"/>
      <c r="HD32" s="361"/>
      <c r="HE32" s="361"/>
      <c r="HF32" s="361"/>
      <c r="HG32" s="362"/>
      <c r="HH32" s="363"/>
      <c r="HI32" s="360"/>
      <c r="HJ32" s="361"/>
      <c r="HK32" s="361"/>
      <c r="HL32" s="361"/>
      <c r="HM32" s="361"/>
      <c r="HN32" s="362"/>
      <c r="HO32" s="363"/>
      <c r="HP32" s="360"/>
      <c r="HQ32" s="361"/>
      <c r="HR32" s="361"/>
      <c r="HS32" s="361"/>
      <c r="HT32" s="361"/>
      <c r="HU32" s="362"/>
      <c r="HV32" s="363"/>
      <c r="HW32" s="360"/>
      <c r="HX32" s="361"/>
      <c r="HY32" s="361"/>
      <c r="HZ32" s="361"/>
      <c r="IA32" s="361"/>
      <c r="IB32" s="362"/>
      <c r="IC32" s="363"/>
      <c r="ID32" s="360"/>
      <c r="IE32" s="361"/>
      <c r="IF32" s="361"/>
      <c r="IG32" s="361"/>
      <c r="IH32" s="361"/>
      <c r="II32" s="362"/>
      <c r="IJ32" s="363"/>
      <c r="IK32" s="360"/>
      <c r="IL32" s="361"/>
      <c r="IM32" s="361"/>
      <c r="IN32" s="361"/>
      <c r="IO32" s="361"/>
      <c r="IP32" s="362"/>
      <c r="IQ32" s="363"/>
      <c r="IR32" s="360"/>
      <c r="IS32" s="361"/>
      <c r="IT32" s="361"/>
      <c r="IU32" s="361"/>
      <c r="IV32" s="361"/>
      <c r="IW32" s="362"/>
      <c r="IX32" s="363"/>
      <c r="IY32" s="360"/>
      <c r="IZ32" s="361"/>
      <c r="JA32" s="361"/>
      <c r="JB32" s="361"/>
      <c r="JC32" s="361"/>
      <c r="JD32" s="362"/>
      <c r="JE32" s="363"/>
      <c r="JF32" s="360"/>
      <c r="JG32" s="361"/>
      <c r="JH32" s="361"/>
      <c r="JI32" s="361"/>
      <c r="JJ32" s="361"/>
      <c r="JK32" s="362"/>
      <c r="JL32" s="363"/>
      <c r="JM32" s="360"/>
      <c r="JN32" s="361"/>
      <c r="JO32" s="361"/>
      <c r="JP32" s="361"/>
      <c r="JQ32" s="361"/>
      <c r="JR32" s="362"/>
      <c r="JS32" s="363"/>
      <c r="JT32" s="360"/>
      <c r="JU32" s="361"/>
      <c r="JV32" s="361"/>
      <c r="JW32" s="361"/>
      <c r="JX32" s="361"/>
      <c r="JY32" s="362"/>
      <c r="JZ32" s="363"/>
      <c r="KA32" s="360"/>
      <c r="KB32" s="361"/>
      <c r="KC32" s="361"/>
      <c r="KD32" s="361"/>
      <c r="KE32" s="361"/>
      <c r="KF32" s="362"/>
      <c r="KG32" s="363"/>
      <c r="KH32" s="360"/>
      <c r="KI32" s="361"/>
      <c r="KJ32" s="361"/>
      <c r="KK32" s="361"/>
      <c r="KL32" s="361"/>
      <c r="KM32" s="362"/>
      <c r="KN32" s="363"/>
      <c r="KO32" s="360"/>
      <c r="KP32" s="361"/>
      <c r="KQ32" s="361"/>
      <c r="KR32" s="361"/>
      <c r="KS32" s="361"/>
      <c r="KT32" s="362"/>
      <c r="KU32" s="363"/>
      <c r="KV32" s="360"/>
      <c r="KW32" s="361"/>
      <c r="KX32" s="361"/>
      <c r="KY32" s="361"/>
      <c r="KZ32" s="361"/>
      <c r="LA32" s="362"/>
      <c r="LB32" s="363"/>
      <c r="LC32" s="360"/>
      <c r="LD32" s="361"/>
      <c r="LE32" s="361"/>
      <c r="LF32" s="361"/>
      <c r="LG32" s="361"/>
      <c r="LH32" s="362"/>
      <c r="LI32" s="363"/>
      <c r="LJ32" s="360"/>
      <c r="LK32" s="361"/>
      <c r="LL32" s="361"/>
      <c r="LM32" s="361"/>
      <c r="LN32" s="361"/>
      <c r="LO32" s="362"/>
      <c r="LP32" s="363"/>
      <c r="LQ32" s="360"/>
      <c r="LR32" s="361"/>
      <c r="LS32" s="361"/>
      <c r="LT32" s="361"/>
      <c r="LU32" s="361"/>
      <c r="LV32" s="362"/>
      <c r="LW32" s="365"/>
      <c r="LX32" s="331" t="str">
        <f t="shared" si="3"/>
        <v/>
      </c>
      <c r="LY32" s="322" t="str">
        <f t="shared" si="0"/>
        <v/>
      </c>
      <c r="LZ32" s="322" t="str">
        <f t="shared" si="1"/>
        <v/>
      </c>
      <c r="MA32" s="322" t="str">
        <f t="shared" si="2"/>
        <v/>
      </c>
      <c r="MB32" s="332" t="str">
        <f t="shared" si="4"/>
        <v/>
      </c>
      <c r="MC32" s="333"/>
    </row>
    <row r="33" spans="2:341" ht="15.75" customHeight="1" x14ac:dyDescent="0.5">
      <c r="B33" s="322">
        <v>27</v>
      </c>
      <c r="C33" s="376" t="str">
        <f>IF(นักเรียน!C32="","",นักเรียน!C32)</f>
        <v/>
      </c>
      <c r="D33" s="376" t="str">
        <f>IF(นักเรียน!D32="","",นักเรียน!D32)</f>
        <v/>
      </c>
      <c r="E33" s="323" t="str">
        <f>IF(นักเรียน!E32="","",นักเรียน!E32)</f>
        <v/>
      </c>
      <c r="F33" s="322" t="str">
        <f>IF(นักเรียน!E32="","",นักเรียน!B32)</f>
        <v/>
      </c>
      <c r="G33" s="360"/>
      <c r="H33" s="361"/>
      <c r="I33" s="361"/>
      <c r="J33" s="361"/>
      <c r="K33" s="361"/>
      <c r="L33" s="362"/>
      <c r="M33" s="362"/>
      <c r="N33" s="360"/>
      <c r="O33" s="361"/>
      <c r="P33" s="361"/>
      <c r="Q33" s="361"/>
      <c r="R33" s="361"/>
      <c r="S33" s="362"/>
      <c r="T33" s="363"/>
      <c r="U33" s="360"/>
      <c r="V33" s="361"/>
      <c r="W33" s="361"/>
      <c r="X33" s="361"/>
      <c r="Y33" s="361"/>
      <c r="Z33" s="362"/>
      <c r="AA33" s="363"/>
      <c r="AB33" s="360"/>
      <c r="AC33" s="361"/>
      <c r="AD33" s="361"/>
      <c r="AE33" s="361"/>
      <c r="AF33" s="361"/>
      <c r="AG33" s="362"/>
      <c r="AH33" s="363"/>
      <c r="AI33" s="360"/>
      <c r="AJ33" s="361"/>
      <c r="AK33" s="361"/>
      <c r="AL33" s="361"/>
      <c r="AM33" s="361"/>
      <c r="AN33" s="362"/>
      <c r="AO33" s="363"/>
      <c r="AP33" s="360"/>
      <c r="AQ33" s="361"/>
      <c r="AR33" s="361"/>
      <c r="AS33" s="361"/>
      <c r="AT33" s="361"/>
      <c r="AU33" s="362"/>
      <c r="AV33" s="363"/>
      <c r="AW33" s="364"/>
      <c r="AX33" s="361"/>
      <c r="AY33" s="361"/>
      <c r="AZ33" s="361"/>
      <c r="BA33" s="361"/>
      <c r="BB33" s="362"/>
      <c r="BC33" s="362"/>
      <c r="BD33" s="360"/>
      <c r="BE33" s="361"/>
      <c r="BF33" s="361"/>
      <c r="BG33" s="361"/>
      <c r="BH33" s="361"/>
      <c r="BI33" s="362"/>
      <c r="BJ33" s="363"/>
      <c r="BK33" s="360"/>
      <c r="BL33" s="361"/>
      <c r="BM33" s="361"/>
      <c r="BN33" s="361"/>
      <c r="BO33" s="361"/>
      <c r="BP33" s="362"/>
      <c r="BQ33" s="363"/>
      <c r="BR33" s="360"/>
      <c r="BS33" s="361"/>
      <c r="BT33" s="361"/>
      <c r="BU33" s="361"/>
      <c r="BV33" s="361"/>
      <c r="BW33" s="362"/>
      <c r="BX33" s="363"/>
      <c r="BY33" s="364"/>
      <c r="BZ33" s="361"/>
      <c r="CA33" s="361"/>
      <c r="CB33" s="361"/>
      <c r="CC33" s="361"/>
      <c r="CD33" s="362"/>
      <c r="CE33" s="362"/>
      <c r="CF33" s="360"/>
      <c r="CG33" s="361"/>
      <c r="CH33" s="361"/>
      <c r="CI33" s="361"/>
      <c r="CJ33" s="361"/>
      <c r="CK33" s="362"/>
      <c r="CL33" s="363"/>
      <c r="CM33" s="360"/>
      <c r="CN33" s="361"/>
      <c r="CO33" s="361"/>
      <c r="CP33" s="361"/>
      <c r="CQ33" s="361"/>
      <c r="CR33" s="362"/>
      <c r="CS33" s="363"/>
      <c r="CT33" s="360"/>
      <c r="CU33" s="361"/>
      <c r="CV33" s="361"/>
      <c r="CW33" s="361"/>
      <c r="CX33" s="361"/>
      <c r="CY33" s="362"/>
      <c r="CZ33" s="363"/>
      <c r="DA33" s="364"/>
      <c r="DB33" s="361"/>
      <c r="DC33" s="361"/>
      <c r="DD33" s="361"/>
      <c r="DE33" s="361"/>
      <c r="DF33" s="362"/>
      <c r="DG33" s="363"/>
      <c r="DH33" s="360"/>
      <c r="DI33" s="361"/>
      <c r="DJ33" s="361"/>
      <c r="DK33" s="361"/>
      <c r="DL33" s="361"/>
      <c r="DM33" s="362"/>
      <c r="DN33" s="363"/>
      <c r="DO33" s="360"/>
      <c r="DP33" s="361"/>
      <c r="DQ33" s="361"/>
      <c r="DR33" s="361"/>
      <c r="DS33" s="361"/>
      <c r="DT33" s="362"/>
      <c r="DU33" s="363"/>
      <c r="DV33" s="360"/>
      <c r="DW33" s="361"/>
      <c r="DX33" s="361"/>
      <c r="DY33" s="361"/>
      <c r="DZ33" s="361"/>
      <c r="EA33" s="362"/>
      <c r="EB33" s="363"/>
      <c r="EC33" s="360"/>
      <c r="ED33" s="361"/>
      <c r="EE33" s="361"/>
      <c r="EF33" s="361"/>
      <c r="EG33" s="361"/>
      <c r="EH33" s="362"/>
      <c r="EI33" s="363"/>
      <c r="EJ33" s="360"/>
      <c r="EK33" s="361"/>
      <c r="EL33" s="361"/>
      <c r="EM33" s="361"/>
      <c r="EN33" s="361"/>
      <c r="EO33" s="362"/>
      <c r="EP33" s="363"/>
      <c r="EQ33" s="360"/>
      <c r="ER33" s="361"/>
      <c r="ES33" s="361"/>
      <c r="ET33" s="361"/>
      <c r="EU33" s="361"/>
      <c r="EV33" s="362"/>
      <c r="EW33" s="363"/>
      <c r="EX33" s="360"/>
      <c r="EY33" s="361"/>
      <c r="EZ33" s="361"/>
      <c r="FA33" s="361"/>
      <c r="FB33" s="361"/>
      <c r="FC33" s="362"/>
      <c r="FD33" s="363"/>
      <c r="FE33" s="360"/>
      <c r="FF33" s="361"/>
      <c r="FG33" s="361"/>
      <c r="FH33" s="361"/>
      <c r="FI33" s="361"/>
      <c r="FJ33" s="362"/>
      <c r="FK33" s="363"/>
      <c r="FL33" s="360"/>
      <c r="FM33" s="361"/>
      <c r="FN33" s="361"/>
      <c r="FO33" s="361"/>
      <c r="FP33" s="361"/>
      <c r="FQ33" s="362"/>
      <c r="FR33" s="363"/>
      <c r="FS33" s="360"/>
      <c r="FT33" s="361"/>
      <c r="FU33" s="361"/>
      <c r="FV33" s="361"/>
      <c r="FW33" s="361"/>
      <c r="FX33" s="362"/>
      <c r="FY33" s="363"/>
      <c r="FZ33" s="360"/>
      <c r="GA33" s="361"/>
      <c r="GB33" s="361"/>
      <c r="GC33" s="361"/>
      <c r="GD33" s="361"/>
      <c r="GE33" s="362"/>
      <c r="GF33" s="363"/>
      <c r="GG33" s="360"/>
      <c r="GH33" s="361"/>
      <c r="GI33" s="361"/>
      <c r="GJ33" s="361"/>
      <c r="GK33" s="361"/>
      <c r="GL33" s="362"/>
      <c r="GM33" s="363"/>
      <c r="GN33" s="360"/>
      <c r="GO33" s="361"/>
      <c r="GP33" s="361"/>
      <c r="GQ33" s="361"/>
      <c r="GR33" s="361"/>
      <c r="GS33" s="362"/>
      <c r="GT33" s="363"/>
      <c r="GU33" s="360"/>
      <c r="GV33" s="361"/>
      <c r="GW33" s="361"/>
      <c r="GX33" s="361"/>
      <c r="GY33" s="361"/>
      <c r="GZ33" s="362"/>
      <c r="HA33" s="363"/>
      <c r="HB33" s="360"/>
      <c r="HC33" s="361"/>
      <c r="HD33" s="361"/>
      <c r="HE33" s="361"/>
      <c r="HF33" s="361"/>
      <c r="HG33" s="362"/>
      <c r="HH33" s="363"/>
      <c r="HI33" s="360"/>
      <c r="HJ33" s="361"/>
      <c r="HK33" s="361"/>
      <c r="HL33" s="361"/>
      <c r="HM33" s="361"/>
      <c r="HN33" s="362"/>
      <c r="HO33" s="363"/>
      <c r="HP33" s="360"/>
      <c r="HQ33" s="361"/>
      <c r="HR33" s="361"/>
      <c r="HS33" s="361"/>
      <c r="HT33" s="361"/>
      <c r="HU33" s="362"/>
      <c r="HV33" s="363"/>
      <c r="HW33" s="360"/>
      <c r="HX33" s="361"/>
      <c r="HY33" s="361"/>
      <c r="HZ33" s="361"/>
      <c r="IA33" s="361"/>
      <c r="IB33" s="362"/>
      <c r="IC33" s="363"/>
      <c r="ID33" s="360"/>
      <c r="IE33" s="361"/>
      <c r="IF33" s="361"/>
      <c r="IG33" s="361"/>
      <c r="IH33" s="361"/>
      <c r="II33" s="362"/>
      <c r="IJ33" s="363"/>
      <c r="IK33" s="360"/>
      <c r="IL33" s="361"/>
      <c r="IM33" s="361"/>
      <c r="IN33" s="361"/>
      <c r="IO33" s="361"/>
      <c r="IP33" s="362"/>
      <c r="IQ33" s="363"/>
      <c r="IR33" s="360"/>
      <c r="IS33" s="361"/>
      <c r="IT33" s="361"/>
      <c r="IU33" s="361"/>
      <c r="IV33" s="361"/>
      <c r="IW33" s="362"/>
      <c r="IX33" s="363"/>
      <c r="IY33" s="360"/>
      <c r="IZ33" s="361"/>
      <c r="JA33" s="361"/>
      <c r="JB33" s="361"/>
      <c r="JC33" s="361"/>
      <c r="JD33" s="362"/>
      <c r="JE33" s="363"/>
      <c r="JF33" s="360"/>
      <c r="JG33" s="361"/>
      <c r="JH33" s="361"/>
      <c r="JI33" s="361"/>
      <c r="JJ33" s="361"/>
      <c r="JK33" s="362"/>
      <c r="JL33" s="363"/>
      <c r="JM33" s="360"/>
      <c r="JN33" s="361"/>
      <c r="JO33" s="361"/>
      <c r="JP33" s="361"/>
      <c r="JQ33" s="361"/>
      <c r="JR33" s="362"/>
      <c r="JS33" s="363"/>
      <c r="JT33" s="360"/>
      <c r="JU33" s="361"/>
      <c r="JV33" s="361"/>
      <c r="JW33" s="361"/>
      <c r="JX33" s="361"/>
      <c r="JY33" s="362"/>
      <c r="JZ33" s="363"/>
      <c r="KA33" s="360"/>
      <c r="KB33" s="361"/>
      <c r="KC33" s="361"/>
      <c r="KD33" s="361"/>
      <c r="KE33" s="361"/>
      <c r="KF33" s="362"/>
      <c r="KG33" s="363"/>
      <c r="KH33" s="360"/>
      <c r="KI33" s="361"/>
      <c r="KJ33" s="361"/>
      <c r="KK33" s="361"/>
      <c r="KL33" s="361"/>
      <c r="KM33" s="362"/>
      <c r="KN33" s="363"/>
      <c r="KO33" s="360"/>
      <c r="KP33" s="361"/>
      <c r="KQ33" s="361"/>
      <c r="KR33" s="361"/>
      <c r="KS33" s="361"/>
      <c r="KT33" s="362"/>
      <c r="KU33" s="363"/>
      <c r="KV33" s="360"/>
      <c r="KW33" s="361"/>
      <c r="KX33" s="361"/>
      <c r="KY33" s="361"/>
      <c r="KZ33" s="361"/>
      <c r="LA33" s="362"/>
      <c r="LB33" s="363"/>
      <c r="LC33" s="360"/>
      <c r="LD33" s="361"/>
      <c r="LE33" s="361"/>
      <c r="LF33" s="361"/>
      <c r="LG33" s="361"/>
      <c r="LH33" s="362"/>
      <c r="LI33" s="363"/>
      <c r="LJ33" s="360"/>
      <c r="LK33" s="361"/>
      <c r="LL33" s="361"/>
      <c r="LM33" s="361"/>
      <c r="LN33" s="361"/>
      <c r="LO33" s="362"/>
      <c r="LP33" s="363"/>
      <c r="LQ33" s="360"/>
      <c r="LR33" s="361"/>
      <c r="LS33" s="361"/>
      <c r="LT33" s="361"/>
      <c r="LU33" s="361"/>
      <c r="LV33" s="362"/>
      <c r="LW33" s="365"/>
      <c r="LX33" s="331" t="str">
        <f t="shared" si="3"/>
        <v/>
      </c>
      <c r="LY33" s="322" t="str">
        <f t="shared" si="0"/>
        <v/>
      </c>
      <c r="LZ33" s="322" t="str">
        <f t="shared" si="1"/>
        <v/>
      </c>
      <c r="MA33" s="322" t="str">
        <f t="shared" si="2"/>
        <v/>
      </c>
      <c r="MB33" s="332" t="str">
        <f t="shared" si="4"/>
        <v/>
      </c>
      <c r="MC33" s="333"/>
    </row>
    <row r="34" spans="2:341" ht="15.75" customHeight="1" x14ac:dyDescent="0.5">
      <c r="B34" s="322">
        <v>28</v>
      </c>
      <c r="C34" s="376" t="str">
        <f>IF(นักเรียน!C33="","",นักเรียน!C33)</f>
        <v/>
      </c>
      <c r="D34" s="376" t="str">
        <f>IF(นักเรียน!D33="","",นักเรียน!D33)</f>
        <v/>
      </c>
      <c r="E34" s="323" t="str">
        <f>IF(นักเรียน!E33="","",นักเรียน!E33)</f>
        <v/>
      </c>
      <c r="F34" s="322" t="str">
        <f>IF(นักเรียน!E33="","",นักเรียน!B33)</f>
        <v/>
      </c>
      <c r="G34" s="360"/>
      <c r="H34" s="361"/>
      <c r="I34" s="361"/>
      <c r="J34" s="361"/>
      <c r="K34" s="361"/>
      <c r="L34" s="362"/>
      <c r="M34" s="362"/>
      <c r="N34" s="360"/>
      <c r="O34" s="361"/>
      <c r="P34" s="361"/>
      <c r="Q34" s="361"/>
      <c r="R34" s="361"/>
      <c r="S34" s="362"/>
      <c r="T34" s="363"/>
      <c r="U34" s="360"/>
      <c r="V34" s="361"/>
      <c r="W34" s="361"/>
      <c r="X34" s="361"/>
      <c r="Y34" s="361"/>
      <c r="Z34" s="362"/>
      <c r="AA34" s="363"/>
      <c r="AB34" s="360"/>
      <c r="AC34" s="361"/>
      <c r="AD34" s="361"/>
      <c r="AE34" s="361"/>
      <c r="AF34" s="361"/>
      <c r="AG34" s="362"/>
      <c r="AH34" s="363"/>
      <c r="AI34" s="360"/>
      <c r="AJ34" s="361"/>
      <c r="AK34" s="361"/>
      <c r="AL34" s="361"/>
      <c r="AM34" s="361"/>
      <c r="AN34" s="362"/>
      <c r="AO34" s="363"/>
      <c r="AP34" s="360"/>
      <c r="AQ34" s="361"/>
      <c r="AR34" s="361"/>
      <c r="AS34" s="361"/>
      <c r="AT34" s="361"/>
      <c r="AU34" s="362"/>
      <c r="AV34" s="363"/>
      <c r="AW34" s="364"/>
      <c r="AX34" s="361"/>
      <c r="AY34" s="361"/>
      <c r="AZ34" s="361"/>
      <c r="BA34" s="361"/>
      <c r="BB34" s="362"/>
      <c r="BC34" s="362"/>
      <c r="BD34" s="360"/>
      <c r="BE34" s="361"/>
      <c r="BF34" s="361"/>
      <c r="BG34" s="361"/>
      <c r="BH34" s="361"/>
      <c r="BI34" s="362"/>
      <c r="BJ34" s="363"/>
      <c r="BK34" s="360"/>
      <c r="BL34" s="361"/>
      <c r="BM34" s="361"/>
      <c r="BN34" s="361"/>
      <c r="BO34" s="361"/>
      <c r="BP34" s="362"/>
      <c r="BQ34" s="363"/>
      <c r="BR34" s="360"/>
      <c r="BS34" s="361"/>
      <c r="BT34" s="361"/>
      <c r="BU34" s="361"/>
      <c r="BV34" s="361"/>
      <c r="BW34" s="362"/>
      <c r="BX34" s="363"/>
      <c r="BY34" s="364"/>
      <c r="BZ34" s="361"/>
      <c r="CA34" s="361"/>
      <c r="CB34" s="361"/>
      <c r="CC34" s="361"/>
      <c r="CD34" s="362"/>
      <c r="CE34" s="362"/>
      <c r="CF34" s="360"/>
      <c r="CG34" s="361"/>
      <c r="CH34" s="361"/>
      <c r="CI34" s="361"/>
      <c r="CJ34" s="361"/>
      <c r="CK34" s="362"/>
      <c r="CL34" s="363"/>
      <c r="CM34" s="360"/>
      <c r="CN34" s="361"/>
      <c r="CO34" s="361"/>
      <c r="CP34" s="361"/>
      <c r="CQ34" s="361"/>
      <c r="CR34" s="362"/>
      <c r="CS34" s="363"/>
      <c r="CT34" s="360"/>
      <c r="CU34" s="361"/>
      <c r="CV34" s="361"/>
      <c r="CW34" s="361"/>
      <c r="CX34" s="361"/>
      <c r="CY34" s="362"/>
      <c r="CZ34" s="363"/>
      <c r="DA34" s="364"/>
      <c r="DB34" s="361"/>
      <c r="DC34" s="361"/>
      <c r="DD34" s="361"/>
      <c r="DE34" s="361"/>
      <c r="DF34" s="362"/>
      <c r="DG34" s="363"/>
      <c r="DH34" s="360"/>
      <c r="DI34" s="361"/>
      <c r="DJ34" s="361"/>
      <c r="DK34" s="361"/>
      <c r="DL34" s="361"/>
      <c r="DM34" s="362"/>
      <c r="DN34" s="363"/>
      <c r="DO34" s="360"/>
      <c r="DP34" s="361"/>
      <c r="DQ34" s="361"/>
      <c r="DR34" s="361"/>
      <c r="DS34" s="361"/>
      <c r="DT34" s="362"/>
      <c r="DU34" s="363"/>
      <c r="DV34" s="360"/>
      <c r="DW34" s="361"/>
      <c r="DX34" s="361"/>
      <c r="DY34" s="361"/>
      <c r="DZ34" s="361"/>
      <c r="EA34" s="362"/>
      <c r="EB34" s="363"/>
      <c r="EC34" s="360"/>
      <c r="ED34" s="361"/>
      <c r="EE34" s="361"/>
      <c r="EF34" s="361"/>
      <c r="EG34" s="361"/>
      <c r="EH34" s="362"/>
      <c r="EI34" s="363"/>
      <c r="EJ34" s="360"/>
      <c r="EK34" s="361"/>
      <c r="EL34" s="361"/>
      <c r="EM34" s="361"/>
      <c r="EN34" s="361"/>
      <c r="EO34" s="362"/>
      <c r="EP34" s="363"/>
      <c r="EQ34" s="360"/>
      <c r="ER34" s="361"/>
      <c r="ES34" s="361"/>
      <c r="ET34" s="361"/>
      <c r="EU34" s="361"/>
      <c r="EV34" s="362"/>
      <c r="EW34" s="363"/>
      <c r="EX34" s="360"/>
      <c r="EY34" s="361"/>
      <c r="EZ34" s="361"/>
      <c r="FA34" s="361"/>
      <c r="FB34" s="361"/>
      <c r="FC34" s="362"/>
      <c r="FD34" s="363"/>
      <c r="FE34" s="360"/>
      <c r="FF34" s="361"/>
      <c r="FG34" s="361"/>
      <c r="FH34" s="361"/>
      <c r="FI34" s="361"/>
      <c r="FJ34" s="362"/>
      <c r="FK34" s="363"/>
      <c r="FL34" s="360"/>
      <c r="FM34" s="361"/>
      <c r="FN34" s="361"/>
      <c r="FO34" s="361"/>
      <c r="FP34" s="361"/>
      <c r="FQ34" s="362"/>
      <c r="FR34" s="363"/>
      <c r="FS34" s="360"/>
      <c r="FT34" s="361"/>
      <c r="FU34" s="361"/>
      <c r="FV34" s="361"/>
      <c r="FW34" s="361"/>
      <c r="FX34" s="362"/>
      <c r="FY34" s="363"/>
      <c r="FZ34" s="360"/>
      <c r="GA34" s="361"/>
      <c r="GB34" s="361"/>
      <c r="GC34" s="361"/>
      <c r="GD34" s="361"/>
      <c r="GE34" s="362"/>
      <c r="GF34" s="363"/>
      <c r="GG34" s="360"/>
      <c r="GH34" s="361"/>
      <c r="GI34" s="361"/>
      <c r="GJ34" s="361"/>
      <c r="GK34" s="361"/>
      <c r="GL34" s="362"/>
      <c r="GM34" s="363"/>
      <c r="GN34" s="360"/>
      <c r="GO34" s="361"/>
      <c r="GP34" s="361"/>
      <c r="GQ34" s="361"/>
      <c r="GR34" s="361"/>
      <c r="GS34" s="362"/>
      <c r="GT34" s="363"/>
      <c r="GU34" s="360"/>
      <c r="GV34" s="361"/>
      <c r="GW34" s="361"/>
      <c r="GX34" s="361"/>
      <c r="GY34" s="361"/>
      <c r="GZ34" s="362"/>
      <c r="HA34" s="363"/>
      <c r="HB34" s="360"/>
      <c r="HC34" s="361"/>
      <c r="HD34" s="361"/>
      <c r="HE34" s="361"/>
      <c r="HF34" s="361"/>
      <c r="HG34" s="362"/>
      <c r="HH34" s="363"/>
      <c r="HI34" s="360"/>
      <c r="HJ34" s="361"/>
      <c r="HK34" s="361"/>
      <c r="HL34" s="361"/>
      <c r="HM34" s="361"/>
      <c r="HN34" s="362"/>
      <c r="HO34" s="363"/>
      <c r="HP34" s="360"/>
      <c r="HQ34" s="361"/>
      <c r="HR34" s="361"/>
      <c r="HS34" s="361"/>
      <c r="HT34" s="361"/>
      <c r="HU34" s="362"/>
      <c r="HV34" s="363"/>
      <c r="HW34" s="360"/>
      <c r="HX34" s="361"/>
      <c r="HY34" s="361"/>
      <c r="HZ34" s="361"/>
      <c r="IA34" s="361"/>
      <c r="IB34" s="362"/>
      <c r="IC34" s="363"/>
      <c r="ID34" s="360"/>
      <c r="IE34" s="361"/>
      <c r="IF34" s="361"/>
      <c r="IG34" s="361"/>
      <c r="IH34" s="361"/>
      <c r="II34" s="362"/>
      <c r="IJ34" s="363"/>
      <c r="IK34" s="360"/>
      <c r="IL34" s="361"/>
      <c r="IM34" s="361"/>
      <c r="IN34" s="361"/>
      <c r="IO34" s="361"/>
      <c r="IP34" s="362"/>
      <c r="IQ34" s="363"/>
      <c r="IR34" s="360"/>
      <c r="IS34" s="361"/>
      <c r="IT34" s="361"/>
      <c r="IU34" s="361"/>
      <c r="IV34" s="361"/>
      <c r="IW34" s="362"/>
      <c r="IX34" s="363"/>
      <c r="IY34" s="360"/>
      <c r="IZ34" s="361"/>
      <c r="JA34" s="361"/>
      <c r="JB34" s="361"/>
      <c r="JC34" s="361"/>
      <c r="JD34" s="362"/>
      <c r="JE34" s="363"/>
      <c r="JF34" s="360"/>
      <c r="JG34" s="361"/>
      <c r="JH34" s="361"/>
      <c r="JI34" s="361"/>
      <c r="JJ34" s="361"/>
      <c r="JK34" s="362"/>
      <c r="JL34" s="363"/>
      <c r="JM34" s="360"/>
      <c r="JN34" s="361"/>
      <c r="JO34" s="361"/>
      <c r="JP34" s="361"/>
      <c r="JQ34" s="361"/>
      <c r="JR34" s="362"/>
      <c r="JS34" s="363"/>
      <c r="JT34" s="360"/>
      <c r="JU34" s="361"/>
      <c r="JV34" s="361"/>
      <c r="JW34" s="361"/>
      <c r="JX34" s="361"/>
      <c r="JY34" s="362"/>
      <c r="JZ34" s="363"/>
      <c r="KA34" s="360"/>
      <c r="KB34" s="361"/>
      <c r="KC34" s="361"/>
      <c r="KD34" s="361"/>
      <c r="KE34" s="361"/>
      <c r="KF34" s="362"/>
      <c r="KG34" s="363"/>
      <c r="KH34" s="360"/>
      <c r="KI34" s="361"/>
      <c r="KJ34" s="361"/>
      <c r="KK34" s="361"/>
      <c r="KL34" s="361"/>
      <c r="KM34" s="362"/>
      <c r="KN34" s="363"/>
      <c r="KO34" s="360"/>
      <c r="KP34" s="361"/>
      <c r="KQ34" s="361"/>
      <c r="KR34" s="361"/>
      <c r="KS34" s="361"/>
      <c r="KT34" s="362"/>
      <c r="KU34" s="363"/>
      <c r="KV34" s="360"/>
      <c r="KW34" s="361"/>
      <c r="KX34" s="361"/>
      <c r="KY34" s="361"/>
      <c r="KZ34" s="361"/>
      <c r="LA34" s="362"/>
      <c r="LB34" s="363"/>
      <c r="LC34" s="360"/>
      <c r="LD34" s="361"/>
      <c r="LE34" s="361"/>
      <c r="LF34" s="361"/>
      <c r="LG34" s="361"/>
      <c r="LH34" s="362"/>
      <c r="LI34" s="363"/>
      <c r="LJ34" s="360"/>
      <c r="LK34" s="361"/>
      <c r="LL34" s="361"/>
      <c r="LM34" s="361"/>
      <c r="LN34" s="361"/>
      <c r="LO34" s="362"/>
      <c r="LP34" s="363"/>
      <c r="LQ34" s="360"/>
      <c r="LR34" s="361"/>
      <c r="LS34" s="361"/>
      <c r="LT34" s="361"/>
      <c r="LU34" s="361"/>
      <c r="LV34" s="362"/>
      <c r="LW34" s="365"/>
      <c r="LX34" s="331" t="str">
        <f t="shared" si="3"/>
        <v/>
      </c>
      <c r="LY34" s="322" t="str">
        <f t="shared" si="0"/>
        <v/>
      </c>
      <c r="LZ34" s="322" t="str">
        <f t="shared" si="1"/>
        <v/>
      </c>
      <c r="MA34" s="322" t="str">
        <f t="shared" si="2"/>
        <v/>
      </c>
      <c r="MB34" s="332" t="str">
        <f t="shared" si="4"/>
        <v/>
      </c>
      <c r="MC34" s="333"/>
    </row>
    <row r="35" spans="2:341" ht="15.75" customHeight="1" x14ac:dyDescent="0.5">
      <c r="B35" s="322">
        <v>29</v>
      </c>
      <c r="C35" s="376" t="str">
        <f>IF(นักเรียน!C34="","",นักเรียน!C34)</f>
        <v/>
      </c>
      <c r="D35" s="376" t="str">
        <f>IF(นักเรียน!D34="","",นักเรียน!D34)</f>
        <v/>
      </c>
      <c r="E35" s="323" t="str">
        <f>IF(นักเรียน!E34="","",นักเรียน!E34)</f>
        <v/>
      </c>
      <c r="F35" s="322" t="str">
        <f>IF(นักเรียน!E34="","",นักเรียน!B34)</f>
        <v/>
      </c>
      <c r="G35" s="360"/>
      <c r="H35" s="361"/>
      <c r="I35" s="361"/>
      <c r="J35" s="361"/>
      <c r="K35" s="361"/>
      <c r="L35" s="362"/>
      <c r="M35" s="362"/>
      <c r="N35" s="360"/>
      <c r="O35" s="361"/>
      <c r="P35" s="361"/>
      <c r="Q35" s="361"/>
      <c r="R35" s="361"/>
      <c r="S35" s="362"/>
      <c r="T35" s="363"/>
      <c r="U35" s="360"/>
      <c r="V35" s="361"/>
      <c r="W35" s="361"/>
      <c r="X35" s="361"/>
      <c r="Y35" s="361"/>
      <c r="Z35" s="362"/>
      <c r="AA35" s="363"/>
      <c r="AB35" s="360"/>
      <c r="AC35" s="361"/>
      <c r="AD35" s="361"/>
      <c r="AE35" s="361"/>
      <c r="AF35" s="361"/>
      <c r="AG35" s="362"/>
      <c r="AH35" s="363"/>
      <c r="AI35" s="360"/>
      <c r="AJ35" s="361"/>
      <c r="AK35" s="361"/>
      <c r="AL35" s="361"/>
      <c r="AM35" s="361"/>
      <c r="AN35" s="362"/>
      <c r="AO35" s="363"/>
      <c r="AP35" s="360"/>
      <c r="AQ35" s="361"/>
      <c r="AR35" s="361"/>
      <c r="AS35" s="361"/>
      <c r="AT35" s="361"/>
      <c r="AU35" s="362"/>
      <c r="AV35" s="363"/>
      <c r="AW35" s="364"/>
      <c r="AX35" s="361"/>
      <c r="AY35" s="361"/>
      <c r="AZ35" s="361"/>
      <c r="BA35" s="361"/>
      <c r="BB35" s="362"/>
      <c r="BC35" s="362"/>
      <c r="BD35" s="360"/>
      <c r="BE35" s="361"/>
      <c r="BF35" s="361"/>
      <c r="BG35" s="361"/>
      <c r="BH35" s="361"/>
      <c r="BI35" s="362"/>
      <c r="BJ35" s="363"/>
      <c r="BK35" s="360"/>
      <c r="BL35" s="361"/>
      <c r="BM35" s="361"/>
      <c r="BN35" s="361"/>
      <c r="BO35" s="361"/>
      <c r="BP35" s="362"/>
      <c r="BQ35" s="363"/>
      <c r="BR35" s="360"/>
      <c r="BS35" s="361"/>
      <c r="BT35" s="361"/>
      <c r="BU35" s="361"/>
      <c r="BV35" s="361"/>
      <c r="BW35" s="362"/>
      <c r="BX35" s="363"/>
      <c r="BY35" s="364"/>
      <c r="BZ35" s="361"/>
      <c r="CA35" s="361"/>
      <c r="CB35" s="361"/>
      <c r="CC35" s="361"/>
      <c r="CD35" s="362"/>
      <c r="CE35" s="362"/>
      <c r="CF35" s="360"/>
      <c r="CG35" s="361"/>
      <c r="CH35" s="361"/>
      <c r="CI35" s="361"/>
      <c r="CJ35" s="361"/>
      <c r="CK35" s="362"/>
      <c r="CL35" s="363"/>
      <c r="CM35" s="360"/>
      <c r="CN35" s="361"/>
      <c r="CO35" s="361"/>
      <c r="CP35" s="361"/>
      <c r="CQ35" s="361"/>
      <c r="CR35" s="362"/>
      <c r="CS35" s="363"/>
      <c r="CT35" s="360"/>
      <c r="CU35" s="361"/>
      <c r="CV35" s="361"/>
      <c r="CW35" s="361"/>
      <c r="CX35" s="361"/>
      <c r="CY35" s="362"/>
      <c r="CZ35" s="363"/>
      <c r="DA35" s="364"/>
      <c r="DB35" s="361"/>
      <c r="DC35" s="361"/>
      <c r="DD35" s="361"/>
      <c r="DE35" s="361"/>
      <c r="DF35" s="362"/>
      <c r="DG35" s="363"/>
      <c r="DH35" s="360"/>
      <c r="DI35" s="361"/>
      <c r="DJ35" s="361"/>
      <c r="DK35" s="361"/>
      <c r="DL35" s="361"/>
      <c r="DM35" s="362"/>
      <c r="DN35" s="363"/>
      <c r="DO35" s="360"/>
      <c r="DP35" s="361"/>
      <c r="DQ35" s="361"/>
      <c r="DR35" s="361"/>
      <c r="DS35" s="361"/>
      <c r="DT35" s="362"/>
      <c r="DU35" s="363"/>
      <c r="DV35" s="360"/>
      <c r="DW35" s="361"/>
      <c r="DX35" s="361"/>
      <c r="DY35" s="361"/>
      <c r="DZ35" s="361"/>
      <c r="EA35" s="362"/>
      <c r="EB35" s="363"/>
      <c r="EC35" s="360"/>
      <c r="ED35" s="361"/>
      <c r="EE35" s="361"/>
      <c r="EF35" s="361"/>
      <c r="EG35" s="361"/>
      <c r="EH35" s="362"/>
      <c r="EI35" s="363"/>
      <c r="EJ35" s="360"/>
      <c r="EK35" s="361"/>
      <c r="EL35" s="361"/>
      <c r="EM35" s="361"/>
      <c r="EN35" s="361"/>
      <c r="EO35" s="362"/>
      <c r="EP35" s="363"/>
      <c r="EQ35" s="360"/>
      <c r="ER35" s="361"/>
      <c r="ES35" s="361"/>
      <c r="ET35" s="361"/>
      <c r="EU35" s="361"/>
      <c r="EV35" s="362"/>
      <c r="EW35" s="363"/>
      <c r="EX35" s="360"/>
      <c r="EY35" s="361"/>
      <c r="EZ35" s="361"/>
      <c r="FA35" s="361"/>
      <c r="FB35" s="361"/>
      <c r="FC35" s="362"/>
      <c r="FD35" s="363"/>
      <c r="FE35" s="360"/>
      <c r="FF35" s="361"/>
      <c r="FG35" s="361"/>
      <c r="FH35" s="361"/>
      <c r="FI35" s="361"/>
      <c r="FJ35" s="362"/>
      <c r="FK35" s="363"/>
      <c r="FL35" s="360"/>
      <c r="FM35" s="361"/>
      <c r="FN35" s="361"/>
      <c r="FO35" s="361"/>
      <c r="FP35" s="361"/>
      <c r="FQ35" s="362"/>
      <c r="FR35" s="363"/>
      <c r="FS35" s="360"/>
      <c r="FT35" s="361"/>
      <c r="FU35" s="361"/>
      <c r="FV35" s="361"/>
      <c r="FW35" s="361"/>
      <c r="FX35" s="362"/>
      <c r="FY35" s="363"/>
      <c r="FZ35" s="360"/>
      <c r="GA35" s="361"/>
      <c r="GB35" s="361"/>
      <c r="GC35" s="361"/>
      <c r="GD35" s="361"/>
      <c r="GE35" s="362"/>
      <c r="GF35" s="363"/>
      <c r="GG35" s="360"/>
      <c r="GH35" s="361"/>
      <c r="GI35" s="361"/>
      <c r="GJ35" s="361"/>
      <c r="GK35" s="361"/>
      <c r="GL35" s="362"/>
      <c r="GM35" s="363"/>
      <c r="GN35" s="360"/>
      <c r="GO35" s="361"/>
      <c r="GP35" s="361"/>
      <c r="GQ35" s="361"/>
      <c r="GR35" s="361"/>
      <c r="GS35" s="362"/>
      <c r="GT35" s="363"/>
      <c r="GU35" s="360"/>
      <c r="GV35" s="361"/>
      <c r="GW35" s="361"/>
      <c r="GX35" s="361"/>
      <c r="GY35" s="361"/>
      <c r="GZ35" s="362"/>
      <c r="HA35" s="363"/>
      <c r="HB35" s="360"/>
      <c r="HC35" s="361"/>
      <c r="HD35" s="361"/>
      <c r="HE35" s="361"/>
      <c r="HF35" s="361"/>
      <c r="HG35" s="362"/>
      <c r="HH35" s="363"/>
      <c r="HI35" s="360"/>
      <c r="HJ35" s="361"/>
      <c r="HK35" s="361"/>
      <c r="HL35" s="361"/>
      <c r="HM35" s="361"/>
      <c r="HN35" s="362"/>
      <c r="HO35" s="363"/>
      <c r="HP35" s="360"/>
      <c r="HQ35" s="361"/>
      <c r="HR35" s="361"/>
      <c r="HS35" s="361"/>
      <c r="HT35" s="361"/>
      <c r="HU35" s="362"/>
      <c r="HV35" s="363"/>
      <c r="HW35" s="360"/>
      <c r="HX35" s="361"/>
      <c r="HY35" s="361"/>
      <c r="HZ35" s="361"/>
      <c r="IA35" s="361"/>
      <c r="IB35" s="362"/>
      <c r="IC35" s="363"/>
      <c r="ID35" s="360"/>
      <c r="IE35" s="361"/>
      <c r="IF35" s="361"/>
      <c r="IG35" s="361"/>
      <c r="IH35" s="361"/>
      <c r="II35" s="362"/>
      <c r="IJ35" s="363"/>
      <c r="IK35" s="360"/>
      <c r="IL35" s="361"/>
      <c r="IM35" s="361"/>
      <c r="IN35" s="361"/>
      <c r="IO35" s="361"/>
      <c r="IP35" s="362"/>
      <c r="IQ35" s="363"/>
      <c r="IR35" s="360"/>
      <c r="IS35" s="361"/>
      <c r="IT35" s="361"/>
      <c r="IU35" s="361"/>
      <c r="IV35" s="361"/>
      <c r="IW35" s="362"/>
      <c r="IX35" s="363"/>
      <c r="IY35" s="360"/>
      <c r="IZ35" s="361"/>
      <c r="JA35" s="361"/>
      <c r="JB35" s="361"/>
      <c r="JC35" s="361"/>
      <c r="JD35" s="362"/>
      <c r="JE35" s="363"/>
      <c r="JF35" s="360"/>
      <c r="JG35" s="361"/>
      <c r="JH35" s="361"/>
      <c r="JI35" s="361"/>
      <c r="JJ35" s="361"/>
      <c r="JK35" s="362"/>
      <c r="JL35" s="363"/>
      <c r="JM35" s="360"/>
      <c r="JN35" s="361"/>
      <c r="JO35" s="361"/>
      <c r="JP35" s="361"/>
      <c r="JQ35" s="361"/>
      <c r="JR35" s="362"/>
      <c r="JS35" s="363"/>
      <c r="JT35" s="360"/>
      <c r="JU35" s="361"/>
      <c r="JV35" s="361"/>
      <c r="JW35" s="361"/>
      <c r="JX35" s="361"/>
      <c r="JY35" s="362"/>
      <c r="JZ35" s="363"/>
      <c r="KA35" s="360"/>
      <c r="KB35" s="361"/>
      <c r="KC35" s="361"/>
      <c r="KD35" s="361"/>
      <c r="KE35" s="361"/>
      <c r="KF35" s="362"/>
      <c r="KG35" s="363"/>
      <c r="KH35" s="360"/>
      <c r="KI35" s="361"/>
      <c r="KJ35" s="361"/>
      <c r="KK35" s="361"/>
      <c r="KL35" s="361"/>
      <c r="KM35" s="362"/>
      <c r="KN35" s="363"/>
      <c r="KO35" s="360"/>
      <c r="KP35" s="361"/>
      <c r="KQ35" s="361"/>
      <c r="KR35" s="361"/>
      <c r="KS35" s="361"/>
      <c r="KT35" s="362"/>
      <c r="KU35" s="363"/>
      <c r="KV35" s="360"/>
      <c r="KW35" s="361"/>
      <c r="KX35" s="361"/>
      <c r="KY35" s="361"/>
      <c r="KZ35" s="361"/>
      <c r="LA35" s="362"/>
      <c r="LB35" s="363"/>
      <c r="LC35" s="360"/>
      <c r="LD35" s="361"/>
      <c r="LE35" s="361"/>
      <c r="LF35" s="361"/>
      <c r="LG35" s="361"/>
      <c r="LH35" s="362"/>
      <c r="LI35" s="363"/>
      <c r="LJ35" s="360"/>
      <c r="LK35" s="361"/>
      <c r="LL35" s="361"/>
      <c r="LM35" s="361"/>
      <c r="LN35" s="361"/>
      <c r="LO35" s="362"/>
      <c r="LP35" s="363"/>
      <c r="LQ35" s="360"/>
      <c r="LR35" s="361"/>
      <c r="LS35" s="361"/>
      <c r="LT35" s="361"/>
      <c r="LU35" s="361"/>
      <c r="LV35" s="362"/>
      <c r="LW35" s="365"/>
      <c r="LX35" s="331" t="str">
        <f t="shared" si="3"/>
        <v/>
      </c>
      <c r="LY35" s="322" t="str">
        <f t="shared" si="0"/>
        <v/>
      </c>
      <c r="LZ35" s="322" t="str">
        <f t="shared" si="1"/>
        <v/>
      </c>
      <c r="MA35" s="322" t="str">
        <f t="shared" si="2"/>
        <v/>
      </c>
      <c r="MB35" s="332" t="str">
        <f t="shared" si="4"/>
        <v/>
      </c>
      <c r="MC35" s="333"/>
    </row>
    <row r="36" spans="2:341" ht="15.75" customHeight="1" x14ac:dyDescent="0.5">
      <c r="B36" s="322">
        <v>30</v>
      </c>
      <c r="C36" s="376" t="str">
        <f>IF(นักเรียน!C35="","",นักเรียน!C35)</f>
        <v/>
      </c>
      <c r="D36" s="376" t="str">
        <f>IF(นักเรียน!D35="","",นักเรียน!D35)</f>
        <v/>
      </c>
      <c r="E36" s="323" t="str">
        <f>IF(นักเรียน!E35="","",นักเรียน!E35)</f>
        <v/>
      </c>
      <c r="F36" s="322" t="str">
        <f>IF(นักเรียน!E35="","",นักเรียน!B35)</f>
        <v/>
      </c>
      <c r="G36" s="360"/>
      <c r="H36" s="361"/>
      <c r="I36" s="361"/>
      <c r="J36" s="361"/>
      <c r="K36" s="361"/>
      <c r="L36" s="362"/>
      <c r="M36" s="362"/>
      <c r="N36" s="360"/>
      <c r="O36" s="361"/>
      <c r="P36" s="361"/>
      <c r="Q36" s="361"/>
      <c r="R36" s="361"/>
      <c r="S36" s="362"/>
      <c r="T36" s="363"/>
      <c r="U36" s="360"/>
      <c r="V36" s="361"/>
      <c r="W36" s="361"/>
      <c r="X36" s="361"/>
      <c r="Y36" s="361"/>
      <c r="Z36" s="362"/>
      <c r="AA36" s="363"/>
      <c r="AB36" s="360"/>
      <c r="AC36" s="361"/>
      <c r="AD36" s="361"/>
      <c r="AE36" s="361"/>
      <c r="AF36" s="361"/>
      <c r="AG36" s="362"/>
      <c r="AH36" s="363"/>
      <c r="AI36" s="360"/>
      <c r="AJ36" s="361"/>
      <c r="AK36" s="361"/>
      <c r="AL36" s="361"/>
      <c r="AM36" s="361"/>
      <c r="AN36" s="362"/>
      <c r="AO36" s="363"/>
      <c r="AP36" s="360"/>
      <c r="AQ36" s="361"/>
      <c r="AR36" s="361"/>
      <c r="AS36" s="361"/>
      <c r="AT36" s="361"/>
      <c r="AU36" s="362"/>
      <c r="AV36" s="363"/>
      <c r="AW36" s="364"/>
      <c r="AX36" s="361"/>
      <c r="AY36" s="361"/>
      <c r="AZ36" s="361"/>
      <c r="BA36" s="361"/>
      <c r="BB36" s="362"/>
      <c r="BC36" s="362"/>
      <c r="BD36" s="360"/>
      <c r="BE36" s="361"/>
      <c r="BF36" s="361"/>
      <c r="BG36" s="361"/>
      <c r="BH36" s="361"/>
      <c r="BI36" s="362"/>
      <c r="BJ36" s="363"/>
      <c r="BK36" s="360"/>
      <c r="BL36" s="361"/>
      <c r="BM36" s="361"/>
      <c r="BN36" s="361"/>
      <c r="BO36" s="361"/>
      <c r="BP36" s="362"/>
      <c r="BQ36" s="363"/>
      <c r="BR36" s="360"/>
      <c r="BS36" s="361"/>
      <c r="BT36" s="361"/>
      <c r="BU36" s="361"/>
      <c r="BV36" s="361"/>
      <c r="BW36" s="362"/>
      <c r="BX36" s="363"/>
      <c r="BY36" s="364"/>
      <c r="BZ36" s="361"/>
      <c r="CA36" s="361"/>
      <c r="CB36" s="361"/>
      <c r="CC36" s="361"/>
      <c r="CD36" s="362"/>
      <c r="CE36" s="362"/>
      <c r="CF36" s="360"/>
      <c r="CG36" s="361"/>
      <c r="CH36" s="361"/>
      <c r="CI36" s="361"/>
      <c r="CJ36" s="361"/>
      <c r="CK36" s="362"/>
      <c r="CL36" s="363"/>
      <c r="CM36" s="360"/>
      <c r="CN36" s="361"/>
      <c r="CO36" s="361"/>
      <c r="CP36" s="361"/>
      <c r="CQ36" s="361"/>
      <c r="CR36" s="362"/>
      <c r="CS36" s="363"/>
      <c r="CT36" s="360"/>
      <c r="CU36" s="361"/>
      <c r="CV36" s="361"/>
      <c r="CW36" s="361"/>
      <c r="CX36" s="361"/>
      <c r="CY36" s="362"/>
      <c r="CZ36" s="363"/>
      <c r="DA36" s="364"/>
      <c r="DB36" s="361"/>
      <c r="DC36" s="361"/>
      <c r="DD36" s="361"/>
      <c r="DE36" s="361"/>
      <c r="DF36" s="362"/>
      <c r="DG36" s="363"/>
      <c r="DH36" s="360"/>
      <c r="DI36" s="361"/>
      <c r="DJ36" s="361"/>
      <c r="DK36" s="361"/>
      <c r="DL36" s="361"/>
      <c r="DM36" s="362"/>
      <c r="DN36" s="363"/>
      <c r="DO36" s="360"/>
      <c r="DP36" s="361"/>
      <c r="DQ36" s="361"/>
      <c r="DR36" s="361"/>
      <c r="DS36" s="361"/>
      <c r="DT36" s="362"/>
      <c r="DU36" s="363"/>
      <c r="DV36" s="360"/>
      <c r="DW36" s="361"/>
      <c r="DX36" s="361"/>
      <c r="DY36" s="361"/>
      <c r="DZ36" s="361"/>
      <c r="EA36" s="362"/>
      <c r="EB36" s="363"/>
      <c r="EC36" s="360"/>
      <c r="ED36" s="361"/>
      <c r="EE36" s="361"/>
      <c r="EF36" s="361"/>
      <c r="EG36" s="361"/>
      <c r="EH36" s="362"/>
      <c r="EI36" s="363"/>
      <c r="EJ36" s="360"/>
      <c r="EK36" s="361"/>
      <c r="EL36" s="361"/>
      <c r="EM36" s="361"/>
      <c r="EN36" s="361"/>
      <c r="EO36" s="362"/>
      <c r="EP36" s="363"/>
      <c r="EQ36" s="360"/>
      <c r="ER36" s="361"/>
      <c r="ES36" s="361"/>
      <c r="ET36" s="361"/>
      <c r="EU36" s="361"/>
      <c r="EV36" s="362"/>
      <c r="EW36" s="363"/>
      <c r="EX36" s="360"/>
      <c r="EY36" s="361"/>
      <c r="EZ36" s="361"/>
      <c r="FA36" s="361"/>
      <c r="FB36" s="361"/>
      <c r="FC36" s="362"/>
      <c r="FD36" s="363"/>
      <c r="FE36" s="360"/>
      <c r="FF36" s="361"/>
      <c r="FG36" s="361"/>
      <c r="FH36" s="361"/>
      <c r="FI36" s="361"/>
      <c r="FJ36" s="362"/>
      <c r="FK36" s="363"/>
      <c r="FL36" s="360"/>
      <c r="FM36" s="361"/>
      <c r="FN36" s="361"/>
      <c r="FO36" s="361"/>
      <c r="FP36" s="361"/>
      <c r="FQ36" s="362"/>
      <c r="FR36" s="363"/>
      <c r="FS36" s="360"/>
      <c r="FT36" s="361"/>
      <c r="FU36" s="361"/>
      <c r="FV36" s="361"/>
      <c r="FW36" s="361"/>
      <c r="FX36" s="362"/>
      <c r="FY36" s="363"/>
      <c r="FZ36" s="360"/>
      <c r="GA36" s="361"/>
      <c r="GB36" s="361"/>
      <c r="GC36" s="361"/>
      <c r="GD36" s="361"/>
      <c r="GE36" s="362"/>
      <c r="GF36" s="363"/>
      <c r="GG36" s="360"/>
      <c r="GH36" s="361"/>
      <c r="GI36" s="361"/>
      <c r="GJ36" s="361"/>
      <c r="GK36" s="361"/>
      <c r="GL36" s="362"/>
      <c r="GM36" s="363"/>
      <c r="GN36" s="360"/>
      <c r="GO36" s="361"/>
      <c r="GP36" s="361"/>
      <c r="GQ36" s="361"/>
      <c r="GR36" s="361"/>
      <c r="GS36" s="362"/>
      <c r="GT36" s="363"/>
      <c r="GU36" s="360"/>
      <c r="GV36" s="361"/>
      <c r="GW36" s="361"/>
      <c r="GX36" s="361"/>
      <c r="GY36" s="361"/>
      <c r="GZ36" s="362"/>
      <c r="HA36" s="363"/>
      <c r="HB36" s="360"/>
      <c r="HC36" s="361"/>
      <c r="HD36" s="361"/>
      <c r="HE36" s="361"/>
      <c r="HF36" s="361"/>
      <c r="HG36" s="362"/>
      <c r="HH36" s="363"/>
      <c r="HI36" s="360"/>
      <c r="HJ36" s="361"/>
      <c r="HK36" s="361"/>
      <c r="HL36" s="361"/>
      <c r="HM36" s="361"/>
      <c r="HN36" s="362"/>
      <c r="HO36" s="363"/>
      <c r="HP36" s="360"/>
      <c r="HQ36" s="361"/>
      <c r="HR36" s="361"/>
      <c r="HS36" s="361"/>
      <c r="HT36" s="361"/>
      <c r="HU36" s="362"/>
      <c r="HV36" s="363"/>
      <c r="HW36" s="360"/>
      <c r="HX36" s="361"/>
      <c r="HY36" s="361"/>
      <c r="HZ36" s="361"/>
      <c r="IA36" s="361"/>
      <c r="IB36" s="362"/>
      <c r="IC36" s="363"/>
      <c r="ID36" s="360"/>
      <c r="IE36" s="361"/>
      <c r="IF36" s="361"/>
      <c r="IG36" s="361"/>
      <c r="IH36" s="361"/>
      <c r="II36" s="362"/>
      <c r="IJ36" s="363"/>
      <c r="IK36" s="360"/>
      <c r="IL36" s="361"/>
      <c r="IM36" s="361"/>
      <c r="IN36" s="361"/>
      <c r="IO36" s="361"/>
      <c r="IP36" s="362"/>
      <c r="IQ36" s="363"/>
      <c r="IR36" s="360"/>
      <c r="IS36" s="361"/>
      <c r="IT36" s="361"/>
      <c r="IU36" s="361"/>
      <c r="IV36" s="361"/>
      <c r="IW36" s="362"/>
      <c r="IX36" s="363"/>
      <c r="IY36" s="360"/>
      <c r="IZ36" s="361"/>
      <c r="JA36" s="361"/>
      <c r="JB36" s="361"/>
      <c r="JC36" s="361"/>
      <c r="JD36" s="362"/>
      <c r="JE36" s="363"/>
      <c r="JF36" s="360"/>
      <c r="JG36" s="361"/>
      <c r="JH36" s="361"/>
      <c r="JI36" s="361"/>
      <c r="JJ36" s="361"/>
      <c r="JK36" s="362"/>
      <c r="JL36" s="363"/>
      <c r="JM36" s="360"/>
      <c r="JN36" s="361"/>
      <c r="JO36" s="361"/>
      <c r="JP36" s="361"/>
      <c r="JQ36" s="361"/>
      <c r="JR36" s="362"/>
      <c r="JS36" s="363"/>
      <c r="JT36" s="360"/>
      <c r="JU36" s="361"/>
      <c r="JV36" s="361"/>
      <c r="JW36" s="361"/>
      <c r="JX36" s="361"/>
      <c r="JY36" s="362"/>
      <c r="JZ36" s="363"/>
      <c r="KA36" s="360"/>
      <c r="KB36" s="361"/>
      <c r="KC36" s="361"/>
      <c r="KD36" s="361"/>
      <c r="KE36" s="361"/>
      <c r="KF36" s="362"/>
      <c r="KG36" s="363"/>
      <c r="KH36" s="360"/>
      <c r="KI36" s="361"/>
      <c r="KJ36" s="361"/>
      <c r="KK36" s="361"/>
      <c r="KL36" s="361"/>
      <c r="KM36" s="362"/>
      <c r="KN36" s="363"/>
      <c r="KO36" s="360"/>
      <c r="KP36" s="361"/>
      <c r="KQ36" s="361"/>
      <c r="KR36" s="361"/>
      <c r="KS36" s="361"/>
      <c r="KT36" s="362"/>
      <c r="KU36" s="363"/>
      <c r="KV36" s="360"/>
      <c r="KW36" s="361"/>
      <c r="KX36" s="361"/>
      <c r="KY36" s="361"/>
      <c r="KZ36" s="361"/>
      <c r="LA36" s="362"/>
      <c r="LB36" s="363"/>
      <c r="LC36" s="360"/>
      <c r="LD36" s="361"/>
      <c r="LE36" s="361"/>
      <c r="LF36" s="361"/>
      <c r="LG36" s="361"/>
      <c r="LH36" s="362"/>
      <c r="LI36" s="363"/>
      <c r="LJ36" s="360"/>
      <c r="LK36" s="361"/>
      <c r="LL36" s="361"/>
      <c r="LM36" s="361"/>
      <c r="LN36" s="361"/>
      <c r="LO36" s="362"/>
      <c r="LP36" s="363"/>
      <c r="LQ36" s="360"/>
      <c r="LR36" s="361"/>
      <c r="LS36" s="361"/>
      <c r="LT36" s="361"/>
      <c r="LU36" s="361"/>
      <c r="LV36" s="362"/>
      <c r="LW36" s="365"/>
      <c r="LX36" s="331" t="str">
        <f t="shared" si="3"/>
        <v/>
      </c>
      <c r="LY36" s="322" t="str">
        <f t="shared" si="0"/>
        <v/>
      </c>
      <c r="LZ36" s="322" t="str">
        <f t="shared" si="1"/>
        <v/>
      </c>
      <c r="MA36" s="322" t="str">
        <f t="shared" si="2"/>
        <v/>
      </c>
      <c r="MB36" s="332" t="str">
        <f t="shared" si="4"/>
        <v/>
      </c>
      <c r="MC36" s="333"/>
    </row>
    <row r="37" spans="2:341" ht="15.75" customHeight="1" x14ac:dyDescent="0.5">
      <c r="B37" s="322">
        <v>31</v>
      </c>
      <c r="C37" s="376" t="str">
        <f>IF(นักเรียน!C36="","",นักเรียน!C36)</f>
        <v/>
      </c>
      <c r="D37" s="376" t="str">
        <f>IF(นักเรียน!D36="","",นักเรียน!D36)</f>
        <v/>
      </c>
      <c r="E37" s="323" t="str">
        <f>IF(นักเรียน!E36="","",นักเรียน!E36)</f>
        <v/>
      </c>
      <c r="F37" s="322" t="str">
        <f>IF(นักเรียน!E36="","",นักเรียน!B36)</f>
        <v/>
      </c>
      <c r="G37" s="360"/>
      <c r="H37" s="361"/>
      <c r="I37" s="361"/>
      <c r="J37" s="361"/>
      <c r="K37" s="361"/>
      <c r="L37" s="362"/>
      <c r="M37" s="362"/>
      <c r="N37" s="360"/>
      <c r="O37" s="361"/>
      <c r="P37" s="361"/>
      <c r="Q37" s="361"/>
      <c r="R37" s="361"/>
      <c r="S37" s="362"/>
      <c r="T37" s="363"/>
      <c r="U37" s="360"/>
      <c r="V37" s="361"/>
      <c r="W37" s="361"/>
      <c r="X37" s="361"/>
      <c r="Y37" s="361"/>
      <c r="Z37" s="362"/>
      <c r="AA37" s="363"/>
      <c r="AB37" s="360"/>
      <c r="AC37" s="361"/>
      <c r="AD37" s="361"/>
      <c r="AE37" s="361"/>
      <c r="AF37" s="361"/>
      <c r="AG37" s="362"/>
      <c r="AH37" s="363"/>
      <c r="AI37" s="360"/>
      <c r="AJ37" s="361"/>
      <c r="AK37" s="361"/>
      <c r="AL37" s="361"/>
      <c r="AM37" s="361"/>
      <c r="AN37" s="362"/>
      <c r="AO37" s="363"/>
      <c r="AP37" s="360"/>
      <c r="AQ37" s="361"/>
      <c r="AR37" s="361"/>
      <c r="AS37" s="361"/>
      <c r="AT37" s="361"/>
      <c r="AU37" s="362"/>
      <c r="AV37" s="363"/>
      <c r="AW37" s="364"/>
      <c r="AX37" s="361"/>
      <c r="AY37" s="361"/>
      <c r="AZ37" s="361"/>
      <c r="BA37" s="361"/>
      <c r="BB37" s="362"/>
      <c r="BC37" s="362"/>
      <c r="BD37" s="360"/>
      <c r="BE37" s="361"/>
      <c r="BF37" s="361"/>
      <c r="BG37" s="361"/>
      <c r="BH37" s="361"/>
      <c r="BI37" s="362"/>
      <c r="BJ37" s="363"/>
      <c r="BK37" s="360"/>
      <c r="BL37" s="361"/>
      <c r="BM37" s="361"/>
      <c r="BN37" s="361"/>
      <c r="BO37" s="361"/>
      <c r="BP37" s="362"/>
      <c r="BQ37" s="363"/>
      <c r="BR37" s="360"/>
      <c r="BS37" s="361"/>
      <c r="BT37" s="361"/>
      <c r="BU37" s="361"/>
      <c r="BV37" s="361"/>
      <c r="BW37" s="362"/>
      <c r="BX37" s="363"/>
      <c r="BY37" s="364"/>
      <c r="BZ37" s="361"/>
      <c r="CA37" s="361"/>
      <c r="CB37" s="361"/>
      <c r="CC37" s="361"/>
      <c r="CD37" s="362"/>
      <c r="CE37" s="362"/>
      <c r="CF37" s="360"/>
      <c r="CG37" s="361"/>
      <c r="CH37" s="361"/>
      <c r="CI37" s="361"/>
      <c r="CJ37" s="361"/>
      <c r="CK37" s="362"/>
      <c r="CL37" s="363"/>
      <c r="CM37" s="360"/>
      <c r="CN37" s="361"/>
      <c r="CO37" s="361"/>
      <c r="CP37" s="361"/>
      <c r="CQ37" s="361"/>
      <c r="CR37" s="362"/>
      <c r="CS37" s="363"/>
      <c r="CT37" s="360"/>
      <c r="CU37" s="361"/>
      <c r="CV37" s="361"/>
      <c r="CW37" s="361"/>
      <c r="CX37" s="361"/>
      <c r="CY37" s="362"/>
      <c r="CZ37" s="363"/>
      <c r="DA37" s="364"/>
      <c r="DB37" s="361"/>
      <c r="DC37" s="361"/>
      <c r="DD37" s="361"/>
      <c r="DE37" s="361"/>
      <c r="DF37" s="362"/>
      <c r="DG37" s="363"/>
      <c r="DH37" s="360"/>
      <c r="DI37" s="361"/>
      <c r="DJ37" s="361"/>
      <c r="DK37" s="361"/>
      <c r="DL37" s="361"/>
      <c r="DM37" s="362"/>
      <c r="DN37" s="363"/>
      <c r="DO37" s="360"/>
      <c r="DP37" s="361"/>
      <c r="DQ37" s="361"/>
      <c r="DR37" s="361"/>
      <c r="DS37" s="361"/>
      <c r="DT37" s="362"/>
      <c r="DU37" s="363"/>
      <c r="DV37" s="360"/>
      <c r="DW37" s="361"/>
      <c r="DX37" s="361"/>
      <c r="DY37" s="361"/>
      <c r="DZ37" s="361"/>
      <c r="EA37" s="362"/>
      <c r="EB37" s="363"/>
      <c r="EC37" s="360"/>
      <c r="ED37" s="361"/>
      <c r="EE37" s="361"/>
      <c r="EF37" s="361"/>
      <c r="EG37" s="361"/>
      <c r="EH37" s="362"/>
      <c r="EI37" s="363"/>
      <c r="EJ37" s="360"/>
      <c r="EK37" s="361"/>
      <c r="EL37" s="361"/>
      <c r="EM37" s="361"/>
      <c r="EN37" s="361"/>
      <c r="EO37" s="362"/>
      <c r="EP37" s="363"/>
      <c r="EQ37" s="360"/>
      <c r="ER37" s="361"/>
      <c r="ES37" s="361"/>
      <c r="ET37" s="361"/>
      <c r="EU37" s="361"/>
      <c r="EV37" s="362"/>
      <c r="EW37" s="363"/>
      <c r="EX37" s="360"/>
      <c r="EY37" s="361"/>
      <c r="EZ37" s="361"/>
      <c r="FA37" s="361"/>
      <c r="FB37" s="361"/>
      <c r="FC37" s="362"/>
      <c r="FD37" s="363"/>
      <c r="FE37" s="360"/>
      <c r="FF37" s="361"/>
      <c r="FG37" s="361"/>
      <c r="FH37" s="361"/>
      <c r="FI37" s="361"/>
      <c r="FJ37" s="362"/>
      <c r="FK37" s="363"/>
      <c r="FL37" s="360"/>
      <c r="FM37" s="361"/>
      <c r="FN37" s="361"/>
      <c r="FO37" s="361"/>
      <c r="FP37" s="361"/>
      <c r="FQ37" s="362"/>
      <c r="FR37" s="363"/>
      <c r="FS37" s="360"/>
      <c r="FT37" s="361"/>
      <c r="FU37" s="361"/>
      <c r="FV37" s="361"/>
      <c r="FW37" s="361"/>
      <c r="FX37" s="362"/>
      <c r="FY37" s="363"/>
      <c r="FZ37" s="360"/>
      <c r="GA37" s="361"/>
      <c r="GB37" s="361"/>
      <c r="GC37" s="361"/>
      <c r="GD37" s="361"/>
      <c r="GE37" s="362"/>
      <c r="GF37" s="363"/>
      <c r="GG37" s="360"/>
      <c r="GH37" s="361"/>
      <c r="GI37" s="361"/>
      <c r="GJ37" s="361"/>
      <c r="GK37" s="361"/>
      <c r="GL37" s="362"/>
      <c r="GM37" s="363"/>
      <c r="GN37" s="360"/>
      <c r="GO37" s="361"/>
      <c r="GP37" s="361"/>
      <c r="GQ37" s="361"/>
      <c r="GR37" s="361"/>
      <c r="GS37" s="362"/>
      <c r="GT37" s="363"/>
      <c r="GU37" s="360"/>
      <c r="GV37" s="361"/>
      <c r="GW37" s="361"/>
      <c r="GX37" s="361"/>
      <c r="GY37" s="361"/>
      <c r="GZ37" s="362"/>
      <c r="HA37" s="363"/>
      <c r="HB37" s="360"/>
      <c r="HC37" s="361"/>
      <c r="HD37" s="361"/>
      <c r="HE37" s="361"/>
      <c r="HF37" s="361"/>
      <c r="HG37" s="362"/>
      <c r="HH37" s="363"/>
      <c r="HI37" s="360"/>
      <c r="HJ37" s="361"/>
      <c r="HK37" s="361"/>
      <c r="HL37" s="361"/>
      <c r="HM37" s="361"/>
      <c r="HN37" s="362"/>
      <c r="HO37" s="363"/>
      <c r="HP37" s="360"/>
      <c r="HQ37" s="361"/>
      <c r="HR37" s="361"/>
      <c r="HS37" s="361"/>
      <c r="HT37" s="361"/>
      <c r="HU37" s="362"/>
      <c r="HV37" s="363"/>
      <c r="HW37" s="360"/>
      <c r="HX37" s="361"/>
      <c r="HY37" s="361"/>
      <c r="HZ37" s="361"/>
      <c r="IA37" s="361"/>
      <c r="IB37" s="362"/>
      <c r="IC37" s="363"/>
      <c r="ID37" s="360"/>
      <c r="IE37" s="361"/>
      <c r="IF37" s="361"/>
      <c r="IG37" s="361"/>
      <c r="IH37" s="361"/>
      <c r="II37" s="362"/>
      <c r="IJ37" s="363"/>
      <c r="IK37" s="360"/>
      <c r="IL37" s="361"/>
      <c r="IM37" s="361"/>
      <c r="IN37" s="361"/>
      <c r="IO37" s="361"/>
      <c r="IP37" s="362"/>
      <c r="IQ37" s="363"/>
      <c r="IR37" s="360"/>
      <c r="IS37" s="361"/>
      <c r="IT37" s="361"/>
      <c r="IU37" s="361"/>
      <c r="IV37" s="361"/>
      <c r="IW37" s="362"/>
      <c r="IX37" s="363"/>
      <c r="IY37" s="360"/>
      <c r="IZ37" s="361"/>
      <c r="JA37" s="361"/>
      <c r="JB37" s="361"/>
      <c r="JC37" s="361"/>
      <c r="JD37" s="362"/>
      <c r="JE37" s="363"/>
      <c r="JF37" s="360"/>
      <c r="JG37" s="361"/>
      <c r="JH37" s="361"/>
      <c r="JI37" s="361"/>
      <c r="JJ37" s="361"/>
      <c r="JK37" s="362"/>
      <c r="JL37" s="363"/>
      <c r="JM37" s="360"/>
      <c r="JN37" s="361"/>
      <c r="JO37" s="361"/>
      <c r="JP37" s="361"/>
      <c r="JQ37" s="361"/>
      <c r="JR37" s="362"/>
      <c r="JS37" s="363"/>
      <c r="JT37" s="360"/>
      <c r="JU37" s="361"/>
      <c r="JV37" s="361"/>
      <c r="JW37" s="361"/>
      <c r="JX37" s="361"/>
      <c r="JY37" s="362"/>
      <c r="JZ37" s="363"/>
      <c r="KA37" s="360"/>
      <c r="KB37" s="361"/>
      <c r="KC37" s="361"/>
      <c r="KD37" s="361"/>
      <c r="KE37" s="361"/>
      <c r="KF37" s="362"/>
      <c r="KG37" s="363"/>
      <c r="KH37" s="360"/>
      <c r="KI37" s="361"/>
      <c r="KJ37" s="361"/>
      <c r="KK37" s="361"/>
      <c r="KL37" s="361"/>
      <c r="KM37" s="362"/>
      <c r="KN37" s="363"/>
      <c r="KO37" s="360"/>
      <c r="KP37" s="361"/>
      <c r="KQ37" s="361"/>
      <c r="KR37" s="361"/>
      <c r="KS37" s="361"/>
      <c r="KT37" s="362"/>
      <c r="KU37" s="363"/>
      <c r="KV37" s="360"/>
      <c r="KW37" s="361"/>
      <c r="KX37" s="361"/>
      <c r="KY37" s="361"/>
      <c r="KZ37" s="361"/>
      <c r="LA37" s="362"/>
      <c r="LB37" s="363"/>
      <c r="LC37" s="360"/>
      <c r="LD37" s="361"/>
      <c r="LE37" s="361"/>
      <c r="LF37" s="361"/>
      <c r="LG37" s="361"/>
      <c r="LH37" s="362"/>
      <c r="LI37" s="363"/>
      <c r="LJ37" s="360"/>
      <c r="LK37" s="361"/>
      <c r="LL37" s="361"/>
      <c r="LM37" s="361"/>
      <c r="LN37" s="361"/>
      <c r="LO37" s="362"/>
      <c r="LP37" s="363"/>
      <c r="LQ37" s="360"/>
      <c r="LR37" s="361"/>
      <c r="LS37" s="361"/>
      <c r="LT37" s="361"/>
      <c r="LU37" s="361"/>
      <c r="LV37" s="362"/>
      <c r="LW37" s="365"/>
      <c r="LX37" s="331" t="str">
        <f t="shared" si="3"/>
        <v/>
      </c>
      <c r="LY37" s="322" t="str">
        <f t="shared" si="0"/>
        <v/>
      </c>
      <c r="LZ37" s="322" t="str">
        <f t="shared" si="1"/>
        <v/>
      </c>
      <c r="MA37" s="322" t="str">
        <f t="shared" si="2"/>
        <v/>
      </c>
      <c r="MB37" s="332" t="str">
        <f t="shared" si="4"/>
        <v/>
      </c>
      <c r="MC37" s="333"/>
    </row>
    <row r="38" spans="2:341" ht="15.75" customHeight="1" x14ac:dyDescent="0.5">
      <c r="B38" s="322">
        <v>32</v>
      </c>
      <c r="C38" s="376" t="str">
        <f>IF(นักเรียน!C37="","",นักเรียน!C37)</f>
        <v/>
      </c>
      <c r="D38" s="376" t="str">
        <f>IF(นักเรียน!D37="","",นักเรียน!D37)</f>
        <v/>
      </c>
      <c r="E38" s="323" t="str">
        <f>IF(นักเรียน!E37="","",นักเรียน!E37)</f>
        <v/>
      </c>
      <c r="F38" s="322" t="str">
        <f>IF(นักเรียน!E37="","",นักเรียน!B37)</f>
        <v/>
      </c>
      <c r="G38" s="360"/>
      <c r="H38" s="361"/>
      <c r="I38" s="361"/>
      <c r="J38" s="361"/>
      <c r="K38" s="361"/>
      <c r="L38" s="362"/>
      <c r="M38" s="362"/>
      <c r="N38" s="360"/>
      <c r="O38" s="361"/>
      <c r="P38" s="361"/>
      <c r="Q38" s="361"/>
      <c r="R38" s="361"/>
      <c r="S38" s="362"/>
      <c r="T38" s="363"/>
      <c r="U38" s="360"/>
      <c r="V38" s="361"/>
      <c r="W38" s="361"/>
      <c r="X38" s="361"/>
      <c r="Y38" s="361"/>
      <c r="Z38" s="362"/>
      <c r="AA38" s="363"/>
      <c r="AB38" s="360"/>
      <c r="AC38" s="361"/>
      <c r="AD38" s="361"/>
      <c r="AE38" s="361"/>
      <c r="AF38" s="361"/>
      <c r="AG38" s="362"/>
      <c r="AH38" s="363"/>
      <c r="AI38" s="360"/>
      <c r="AJ38" s="361"/>
      <c r="AK38" s="361"/>
      <c r="AL38" s="361"/>
      <c r="AM38" s="361"/>
      <c r="AN38" s="362"/>
      <c r="AO38" s="363"/>
      <c r="AP38" s="360"/>
      <c r="AQ38" s="361"/>
      <c r="AR38" s="361"/>
      <c r="AS38" s="361"/>
      <c r="AT38" s="361"/>
      <c r="AU38" s="362"/>
      <c r="AV38" s="363"/>
      <c r="AW38" s="364"/>
      <c r="AX38" s="361"/>
      <c r="AY38" s="361"/>
      <c r="AZ38" s="361"/>
      <c r="BA38" s="361"/>
      <c r="BB38" s="362"/>
      <c r="BC38" s="362"/>
      <c r="BD38" s="360"/>
      <c r="BE38" s="361"/>
      <c r="BF38" s="361"/>
      <c r="BG38" s="361"/>
      <c r="BH38" s="361"/>
      <c r="BI38" s="362"/>
      <c r="BJ38" s="363"/>
      <c r="BK38" s="360"/>
      <c r="BL38" s="361"/>
      <c r="BM38" s="361"/>
      <c r="BN38" s="361"/>
      <c r="BO38" s="361"/>
      <c r="BP38" s="362"/>
      <c r="BQ38" s="363"/>
      <c r="BR38" s="360"/>
      <c r="BS38" s="361"/>
      <c r="BT38" s="361"/>
      <c r="BU38" s="361"/>
      <c r="BV38" s="361"/>
      <c r="BW38" s="362"/>
      <c r="BX38" s="363"/>
      <c r="BY38" s="364"/>
      <c r="BZ38" s="361"/>
      <c r="CA38" s="361"/>
      <c r="CB38" s="361"/>
      <c r="CC38" s="361"/>
      <c r="CD38" s="362"/>
      <c r="CE38" s="362"/>
      <c r="CF38" s="360"/>
      <c r="CG38" s="361"/>
      <c r="CH38" s="361"/>
      <c r="CI38" s="361"/>
      <c r="CJ38" s="361"/>
      <c r="CK38" s="362"/>
      <c r="CL38" s="363"/>
      <c r="CM38" s="360"/>
      <c r="CN38" s="361"/>
      <c r="CO38" s="361"/>
      <c r="CP38" s="361"/>
      <c r="CQ38" s="361"/>
      <c r="CR38" s="362"/>
      <c r="CS38" s="363"/>
      <c r="CT38" s="360"/>
      <c r="CU38" s="361"/>
      <c r="CV38" s="361"/>
      <c r="CW38" s="361"/>
      <c r="CX38" s="361"/>
      <c r="CY38" s="362"/>
      <c r="CZ38" s="363"/>
      <c r="DA38" s="364"/>
      <c r="DB38" s="361"/>
      <c r="DC38" s="361"/>
      <c r="DD38" s="361"/>
      <c r="DE38" s="361"/>
      <c r="DF38" s="362"/>
      <c r="DG38" s="363"/>
      <c r="DH38" s="360"/>
      <c r="DI38" s="361"/>
      <c r="DJ38" s="361"/>
      <c r="DK38" s="361"/>
      <c r="DL38" s="361"/>
      <c r="DM38" s="362"/>
      <c r="DN38" s="363"/>
      <c r="DO38" s="360"/>
      <c r="DP38" s="361"/>
      <c r="DQ38" s="361"/>
      <c r="DR38" s="361"/>
      <c r="DS38" s="361"/>
      <c r="DT38" s="362"/>
      <c r="DU38" s="363"/>
      <c r="DV38" s="360"/>
      <c r="DW38" s="361"/>
      <c r="DX38" s="361"/>
      <c r="DY38" s="361"/>
      <c r="DZ38" s="361"/>
      <c r="EA38" s="362"/>
      <c r="EB38" s="363"/>
      <c r="EC38" s="360"/>
      <c r="ED38" s="361"/>
      <c r="EE38" s="361"/>
      <c r="EF38" s="361"/>
      <c r="EG38" s="361"/>
      <c r="EH38" s="362"/>
      <c r="EI38" s="363"/>
      <c r="EJ38" s="360"/>
      <c r="EK38" s="361"/>
      <c r="EL38" s="361"/>
      <c r="EM38" s="361"/>
      <c r="EN38" s="361"/>
      <c r="EO38" s="362"/>
      <c r="EP38" s="363"/>
      <c r="EQ38" s="360"/>
      <c r="ER38" s="361"/>
      <c r="ES38" s="361"/>
      <c r="ET38" s="361"/>
      <c r="EU38" s="361"/>
      <c r="EV38" s="362"/>
      <c r="EW38" s="363"/>
      <c r="EX38" s="360"/>
      <c r="EY38" s="361"/>
      <c r="EZ38" s="361"/>
      <c r="FA38" s="361"/>
      <c r="FB38" s="361"/>
      <c r="FC38" s="362"/>
      <c r="FD38" s="363"/>
      <c r="FE38" s="360"/>
      <c r="FF38" s="361"/>
      <c r="FG38" s="361"/>
      <c r="FH38" s="361"/>
      <c r="FI38" s="361"/>
      <c r="FJ38" s="362"/>
      <c r="FK38" s="363"/>
      <c r="FL38" s="360"/>
      <c r="FM38" s="361"/>
      <c r="FN38" s="361"/>
      <c r="FO38" s="361"/>
      <c r="FP38" s="361"/>
      <c r="FQ38" s="362"/>
      <c r="FR38" s="363"/>
      <c r="FS38" s="360"/>
      <c r="FT38" s="361"/>
      <c r="FU38" s="361"/>
      <c r="FV38" s="361"/>
      <c r="FW38" s="361"/>
      <c r="FX38" s="362"/>
      <c r="FY38" s="363"/>
      <c r="FZ38" s="360"/>
      <c r="GA38" s="361"/>
      <c r="GB38" s="361"/>
      <c r="GC38" s="361"/>
      <c r="GD38" s="361"/>
      <c r="GE38" s="362"/>
      <c r="GF38" s="363"/>
      <c r="GG38" s="360"/>
      <c r="GH38" s="361"/>
      <c r="GI38" s="361"/>
      <c r="GJ38" s="361"/>
      <c r="GK38" s="361"/>
      <c r="GL38" s="362"/>
      <c r="GM38" s="363"/>
      <c r="GN38" s="360"/>
      <c r="GO38" s="361"/>
      <c r="GP38" s="361"/>
      <c r="GQ38" s="361"/>
      <c r="GR38" s="361"/>
      <c r="GS38" s="362"/>
      <c r="GT38" s="363"/>
      <c r="GU38" s="360"/>
      <c r="GV38" s="361"/>
      <c r="GW38" s="361"/>
      <c r="GX38" s="361"/>
      <c r="GY38" s="361"/>
      <c r="GZ38" s="362"/>
      <c r="HA38" s="363"/>
      <c r="HB38" s="360"/>
      <c r="HC38" s="361"/>
      <c r="HD38" s="361"/>
      <c r="HE38" s="361"/>
      <c r="HF38" s="361"/>
      <c r="HG38" s="362"/>
      <c r="HH38" s="363"/>
      <c r="HI38" s="360"/>
      <c r="HJ38" s="361"/>
      <c r="HK38" s="361"/>
      <c r="HL38" s="361"/>
      <c r="HM38" s="361"/>
      <c r="HN38" s="362"/>
      <c r="HO38" s="363"/>
      <c r="HP38" s="360"/>
      <c r="HQ38" s="361"/>
      <c r="HR38" s="361"/>
      <c r="HS38" s="361"/>
      <c r="HT38" s="361"/>
      <c r="HU38" s="362"/>
      <c r="HV38" s="363"/>
      <c r="HW38" s="360"/>
      <c r="HX38" s="361"/>
      <c r="HY38" s="361"/>
      <c r="HZ38" s="361"/>
      <c r="IA38" s="361"/>
      <c r="IB38" s="362"/>
      <c r="IC38" s="363"/>
      <c r="ID38" s="360"/>
      <c r="IE38" s="361"/>
      <c r="IF38" s="361"/>
      <c r="IG38" s="361"/>
      <c r="IH38" s="361"/>
      <c r="II38" s="362"/>
      <c r="IJ38" s="363"/>
      <c r="IK38" s="360"/>
      <c r="IL38" s="361"/>
      <c r="IM38" s="361"/>
      <c r="IN38" s="361"/>
      <c r="IO38" s="361"/>
      <c r="IP38" s="362"/>
      <c r="IQ38" s="363"/>
      <c r="IR38" s="360"/>
      <c r="IS38" s="361"/>
      <c r="IT38" s="361"/>
      <c r="IU38" s="361"/>
      <c r="IV38" s="361"/>
      <c r="IW38" s="362"/>
      <c r="IX38" s="363"/>
      <c r="IY38" s="360"/>
      <c r="IZ38" s="361"/>
      <c r="JA38" s="361"/>
      <c r="JB38" s="361"/>
      <c r="JC38" s="361"/>
      <c r="JD38" s="362"/>
      <c r="JE38" s="363"/>
      <c r="JF38" s="360"/>
      <c r="JG38" s="361"/>
      <c r="JH38" s="361"/>
      <c r="JI38" s="361"/>
      <c r="JJ38" s="361"/>
      <c r="JK38" s="362"/>
      <c r="JL38" s="363"/>
      <c r="JM38" s="360"/>
      <c r="JN38" s="361"/>
      <c r="JO38" s="361"/>
      <c r="JP38" s="361"/>
      <c r="JQ38" s="361"/>
      <c r="JR38" s="362"/>
      <c r="JS38" s="363"/>
      <c r="JT38" s="360"/>
      <c r="JU38" s="361"/>
      <c r="JV38" s="361"/>
      <c r="JW38" s="361"/>
      <c r="JX38" s="361"/>
      <c r="JY38" s="362"/>
      <c r="JZ38" s="363"/>
      <c r="KA38" s="360"/>
      <c r="KB38" s="361"/>
      <c r="KC38" s="361"/>
      <c r="KD38" s="361"/>
      <c r="KE38" s="361"/>
      <c r="KF38" s="362"/>
      <c r="KG38" s="363"/>
      <c r="KH38" s="360"/>
      <c r="KI38" s="361"/>
      <c r="KJ38" s="361"/>
      <c r="KK38" s="361"/>
      <c r="KL38" s="361"/>
      <c r="KM38" s="362"/>
      <c r="KN38" s="363"/>
      <c r="KO38" s="360"/>
      <c r="KP38" s="361"/>
      <c r="KQ38" s="361"/>
      <c r="KR38" s="361"/>
      <c r="KS38" s="361"/>
      <c r="KT38" s="362"/>
      <c r="KU38" s="363"/>
      <c r="KV38" s="360"/>
      <c r="KW38" s="361"/>
      <c r="KX38" s="361"/>
      <c r="KY38" s="361"/>
      <c r="KZ38" s="361"/>
      <c r="LA38" s="362"/>
      <c r="LB38" s="363"/>
      <c r="LC38" s="360"/>
      <c r="LD38" s="361"/>
      <c r="LE38" s="361"/>
      <c r="LF38" s="361"/>
      <c r="LG38" s="361"/>
      <c r="LH38" s="362"/>
      <c r="LI38" s="363"/>
      <c r="LJ38" s="360"/>
      <c r="LK38" s="361"/>
      <c r="LL38" s="361"/>
      <c r="LM38" s="361"/>
      <c r="LN38" s="361"/>
      <c r="LO38" s="362"/>
      <c r="LP38" s="363"/>
      <c r="LQ38" s="360"/>
      <c r="LR38" s="361"/>
      <c r="LS38" s="361"/>
      <c r="LT38" s="361"/>
      <c r="LU38" s="361"/>
      <c r="LV38" s="362"/>
      <c r="LW38" s="365"/>
      <c r="LX38" s="331" t="str">
        <f t="shared" si="3"/>
        <v/>
      </c>
      <c r="LY38" s="322" t="str">
        <f t="shared" si="0"/>
        <v/>
      </c>
      <c r="LZ38" s="322" t="str">
        <f t="shared" si="1"/>
        <v/>
      </c>
      <c r="MA38" s="322" t="str">
        <f t="shared" si="2"/>
        <v/>
      </c>
      <c r="MB38" s="332" t="str">
        <f t="shared" si="4"/>
        <v/>
      </c>
      <c r="MC38" s="333"/>
    </row>
    <row r="39" spans="2:341" ht="15.75" customHeight="1" x14ac:dyDescent="0.5">
      <c r="B39" s="322">
        <v>33</v>
      </c>
      <c r="C39" s="376" t="str">
        <f>IF(นักเรียน!C38="","",นักเรียน!C38)</f>
        <v/>
      </c>
      <c r="D39" s="376" t="str">
        <f>IF(นักเรียน!D38="","",นักเรียน!D38)</f>
        <v/>
      </c>
      <c r="E39" s="323" t="str">
        <f>IF(นักเรียน!E38="","",นักเรียน!E38)</f>
        <v/>
      </c>
      <c r="F39" s="322" t="str">
        <f>IF(นักเรียน!E38="","",นักเรียน!B38)</f>
        <v/>
      </c>
      <c r="G39" s="360"/>
      <c r="H39" s="361"/>
      <c r="I39" s="361"/>
      <c r="J39" s="361"/>
      <c r="K39" s="361"/>
      <c r="L39" s="362"/>
      <c r="M39" s="362"/>
      <c r="N39" s="360"/>
      <c r="O39" s="361"/>
      <c r="P39" s="361"/>
      <c r="Q39" s="361"/>
      <c r="R39" s="361"/>
      <c r="S39" s="362"/>
      <c r="T39" s="363"/>
      <c r="U39" s="360"/>
      <c r="V39" s="361"/>
      <c r="W39" s="361"/>
      <c r="X39" s="361"/>
      <c r="Y39" s="361"/>
      <c r="Z39" s="362"/>
      <c r="AA39" s="363"/>
      <c r="AB39" s="360"/>
      <c r="AC39" s="361"/>
      <c r="AD39" s="361"/>
      <c r="AE39" s="361"/>
      <c r="AF39" s="361"/>
      <c r="AG39" s="362"/>
      <c r="AH39" s="363"/>
      <c r="AI39" s="360"/>
      <c r="AJ39" s="361"/>
      <c r="AK39" s="361"/>
      <c r="AL39" s="361"/>
      <c r="AM39" s="361"/>
      <c r="AN39" s="362"/>
      <c r="AO39" s="363"/>
      <c r="AP39" s="360"/>
      <c r="AQ39" s="361"/>
      <c r="AR39" s="361"/>
      <c r="AS39" s="361"/>
      <c r="AT39" s="361"/>
      <c r="AU39" s="362"/>
      <c r="AV39" s="363"/>
      <c r="AW39" s="364"/>
      <c r="AX39" s="361"/>
      <c r="AY39" s="361"/>
      <c r="AZ39" s="361"/>
      <c r="BA39" s="361"/>
      <c r="BB39" s="362"/>
      <c r="BC39" s="362"/>
      <c r="BD39" s="360"/>
      <c r="BE39" s="361"/>
      <c r="BF39" s="361"/>
      <c r="BG39" s="361"/>
      <c r="BH39" s="361"/>
      <c r="BI39" s="362"/>
      <c r="BJ39" s="363"/>
      <c r="BK39" s="360"/>
      <c r="BL39" s="361"/>
      <c r="BM39" s="361"/>
      <c r="BN39" s="361"/>
      <c r="BO39" s="361"/>
      <c r="BP39" s="362"/>
      <c r="BQ39" s="363"/>
      <c r="BR39" s="360"/>
      <c r="BS39" s="361"/>
      <c r="BT39" s="361"/>
      <c r="BU39" s="361"/>
      <c r="BV39" s="361"/>
      <c r="BW39" s="362"/>
      <c r="BX39" s="363"/>
      <c r="BY39" s="364"/>
      <c r="BZ39" s="361"/>
      <c r="CA39" s="361"/>
      <c r="CB39" s="361"/>
      <c r="CC39" s="361"/>
      <c r="CD39" s="362"/>
      <c r="CE39" s="362"/>
      <c r="CF39" s="360"/>
      <c r="CG39" s="361"/>
      <c r="CH39" s="361"/>
      <c r="CI39" s="361"/>
      <c r="CJ39" s="361"/>
      <c r="CK39" s="362"/>
      <c r="CL39" s="363"/>
      <c r="CM39" s="360"/>
      <c r="CN39" s="361"/>
      <c r="CO39" s="361"/>
      <c r="CP39" s="361"/>
      <c r="CQ39" s="361"/>
      <c r="CR39" s="362"/>
      <c r="CS39" s="363"/>
      <c r="CT39" s="360"/>
      <c r="CU39" s="361"/>
      <c r="CV39" s="361"/>
      <c r="CW39" s="361"/>
      <c r="CX39" s="361"/>
      <c r="CY39" s="362"/>
      <c r="CZ39" s="363"/>
      <c r="DA39" s="364"/>
      <c r="DB39" s="361"/>
      <c r="DC39" s="361"/>
      <c r="DD39" s="361"/>
      <c r="DE39" s="361"/>
      <c r="DF39" s="362"/>
      <c r="DG39" s="363"/>
      <c r="DH39" s="360"/>
      <c r="DI39" s="361"/>
      <c r="DJ39" s="361"/>
      <c r="DK39" s="361"/>
      <c r="DL39" s="361"/>
      <c r="DM39" s="362"/>
      <c r="DN39" s="363"/>
      <c r="DO39" s="360"/>
      <c r="DP39" s="361"/>
      <c r="DQ39" s="361"/>
      <c r="DR39" s="361"/>
      <c r="DS39" s="361"/>
      <c r="DT39" s="362"/>
      <c r="DU39" s="363"/>
      <c r="DV39" s="360"/>
      <c r="DW39" s="361"/>
      <c r="DX39" s="361"/>
      <c r="DY39" s="361"/>
      <c r="DZ39" s="361"/>
      <c r="EA39" s="362"/>
      <c r="EB39" s="363"/>
      <c r="EC39" s="360"/>
      <c r="ED39" s="361"/>
      <c r="EE39" s="361"/>
      <c r="EF39" s="361"/>
      <c r="EG39" s="361"/>
      <c r="EH39" s="362"/>
      <c r="EI39" s="363"/>
      <c r="EJ39" s="360"/>
      <c r="EK39" s="361"/>
      <c r="EL39" s="361"/>
      <c r="EM39" s="361"/>
      <c r="EN39" s="361"/>
      <c r="EO39" s="362"/>
      <c r="EP39" s="363"/>
      <c r="EQ39" s="360"/>
      <c r="ER39" s="361"/>
      <c r="ES39" s="361"/>
      <c r="ET39" s="361"/>
      <c r="EU39" s="361"/>
      <c r="EV39" s="362"/>
      <c r="EW39" s="363"/>
      <c r="EX39" s="360"/>
      <c r="EY39" s="361"/>
      <c r="EZ39" s="361"/>
      <c r="FA39" s="361"/>
      <c r="FB39" s="361"/>
      <c r="FC39" s="362"/>
      <c r="FD39" s="363"/>
      <c r="FE39" s="360"/>
      <c r="FF39" s="361"/>
      <c r="FG39" s="361"/>
      <c r="FH39" s="361"/>
      <c r="FI39" s="361"/>
      <c r="FJ39" s="362"/>
      <c r="FK39" s="363"/>
      <c r="FL39" s="360"/>
      <c r="FM39" s="361"/>
      <c r="FN39" s="361"/>
      <c r="FO39" s="361"/>
      <c r="FP39" s="361"/>
      <c r="FQ39" s="362"/>
      <c r="FR39" s="363"/>
      <c r="FS39" s="360"/>
      <c r="FT39" s="361"/>
      <c r="FU39" s="361"/>
      <c r="FV39" s="361"/>
      <c r="FW39" s="361"/>
      <c r="FX39" s="362"/>
      <c r="FY39" s="363"/>
      <c r="FZ39" s="360"/>
      <c r="GA39" s="361"/>
      <c r="GB39" s="361"/>
      <c r="GC39" s="361"/>
      <c r="GD39" s="361"/>
      <c r="GE39" s="362"/>
      <c r="GF39" s="363"/>
      <c r="GG39" s="360"/>
      <c r="GH39" s="361"/>
      <c r="GI39" s="361"/>
      <c r="GJ39" s="361"/>
      <c r="GK39" s="361"/>
      <c r="GL39" s="362"/>
      <c r="GM39" s="363"/>
      <c r="GN39" s="360"/>
      <c r="GO39" s="361"/>
      <c r="GP39" s="361"/>
      <c r="GQ39" s="361"/>
      <c r="GR39" s="361"/>
      <c r="GS39" s="362"/>
      <c r="GT39" s="363"/>
      <c r="GU39" s="360"/>
      <c r="GV39" s="361"/>
      <c r="GW39" s="361"/>
      <c r="GX39" s="361"/>
      <c r="GY39" s="361"/>
      <c r="GZ39" s="362"/>
      <c r="HA39" s="363"/>
      <c r="HB39" s="360"/>
      <c r="HC39" s="361"/>
      <c r="HD39" s="361"/>
      <c r="HE39" s="361"/>
      <c r="HF39" s="361"/>
      <c r="HG39" s="362"/>
      <c r="HH39" s="363"/>
      <c r="HI39" s="360"/>
      <c r="HJ39" s="361"/>
      <c r="HK39" s="361"/>
      <c r="HL39" s="361"/>
      <c r="HM39" s="361"/>
      <c r="HN39" s="362"/>
      <c r="HO39" s="363"/>
      <c r="HP39" s="360"/>
      <c r="HQ39" s="361"/>
      <c r="HR39" s="361"/>
      <c r="HS39" s="361"/>
      <c r="HT39" s="361"/>
      <c r="HU39" s="362"/>
      <c r="HV39" s="363"/>
      <c r="HW39" s="360"/>
      <c r="HX39" s="361"/>
      <c r="HY39" s="361"/>
      <c r="HZ39" s="361"/>
      <c r="IA39" s="361"/>
      <c r="IB39" s="362"/>
      <c r="IC39" s="363"/>
      <c r="ID39" s="360"/>
      <c r="IE39" s="361"/>
      <c r="IF39" s="361"/>
      <c r="IG39" s="361"/>
      <c r="IH39" s="361"/>
      <c r="II39" s="362"/>
      <c r="IJ39" s="363"/>
      <c r="IK39" s="360"/>
      <c r="IL39" s="361"/>
      <c r="IM39" s="361"/>
      <c r="IN39" s="361"/>
      <c r="IO39" s="361"/>
      <c r="IP39" s="362"/>
      <c r="IQ39" s="363"/>
      <c r="IR39" s="360"/>
      <c r="IS39" s="361"/>
      <c r="IT39" s="361"/>
      <c r="IU39" s="361"/>
      <c r="IV39" s="361"/>
      <c r="IW39" s="362"/>
      <c r="IX39" s="363"/>
      <c r="IY39" s="360"/>
      <c r="IZ39" s="361"/>
      <c r="JA39" s="361"/>
      <c r="JB39" s="361"/>
      <c r="JC39" s="361"/>
      <c r="JD39" s="362"/>
      <c r="JE39" s="363"/>
      <c r="JF39" s="360"/>
      <c r="JG39" s="361"/>
      <c r="JH39" s="361"/>
      <c r="JI39" s="361"/>
      <c r="JJ39" s="361"/>
      <c r="JK39" s="362"/>
      <c r="JL39" s="363"/>
      <c r="JM39" s="360"/>
      <c r="JN39" s="361"/>
      <c r="JO39" s="361"/>
      <c r="JP39" s="361"/>
      <c r="JQ39" s="361"/>
      <c r="JR39" s="362"/>
      <c r="JS39" s="363"/>
      <c r="JT39" s="360"/>
      <c r="JU39" s="361"/>
      <c r="JV39" s="361"/>
      <c r="JW39" s="361"/>
      <c r="JX39" s="361"/>
      <c r="JY39" s="362"/>
      <c r="JZ39" s="363"/>
      <c r="KA39" s="360"/>
      <c r="KB39" s="361"/>
      <c r="KC39" s="361"/>
      <c r="KD39" s="361"/>
      <c r="KE39" s="361"/>
      <c r="KF39" s="362"/>
      <c r="KG39" s="363"/>
      <c r="KH39" s="360"/>
      <c r="KI39" s="361"/>
      <c r="KJ39" s="361"/>
      <c r="KK39" s="361"/>
      <c r="KL39" s="361"/>
      <c r="KM39" s="362"/>
      <c r="KN39" s="363"/>
      <c r="KO39" s="360"/>
      <c r="KP39" s="361"/>
      <c r="KQ39" s="361"/>
      <c r="KR39" s="361"/>
      <c r="KS39" s="361"/>
      <c r="KT39" s="362"/>
      <c r="KU39" s="363"/>
      <c r="KV39" s="360"/>
      <c r="KW39" s="361"/>
      <c r="KX39" s="361"/>
      <c r="KY39" s="361"/>
      <c r="KZ39" s="361"/>
      <c r="LA39" s="362"/>
      <c r="LB39" s="363"/>
      <c r="LC39" s="360"/>
      <c r="LD39" s="361"/>
      <c r="LE39" s="361"/>
      <c r="LF39" s="361"/>
      <c r="LG39" s="361"/>
      <c r="LH39" s="362"/>
      <c r="LI39" s="363"/>
      <c r="LJ39" s="360"/>
      <c r="LK39" s="361"/>
      <c r="LL39" s="361"/>
      <c r="LM39" s="361"/>
      <c r="LN39" s="361"/>
      <c r="LO39" s="362"/>
      <c r="LP39" s="363"/>
      <c r="LQ39" s="360"/>
      <c r="LR39" s="361"/>
      <c r="LS39" s="361"/>
      <c r="LT39" s="361"/>
      <c r="LU39" s="361"/>
      <c r="LV39" s="362"/>
      <c r="LW39" s="365"/>
      <c r="LX39" s="331" t="str">
        <f t="shared" si="3"/>
        <v/>
      </c>
      <c r="LY39" s="322" t="str">
        <f t="shared" si="0"/>
        <v/>
      </c>
      <c r="LZ39" s="322" t="str">
        <f t="shared" si="1"/>
        <v/>
      </c>
      <c r="MA39" s="322" t="str">
        <f t="shared" si="2"/>
        <v/>
      </c>
      <c r="MB39" s="332" t="str">
        <f t="shared" si="4"/>
        <v/>
      </c>
      <c r="MC39" s="333"/>
    </row>
    <row r="40" spans="2:341" ht="15.75" customHeight="1" x14ac:dyDescent="0.5">
      <c r="B40" s="322">
        <v>34</v>
      </c>
      <c r="C40" s="376" t="str">
        <f>IF(นักเรียน!C39="","",นักเรียน!C39)</f>
        <v/>
      </c>
      <c r="D40" s="376" t="str">
        <f>IF(นักเรียน!D39="","",นักเรียน!D39)</f>
        <v/>
      </c>
      <c r="E40" s="323" t="str">
        <f>IF(นักเรียน!E39="","",นักเรียน!E39)</f>
        <v/>
      </c>
      <c r="F40" s="322" t="str">
        <f>IF(นักเรียน!E39="","",นักเรียน!B39)</f>
        <v/>
      </c>
      <c r="G40" s="360"/>
      <c r="H40" s="361"/>
      <c r="I40" s="361"/>
      <c r="J40" s="361"/>
      <c r="K40" s="361"/>
      <c r="L40" s="362"/>
      <c r="M40" s="362"/>
      <c r="N40" s="360"/>
      <c r="O40" s="361"/>
      <c r="P40" s="361"/>
      <c r="Q40" s="361"/>
      <c r="R40" s="361"/>
      <c r="S40" s="362"/>
      <c r="T40" s="363"/>
      <c r="U40" s="360"/>
      <c r="V40" s="361"/>
      <c r="W40" s="361"/>
      <c r="X40" s="361"/>
      <c r="Y40" s="361"/>
      <c r="Z40" s="362"/>
      <c r="AA40" s="363"/>
      <c r="AB40" s="360"/>
      <c r="AC40" s="361"/>
      <c r="AD40" s="361"/>
      <c r="AE40" s="361"/>
      <c r="AF40" s="361"/>
      <c r="AG40" s="362"/>
      <c r="AH40" s="363"/>
      <c r="AI40" s="360"/>
      <c r="AJ40" s="361"/>
      <c r="AK40" s="361"/>
      <c r="AL40" s="361"/>
      <c r="AM40" s="361"/>
      <c r="AN40" s="362"/>
      <c r="AO40" s="363"/>
      <c r="AP40" s="360"/>
      <c r="AQ40" s="361"/>
      <c r="AR40" s="361"/>
      <c r="AS40" s="361"/>
      <c r="AT40" s="361"/>
      <c r="AU40" s="362"/>
      <c r="AV40" s="363"/>
      <c r="AW40" s="364"/>
      <c r="AX40" s="361"/>
      <c r="AY40" s="361"/>
      <c r="AZ40" s="361"/>
      <c r="BA40" s="361"/>
      <c r="BB40" s="362"/>
      <c r="BC40" s="362"/>
      <c r="BD40" s="360"/>
      <c r="BE40" s="361"/>
      <c r="BF40" s="361"/>
      <c r="BG40" s="361"/>
      <c r="BH40" s="361"/>
      <c r="BI40" s="362"/>
      <c r="BJ40" s="363"/>
      <c r="BK40" s="360"/>
      <c r="BL40" s="361"/>
      <c r="BM40" s="361"/>
      <c r="BN40" s="361"/>
      <c r="BO40" s="361"/>
      <c r="BP40" s="362"/>
      <c r="BQ40" s="363"/>
      <c r="BR40" s="360"/>
      <c r="BS40" s="361"/>
      <c r="BT40" s="361"/>
      <c r="BU40" s="361"/>
      <c r="BV40" s="361"/>
      <c r="BW40" s="362"/>
      <c r="BX40" s="363"/>
      <c r="BY40" s="364"/>
      <c r="BZ40" s="361"/>
      <c r="CA40" s="361"/>
      <c r="CB40" s="361"/>
      <c r="CC40" s="361"/>
      <c r="CD40" s="362"/>
      <c r="CE40" s="362"/>
      <c r="CF40" s="360"/>
      <c r="CG40" s="361"/>
      <c r="CH40" s="361"/>
      <c r="CI40" s="361"/>
      <c r="CJ40" s="361"/>
      <c r="CK40" s="362"/>
      <c r="CL40" s="363"/>
      <c r="CM40" s="360"/>
      <c r="CN40" s="361"/>
      <c r="CO40" s="361"/>
      <c r="CP40" s="361"/>
      <c r="CQ40" s="361"/>
      <c r="CR40" s="362"/>
      <c r="CS40" s="363"/>
      <c r="CT40" s="360"/>
      <c r="CU40" s="361"/>
      <c r="CV40" s="361"/>
      <c r="CW40" s="361"/>
      <c r="CX40" s="361"/>
      <c r="CY40" s="362"/>
      <c r="CZ40" s="363"/>
      <c r="DA40" s="364"/>
      <c r="DB40" s="361"/>
      <c r="DC40" s="361"/>
      <c r="DD40" s="361"/>
      <c r="DE40" s="361"/>
      <c r="DF40" s="362"/>
      <c r="DG40" s="363"/>
      <c r="DH40" s="360"/>
      <c r="DI40" s="361"/>
      <c r="DJ40" s="361"/>
      <c r="DK40" s="361"/>
      <c r="DL40" s="361"/>
      <c r="DM40" s="362"/>
      <c r="DN40" s="363"/>
      <c r="DO40" s="360"/>
      <c r="DP40" s="361"/>
      <c r="DQ40" s="361"/>
      <c r="DR40" s="361"/>
      <c r="DS40" s="361"/>
      <c r="DT40" s="362"/>
      <c r="DU40" s="363"/>
      <c r="DV40" s="360"/>
      <c r="DW40" s="361"/>
      <c r="DX40" s="361"/>
      <c r="DY40" s="361"/>
      <c r="DZ40" s="361"/>
      <c r="EA40" s="362"/>
      <c r="EB40" s="363"/>
      <c r="EC40" s="360"/>
      <c r="ED40" s="361"/>
      <c r="EE40" s="361"/>
      <c r="EF40" s="361"/>
      <c r="EG40" s="361"/>
      <c r="EH40" s="362"/>
      <c r="EI40" s="363"/>
      <c r="EJ40" s="360"/>
      <c r="EK40" s="361"/>
      <c r="EL40" s="361"/>
      <c r="EM40" s="361"/>
      <c r="EN40" s="361"/>
      <c r="EO40" s="362"/>
      <c r="EP40" s="363"/>
      <c r="EQ40" s="360"/>
      <c r="ER40" s="361"/>
      <c r="ES40" s="361"/>
      <c r="ET40" s="361"/>
      <c r="EU40" s="361"/>
      <c r="EV40" s="362"/>
      <c r="EW40" s="363"/>
      <c r="EX40" s="360"/>
      <c r="EY40" s="361"/>
      <c r="EZ40" s="361"/>
      <c r="FA40" s="361"/>
      <c r="FB40" s="361"/>
      <c r="FC40" s="362"/>
      <c r="FD40" s="363"/>
      <c r="FE40" s="360"/>
      <c r="FF40" s="361"/>
      <c r="FG40" s="361"/>
      <c r="FH40" s="361"/>
      <c r="FI40" s="361"/>
      <c r="FJ40" s="362"/>
      <c r="FK40" s="363"/>
      <c r="FL40" s="360"/>
      <c r="FM40" s="361"/>
      <c r="FN40" s="361"/>
      <c r="FO40" s="361"/>
      <c r="FP40" s="361"/>
      <c r="FQ40" s="362"/>
      <c r="FR40" s="363"/>
      <c r="FS40" s="360"/>
      <c r="FT40" s="361"/>
      <c r="FU40" s="361"/>
      <c r="FV40" s="361"/>
      <c r="FW40" s="361"/>
      <c r="FX40" s="362"/>
      <c r="FY40" s="363"/>
      <c r="FZ40" s="360"/>
      <c r="GA40" s="361"/>
      <c r="GB40" s="361"/>
      <c r="GC40" s="361"/>
      <c r="GD40" s="361"/>
      <c r="GE40" s="362"/>
      <c r="GF40" s="363"/>
      <c r="GG40" s="360"/>
      <c r="GH40" s="361"/>
      <c r="GI40" s="361"/>
      <c r="GJ40" s="361"/>
      <c r="GK40" s="361"/>
      <c r="GL40" s="362"/>
      <c r="GM40" s="363"/>
      <c r="GN40" s="360"/>
      <c r="GO40" s="361"/>
      <c r="GP40" s="361"/>
      <c r="GQ40" s="361"/>
      <c r="GR40" s="361"/>
      <c r="GS40" s="362"/>
      <c r="GT40" s="363"/>
      <c r="GU40" s="360"/>
      <c r="GV40" s="361"/>
      <c r="GW40" s="361"/>
      <c r="GX40" s="361"/>
      <c r="GY40" s="361"/>
      <c r="GZ40" s="362"/>
      <c r="HA40" s="363"/>
      <c r="HB40" s="360"/>
      <c r="HC40" s="361"/>
      <c r="HD40" s="361"/>
      <c r="HE40" s="361"/>
      <c r="HF40" s="361"/>
      <c r="HG40" s="362"/>
      <c r="HH40" s="363"/>
      <c r="HI40" s="360"/>
      <c r="HJ40" s="361"/>
      <c r="HK40" s="361"/>
      <c r="HL40" s="361"/>
      <c r="HM40" s="361"/>
      <c r="HN40" s="362"/>
      <c r="HO40" s="363"/>
      <c r="HP40" s="360"/>
      <c r="HQ40" s="361"/>
      <c r="HR40" s="361"/>
      <c r="HS40" s="361"/>
      <c r="HT40" s="361"/>
      <c r="HU40" s="362"/>
      <c r="HV40" s="363"/>
      <c r="HW40" s="360"/>
      <c r="HX40" s="361"/>
      <c r="HY40" s="361"/>
      <c r="HZ40" s="361"/>
      <c r="IA40" s="361"/>
      <c r="IB40" s="362"/>
      <c r="IC40" s="363"/>
      <c r="ID40" s="360"/>
      <c r="IE40" s="361"/>
      <c r="IF40" s="361"/>
      <c r="IG40" s="361"/>
      <c r="IH40" s="361"/>
      <c r="II40" s="362"/>
      <c r="IJ40" s="363"/>
      <c r="IK40" s="360"/>
      <c r="IL40" s="361"/>
      <c r="IM40" s="361"/>
      <c r="IN40" s="361"/>
      <c r="IO40" s="361"/>
      <c r="IP40" s="362"/>
      <c r="IQ40" s="363"/>
      <c r="IR40" s="360"/>
      <c r="IS40" s="361"/>
      <c r="IT40" s="361"/>
      <c r="IU40" s="361"/>
      <c r="IV40" s="361"/>
      <c r="IW40" s="362"/>
      <c r="IX40" s="363"/>
      <c r="IY40" s="360"/>
      <c r="IZ40" s="361"/>
      <c r="JA40" s="361"/>
      <c r="JB40" s="361"/>
      <c r="JC40" s="361"/>
      <c r="JD40" s="362"/>
      <c r="JE40" s="363"/>
      <c r="JF40" s="360"/>
      <c r="JG40" s="361"/>
      <c r="JH40" s="361"/>
      <c r="JI40" s="361"/>
      <c r="JJ40" s="361"/>
      <c r="JK40" s="362"/>
      <c r="JL40" s="363"/>
      <c r="JM40" s="360"/>
      <c r="JN40" s="361"/>
      <c r="JO40" s="361"/>
      <c r="JP40" s="361"/>
      <c r="JQ40" s="361"/>
      <c r="JR40" s="362"/>
      <c r="JS40" s="363"/>
      <c r="JT40" s="360"/>
      <c r="JU40" s="361"/>
      <c r="JV40" s="361"/>
      <c r="JW40" s="361"/>
      <c r="JX40" s="361"/>
      <c r="JY40" s="362"/>
      <c r="JZ40" s="363"/>
      <c r="KA40" s="360"/>
      <c r="KB40" s="361"/>
      <c r="KC40" s="361"/>
      <c r="KD40" s="361"/>
      <c r="KE40" s="361"/>
      <c r="KF40" s="362"/>
      <c r="KG40" s="363"/>
      <c r="KH40" s="360"/>
      <c r="KI40" s="361"/>
      <c r="KJ40" s="361"/>
      <c r="KK40" s="361"/>
      <c r="KL40" s="361"/>
      <c r="KM40" s="362"/>
      <c r="KN40" s="363"/>
      <c r="KO40" s="360"/>
      <c r="KP40" s="361"/>
      <c r="KQ40" s="361"/>
      <c r="KR40" s="361"/>
      <c r="KS40" s="361"/>
      <c r="KT40" s="362"/>
      <c r="KU40" s="363"/>
      <c r="KV40" s="360"/>
      <c r="KW40" s="361"/>
      <c r="KX40" s="361"/>
      <c r="KY40" s="361"/>
      <c r="KZ40" s="361"/>
      <c r="LA40" s="362"/>
      <c r="LB40" s="363"/>
      <c r="LC40" s="360"/>
      <c r="LD40" s="361"/>
      <c r="LE40" s="361"/>
      <c r="LF40" s="361"/>
      <c r="LG40" s="361"/>
      <c r="LH40" s="362"/>
      <c r="LI40" s="363"/>
      <c r="LJ40" s="360"/>
      <c r="LK40" s="361"/>
      <c r="LL40" s="361"/>
      <c r="LM40" s="361"/>
      <c r="LN40" s="361"/>
      <c r="LO40" s="362"/>
      <c r="LP40" s="363"/>
      <c r="LQ40" s="360"/>
      <c r="LR40" s="361"/>
      <c r="LS40" s="361"/>
      <c r="LT40" s="361"/>
      <c r="LU40" s="361"/>
      <c r="LV40" s="362"/>
      <c r="LW40" s="365"/>
      <c r="LX40" s="331" t="str">
        <f t="shared" si="3"/>
        <v/>
      </c>
      <c r="LY40" s="322" t="str">
        <f t="shared" si="0"/>
        <v/>
      </c>
      <c r="LZ40" s="322" t="str">
        <f t="shared" si="1"/>
        <v/>
      </c>
      <c r="MA40" s="322" t="str">
        <f t="shared" si="2"/>
        <v/>
      </c>
      <c r="MB40" s="332" t="str">
        <f t="shared" si="4"/>
        <v/>
      </c>
      <c r="MC40" s="333"/>
    </row>
    <row r="41" spans="2:341" ht="15.75" customHeight="1" x14ac:dyDescent="0.5">
      <c r="B41" s="322">
        <v>35</v>
      </c>
      <c r="C41" s="376" t="str">
        <f>IF(นักเรียน!C40="","",นักเรียน!C40)</f>
        <v/>
      </c>
      <c r="D41" s="376" t="str">
        <f>IF(นักเรียน!D40="","",นักเรียน!D40)</f>
        <v/>
      </c>
      <c r="E41" s="323" t="str">
        <f>IF(นักเรียน!E40="","",นักเรียน!E40)</f>
        <v/>
      </c>
      <c r="F41" s="322" t="str">
        <f>IF(นักเรียน!E40="","",นักเรียน!B40)</f>
        <v/>
      </c>
      <c r="G41" s="360"/>
      <c r="H41" s="361"/>
      <c r="I41" s="361"/>
      <c r="J41" s="361"/>
      <c r="K41" s="361"/>
      <c r="L41" s="362"/>
      <c r="M41" s="362"/>
      <c r="N41" s="360"/>
      <c r="O41" s="361"/>
      <c r="P41" s="361"/>
      <c r="Q41" s="361"/>
      <c r="R41" s="361"/>
      <c r="S41" s="362"/>
      <c r="T41" s="363"/>
      <c r="U41" s="360"/>
      <c r="V41" s="361"/>
      <c r="W41" s="361"/>
      <c r="X41" s="361"/>
      <c r="Y41" s="361"/>
      <c r="Z41" s="362"/>
      <c r="AA41" s="363"/>
      <c r="AB41" s="360"/>
      <c r="AC41" s="361"/>
      <c r="AD41" s="361"/>
      <c r="AE41" s="361"/>
      <c r="AF41" s="361"/>
      <c r="AG41" s="362"/>
      <c r="AH41" s="363"/>
      <c r="AI41" s="360"/>
      <c r="AJ41" s="361"/>
      <c r="AK41" s="361"/>
      <c r="AL41" s="361"/>
      <c r="AM41" s="361"/>
      <c r="AN41" s="362"/>
      <c r="AO41" s="363"/>
      <c r="AP41" s="360"/>
      <c r="AQ41" s="361"/>
      <c r="AR41" s="361"/>
      <c r="AS41" s="361"/>
      <c r="AT41" s="361"/>
      <c r="AU41" s="362"/>
      <c r="AV41" s="363"/>
      <c r="AW41" s="364"/>
      <c r="AX41" s="361"/>
      <c r="AY41" s="361"/>
      <c r="AZ41" s="361"/>
      <c r="BA41" s="361"/>
      <c r="BB41" s="362"/>
      <c r="BC41" s="362"/>
      <c r="BD41" s="360"/>
      <c r="BE41" s="361"/>
      <c r="BF41" s="361"/>
      <c r="BG41" s="361"/>
      <c r="BH41" s="361"/>
      <c r="BI41" s="362"/>
      <c r="BJ41" s="363"/>
      <c r="BK41" s="360"/>
      <c r="BL41" s="361"/>
      <c r="BM41" s="361"/>
      <c r="BN41" s="361"/>
      <c r="BO41" s="361"/>
      <c r="BP41" s="362"/>
      <c r="BQ41" s="363"/>
      <c r="BR41" s="360"/>
      <c r="BS41" s="361"/>
      <c r="BT41" s="361"/>
      <c r="BU41" s="361"/>
      <c r="BV41" s="361"/>
      <c r="BW41" s="362"/>
      <c r="BX41" s="363"/>
      <c r="BY41" s="364"/>
      <c r="BZ41" s="361"/>
      <c r="CA41" s="361"/>
      <c r="CB41" s="361"/>
      <c r="CC41" s="361"/>
      <c r="CD41" s="362"/>
      <c r="CE41" s="362"/>
      <c r="CF41" s="360"/>
      <c r="CG41" s="361"/>
      <c r="CH41" s="361"/>
      <c r="CI41" s="361"/>
      <c r="CJ41" s="361"/>
      <c r="CK41" s="362"/>
      <c r="CL41" s="363"/>
      <c r="CM41" s="360"/>
      <c r="CN41" s="361"/>
      <c r="CO41" s="361"/>
      <c r="CP41" s="361"/>
      <c r="CQ41" s="361"/>
      <c r="CR41" s="362"/>
      <c r="CS41" s="363"/>
      <c r="CT41" s="360"/>
      <c r="CU41" s="361"/>
      <c r="CV41" s="361"/>
      <c r="CW41" s="361"/>
      <c r="CX41" s="361"/>
      <c r="CY41" s="362"/>
      <c r="CZ41" s="363"/>
      <c r="DA41" s="364"/>
      <c r="DB41" s="361"/>
      <c r="DC41" s="361"/>
      <c r="DD41" s="361"/>
      <c r="DE41" s="361"/>
      <c r="DF41" s="362"/>
      <c r="DG41" s="363"/>
      <c r="DH41" s="360"/>
      <c r="DI41" s="361"/>
      <c r="DJ41" s="361"/>
      <c r="DK41" s="361"/>
      <c r="DL41" s="361"/>
      <c r="DM41" s="362"/>
      <c r="DN41" s="363"/>
      <c r="DO41" s="360"/>
      <c r="DP41" s="361"/>
      <c r="DQ41" s="361"/>
      <c r="DR41" s="361"/>
      <c r="DS41" s="361"/>
      <c r="DT41" s="362"/>
      <c r="DU41" s="363"/>
      <c r="DV41" s="360"/>
      <c r="DW41" s="361"/>
      <c r="DX41" s="361"/>
      <c r="DY41" s="361"/>
      <c r="DZ41" s="361"/>
      <c r="EA41" s="362"/>
      <c r="EB41" s="363"/>
      <c r="EC41" s="360"/>
      <c r="ED41" s="361"/>
      <c r="EE41" s="361"/>
      <c r="EF41" s="361"/>
      <c r="EG41" s="361"/>
      <c r="EH41" s="362"/>
      <c r="EI41" s="363"/>
      <c r="EJ41" s="360"/>
      <c r="EK41" s="361"/>
      <c r="EL41" s="361"/>
      <c r="EM41" s="361"/>
      <c r="EN41" s="361"/>
      <c r="EO41" s="362"/>
      <c r="EP41" s="363"/>
      <c r="EQ41" s="360"/>
      <c r="ER41" s="361"/>
      <c r="ES41" s="361"/>
      <c r="ET41" s="361"/>
      <c r="EU41" s="361"/>
      <c r="EV41" s="362"/>
      <c r="EW41" s="363"/>
      <c r="EX41" s="360"/>
      <c r="EY41" s="361"/>
      <c r="EZ41" s="361"/>
      <c r="FA41" s="361"/>
      <c r="FB41" s="361"/>
      <c r="FC41" s="362"/>
      <c r="FD41" s="363"/>
      <c r="FE41" s="360"/>
      <c r="FF41" s="361"/>
      <c r="FG41" s="361"/>
      <c r="FH41" s="361"/>
      <c r="FI41" s="361"/>
      <c r="FJ41" s="362"/>
      <c r="FK41" s="363"/>
      <c r="FL41" s="360"/>
      <c r="FM41" s="361"/>
      <c r="FN41" s="361"/>
      <c r="FO41" s="361"/>
      <c r="FP41" s="361"/>
      <c r="FQ41" s="362"/>
      <c r="FR41" s="363"/>
      <c r="FS41" s="360"/>
      <c r="FT41" s="361"/>
      <c r="FU41" s="361"/>
      <c r="FV41" s="361"/>
      <c r="FW41" s="361"/>
      <c r="FX41" s="362"/>
      <c r="FY41" s="363"/>
      <c r="FZ41" s="360"/>
      <c r="GA41" s="361"/>
      <c r="GB41" s="361"/>
      <c r="GC41" s="361"/>
      <c r="GD41" s="361"/>
      <c r="GE41" s="362"/>
      <c r="GF41" s="363"/>
      <c r="GG41" s="360"/>
      <c r="GH41" s="361"/>
      <c r="GI41" s="361"/>
      <c r="GJ41" s="361"/>
      <c r="GK41" s="361"/>
      <c r="GL41" s="362"/>
      <c r="GM41" s="363"/>
      <c r="GN41" s="360"/>
      <c r="GO41" s="361"/>
      <c r="GP41" s="361"/>
      <c r="GQ41" s="361"/>
      <c r="GR41" s="361"/>
      <c r="GS41" s="362"/>
      <c r="GT41" s="363"/>
      <c r="GU41" s="360"/>
      <c r="GV41" s="361"/>
      <c r="GW41" s="361"/>
      <c r="GX41" s="361"/>
      <c r="GY41" s="361"/>
      <c r="GZ41" s="362"/>
      <c r="HA41" s="363"/>
      <c r="HB41" s="360"/>
      <c r="HC41" s="361"/>
      <c r="HD41" s="361"/>
      <c r="HE41" s="361"/>
      <c r="HF41" s="361"/>
      <c r="HG41" s="362"/>
      <c r="HH41" s="363"/>
      <c r="HI41" s="360"/>
      <c r="HJ41" s="361"/>
      <c r="HK41" s="361"/>
      <c r="HL41" s="361"/>
      <c r="HM41" s="361"/>
      <c r="HN41" s="362"/>
      <c r="HO41" s="363"/>
      <c r="HP41" s="360"/>
      <c r="HQ41" s="361"/>
      <c r="HR41" s="361"/>
      <c r="HS41" s="361"/>
      <c r="HT41" s="361"/>
      <c r="HU41" s="362"/>
      <c r="HV41" s="363"/>
      <c r="HW41" s="360"/>
      <c r="HX41" s="361"/>
      <c r="HY41" s="361"/>
      <c r="HZ41" s="361"/>
      <c r="IA41" s="361"/>
      <c r="IB41" s="362"/>
      <c r="IC41" s="363"/>
      <c r="ID41" s="360"/>
      <c r="IE41" s="361"/>
      <c r="IF41" s="361"/>
      <c r="IG41" s="361"/>
      <c r="IH41" s="361"/>
      <c r="II41" s="362"/>
      <c r="IJ41" s="363"/>
      <c r="IK41" s="360"/>
      <c r="IL41" s="361"/>
      <c r="IM41" s="361"/>
      <c r="IN41" s="361"/>
      <c r="IO41" s="361"/>
      <c r="IP41" s="362"/>
      <c r="IQ41" s="363"/>
      <c r="IR41" s="360"/>
      <c r="IS41" s="361"/>
      <c r="IT41" s="361"/>
      <c r="IU41" s="361"/>
      <c r="IV41" s="361"/>
      <c r="IW41" s="362"/>
      <c r="IX41" s="363"/>
      <c r="IY41" s="360"/>
      <c r="IZ41" s="361"/>
      <c r="JA41" s="361"/>
      <c r="JB41" s="361"/>
      <c r="JC41" s="361"/>
      <c r="JD41" s="362"/>
      <c r="JE41" s="363"/>
      <c r="JF41" s="360"/>
      <c r="JG41" s="361"/>
      <c r="JH41" s="361"/>
      <c r="JI41" s="361"/>
      <c r="JJ41" s="361"/>
      <c r="JK41" s="362"/>
      <c r="JL41" s="363"/>
      <c r="JM41" s="360"/>
      <c r="JN41" s="361"/>
      <c r="JO41" s="361"/>
      <c r="JP41" s="361"/>
      <c r="JQ41" s="361"/>
      <c r="JR41" s="362"/>
      <c r="JS41" s="363"/>
      <c r="JT41" s="360"/>
      <c r="JU41" s="361"/>
      <c r="JV41" s="361"/>
      <c r="JW41" s="361"/>
      <c r="JX41" s="361"/>
      <c r="JY41" s="362"/>
      <c r="JZ41" s="363"/>
      <c r="KA41" s="360"/>
      <c r="KB41" s="361"/>
      <c r="KC41" s="361"/>
      <c r="KD41" s="361"/>
      <c r="KE41" s="361"/>
      <c r="KF41" s="362"/>
      <c r="KG41" s="363"/>
      <c r="KH41" s="360"/>
      <c r="KI41" s="361"/>
      <c r="KJ41" s="361"/>
      <c r="KK41" s="361"/>
      <c r="KL41" s="361"/>
      <c r="KM41" s="362"/>
      <c r="KN41" s="363"/>
      <c r="KO41" s="360"/>
      <c r="KP41" s="361"/>
      <c r="KQ41" s="361"/>
      <c r="KR41" s="361"/>
      <c r="KS41" s="361"/>
      <c r="KT41" s="362"/>
      <c r="KU41" s="363"/>
      <c r="KV41" s="360"/>
      <c r="KW41" s="361"/>
      <c r="KX41" s="361"/>
      <c r="KY41" s="361"/>
      <c r="KZ41" s="361"/>
      <c r="LA41" s="362"/>
      <c r="LB41" s="363"/>
      <c r="LC41" s="360"/>
      <c r="LD41" s="361"/>
      <c r="LE41" s="361"/>
      <c r="LF41" s="361"/>
      <c r="LG41" s="361"/>
      <c r="LH41" s="362"/>
      <c r="LI41" s="363"/>
      <c r="LJ41" s="360"/>
      <c r="LK41" s="361"/>
      <c r="LL41" s="361"/>
      <c r="LM41" s="361"/>
      <c r="LN41" s="361"/>
      <c r="LO41" s="362"/>
      <c r="LP41" s="363"/>
      <c r="LQ41" s="360"/>
      <c r="LR41" s="361"/>
      <c r="LS41" s="361"/>
      <c r="LT41" s="361"/>
      <c r="LU41" s="361"/>
      <c r="LV41" s="362"/>
      <c r="LW41" s="365"/>
      <c r="LX41" s="331" t="str">
        <f t="shared" si="3"/>
        <v/>
      </c>
      <c r="LY41" s="322" t="str">
        <f t="shared" si="0"/>
        <v/>
      </c>
      <c r="LZ41" s="322" t="str">
        <f t="shared" si="1"/>
        <v/>
      </c>
      <c r="MA41" s="322" t="str">
        <f t="shared" si="2"/>
        <v/>
      </c>
      <c r="MB41" s="332" t="str">
        <f t="shared" si="4"/>
        <v/>
      </c>
      <c r="MC41" s="333"/>
    </row>
    <row r="42" spans="2:341" ht="15.75" customHeight="1" x14ac:dyDescent="0.5">
      <c r="B42" s="322">
        <v>36</v>
      </c>
      <c r="C42" s="376" t="str">
        <f>IF(นักเรียน!C41="","",นักเรียน!C41)</f>
        <v/>
      </c>
      <c r="D42" s="376" t="str">
        <f>IF(นักเรียน!D41="","",นักเรียน!D41)</f>
        <v/>
      </c>
      <c r="E42" s="323" t="str">
        <f>IF(นักเรียน!E41="","",นักเรียน!E41)</f>
        <v/>
      </c>
      <c r="F42" s="322" t="str">
        <f>IF(นักเรียน!E41="","",นักเรียน!B41)</f>
        <v/>
      </c>
      <c r="G42" s="360"/>
      <c r="H42" s="361"/>
      <c r="I42" s="361"/>
      <c r="J42" s="361"/>
      <c r="K42" s="361"/>
      <c r="L42" s="362"/>
      <c r="M42" s="362"/>
      <c r="N42" s="360"/>
      <c r="O42" s="361"/>
      <c r="P42" s="361"/>
      <c r="Q42" s="361"/>
      <c r="R42" s="361"/>
      <c r="S42" s="362"/>
      <c r="T42" s="363"/>
      <c r="U42" s="360"/>
      <c r="V42" s="361"/>
      <c r="W42" s="361"/>
      <c r="X42" s="361"/>
      <c r="Y42" s="361"/>
      <c r="Z42" s="362"/>
      <c r="AA42" s="363"/>
      <c r="AB42" s="360"/>
      <c r="AC42" s="361"/>
      <c r="AD42" s="361"/>
      <c r="AE42" s="361"/>
      <c r="AF42" s="361"/>
      <c r="AG42" s="362"/>
      <c r="AH42" s="363"/>
      <c r="AI42" s="360"/>
      <c r="AJ42" s="361"/>
      <c r="AK42" s="361"/>
      <c r="AL42" s="361"/>
      <c r="AM42" s="361"/>
      <c r="AN42" s="362"/>
      <c r="AO42" s="363"/>
      <c r="AP42" s="360"/>
      <c r="AQ42" s="361"/>
      <c r="AR42" s="361"/>
      <c r="AS42" s="361"/>
      <c r="AT42" s="361"/>
      <c r="AU42" s="362"/>
      <c r="AV42" s="363"/>
      <c r="AW42" s="364"/>
      <c r="AX42" s="361"/>
      <c r="AY42" s="361"/>
      <c r="AZ42" s="361"/>
      <c r="BA42" s="361"/>
      <c r="BB42" s="362"/>
      <c r="BC42" s="362"/>
      <c r="BD42" s="360"/>
      <c r="BE42" s="361"/>
      <c r="BF42" s="361"/>
      <c r="BG42" s="361"/>
      <c r="BH42" s="361"/>
      <c r="BI42" s="362"/>
      <c r="BJ42" s="363"/>
      <c r="BK42" s="360"/>
      <c r="BL42" s="361"/>
      <c r="BM42" s="361"/>
      <c r="BN42" s="361"/>
      <c r="BO42" s="361"/>
      <c r="BP42" s="362"/>
      <c r="BQ42" s="363"/>
      <c r="BR42" s="360"/>
      <c r="BS42" s="361"/>
      <c r="BT42" s="361"/>
      <c r="BU42" s="361"/>
      <c r="BV42" s="361"/>
      <c r="BW42" s="362"/>
      <c r="BX42" s="363"/>
      <c r="BY42" s="364"/>
      <c r="BZ42" s="361"/>
      <c r="CA42" s="361"/>
      <c r="CB42" s="361"/>
      <c r="CC42" s="361"/>
      <c r="CD42" s="362"/>
      <c r="CE42" s="362"/>
      <c r="CF42" s="360"/>
      <c r="CG42" s="361"/>
      <c r="CH42" s="361"/>
      <c r="CI42" s="361"/>
      <c r="CJ42" s="361"/>
      <c r="CK42" s="362"/>
      <c r="CL42" s="363"/>
      <c r="CM42" s="360"/>
      <c r="CN42" s="361"/>
      <c r="CO42" s="361"/>
      <c r="CP42" s="361"/>
      <c r="CQ42" s="361"/>
      <c r="CR42" s="362"/>
      <c r="CS42" s="363"/>
      <c r="CT42" s="360"/>
      <c r="CU42" s="361"/>
      <c r="CV42" s="361"/>
      <c r="CW42" s="361"/>
      <c r="CX42" s="361"/>
      <c r="CY42" s="362"/>
      <c r="CZ42" s="363"/>
      <c r="DA42" s="364"/>
      <c r="DB42" s="361"/>
      <c r="DC42" s="361"/>
      <c r="DD42" s="361"/>
      <c r="DE42" s="361"/>
      <c r="DF42" s="362"/>
      <c r="DG42" s="363"/>
      <c r="DH42" s="360"/>
      <c r="DI42" s="361"/>
      <c r="DJ42" s="361"/>
      <c r="DK42" s="361"/>
      <c r="DL42" s="361"/>
      <c r="DM42" s="362"/>
      <c r="DN42" s="363"/>
      <c r="DO42" s="360"/>
      <c r="DP42" s="361"/>
      <c r="DQ42" s="361"/>
      <c r="DR42" s="361"/>
      <c r="DS42" s="361"/>
      <c r="DT42" s="362"/>
      <c r="DU42" s="363"/>
      <c r="DV42" s="360"/>
      <c r="DW42" s="361"/>
      <c r="DX42" s="361"/>
      <c r="DY42" s="361"/>
      <c r="DZ42" s="361"/>
      <c r="EA42" s="362"/>
      <c r="EB42" s="363"/>
      <c r="EC42" s="360"/>
      <c r="ED42" s="361"/>
      <c r="EE42" s="361"/>
      <c r="EF42" s="361"/>
      <c r="EG42" s="361"/>
      <c r="EH42" s="362"/>
      <c r="EI42" s="363"/>
      <c r="EJ42" s="360"/>
      <c r="EK42" s="361"/>
      <c r="EL42" s="361"/>
      <c r="EM42" s="361"/>
      <c r="EN42" s="361"/>
      <c r="EO42" s="362"/>
      <c r="EP42" s="363"/>
      <c r="EQ42" s="360"/>
      <c r="ER42" s="361"/>
      <c r="ES42" s="361"/>
      <c r="ET42" s="361"/>
      <c r="EU42" s="361"/>
      <c r="EV42" s="362"/>
      <c r="EW42" s="363"/>
      <c r="EX42" s="360"/>
      <c r="EY42" s="361"/>
      <c r="EZ42" s="361"/>
      <c r="FA42" s="361"/>
      <c r="FB42" s="361"/>
      <c r="FC42" s="362"/>
      <c r="FD42" s="363"/>
      <c r="FE42" s="360"/>
      <c r="FF42" s="361"/>
      <c r="FG42" s="361"/>
      <c r="FH42" s="361"/>
      <c r="FI42" s="361"/>
      <c r="FJ42" s="362"/>
      <c r="FK42" s="363"/>
      <c r="FL42" s="360"/>
      <c r="FM42" s="361"/>
      <c r="FN42" s="361"/>
      <c r="FO42" s="361"/>
      <c r="FP42" s="361"/>
      <c r="FQ42" s="362"/>
      <c r="FR42" s="363"/>
      <c r="FS42" s="360"/>
      <c r="FT42" s="361"/>
      <c r="FU42" s="361"/>
      <c r="FV42" s="361"/>
      <c r="FW42" s="361"/>
      <c r="FX42" s="362"/>
      <c r="FY42" s="363"/>
      <c r="FZ42" s="360"/>
      <c r="GA42" s="361"/>
      <c r="GB42" s="361"/>
      <c r="GC42" s="361"/>
      <c r="GD42" s="361"/>
      <c r="GE42" s="362"/>
      <c r="GF42" s="363"/>
      <c r="GG42" s="360"/>
      <c r="GH42" s="361"/>
      <c r="GI42" s="361"/>
      <c r="GJ42" s="361"/>
      <c r="GK42" s="361"/>
      <c r="GL42" s="362"/>
      <c r="GM42" s="363"/>
      <c r="GN42" s="360"/>
      <c r="GO42" s="361"/>
      <c r="GP42" s="361"/>
      <c r="GQ42" s="361"/>
      <c r="GR42" s="361"/>
      <c r="GS42" s="362"/>
      <c r="GT42" s="363"/>
      <c r="GU42" s="360"/>
      <c r="GV42" s="361"/>
      <c r="GW42" s="361"/>
      <c r="GX42" s="361"/>
      <c r="GY42" s="361"/>
      <c r="GZ42" s="362"/>
      <c r="HA42" s="363"/>
      <c r="HB42" s="360"/>
      <c r="HC42" s="361"/>
      <c r="HD42" s="361"/>
      <c r="HE42" s="361"/>
      <c r="HF42" s="361"/>
      <c r="HG42" s="362"/>
      <c r="HH42" s="363"/>
      <c r="HI42" s="360"/>
      <c r="HJ42" s="361"/>
      <c r="HK42" s="361"/>
      <c r="HL42" s="361"/>
      <c r="HM42" s="361"/>
      <c r="HN42" s="362"/>
      <c r="HO42" s="363"/>
      <c r="HP42" s="360"/>
      <c r="HQ42" s="361"/>
      <c r="HR42" s="361"/>
      <c r="HS42" s="361"/>
      <c r="HT42" s="361"/>
      <c r="HU42" s="362"/>
      <c r="HV42" s="363"/>
      <c r="HW42" s="360"/>
      <c r="HX42" s="361"/>
      <c r="HY42" s="361"/>
      <c r="HZ42" s="361"/>
      <c r="IA42" s="361"/>
      <c r="IB42" s="362"/>
      <c r="IC42" s="363"/>
      <c r="ID42" s="360"/>
      <c r="IE42" s="361"/>
      <c r="IF42" s="361"/>
      <c r="IG42" s="361"/>
      <c r="IH42" s="361"/>
      <c r="II42" s="362"/>
      <c r="IJ42" s="363"/>
      <c r="IK42" s="360"/>
      <c r="IL42" s="361"/>
      <c r="IM42" s="361"/>
      <c r="IN42" s="361"/>
      <c r="IO42" s="361"/>
      <c r="IP42" s="362"/>
      <c r="IQ42" s="363"/>
      <c r="IR42" s="360"/>
      <c r="IS42" s="361"/>
      <c r="IT42" s="361"/>
      <c r="IU42" s="361"/>
      <c r="IV42" s="361"/>
      <c r="IW42" s="362"/>
      <c r="IX42" s="363"/>
      <c r="IY42" s="360"/>
      <c r="IZ42" s="361"/>
      <c r="JA42" s="361"/>
      <c r="JB42" s="361"/>
      <c r="JC42" s="361"/>
      <c r="JD42" s="362"/>
      <c r="JE42" s="363"/>
      <c r="JF42" s="360"/>
      <c r="JG42" s="361"/>
      <c r="JH42" s="361"/>
      <c r="JI42" s="361"/>
      <c r="JJ42" s="361"/>
      <c r="JK42" s="362"/>
      <c r="JL42" s="363"/>
      <c r="JM42" s="360"/>
      <c r="JN42" s="361"/>
      <c r="JO42" s="361"/>
      <c r="JP42" s="361"/>
      <c r="JQ42" s="361"/>
      <c r="JR42" s="362"/>
      <c r="JS42" s="363"/>
      <c r="JT42" s="360"/>
      <c r="JU42" s="361"/>
      <c r="JV42" s="361"/>
      <c r="JW42" s="361"/>
      <c r="JX42" s="361"/>
      <c r="JY42" s="362"/>
      <c r="JZ42" s="363"/>
      <c r="KA42" s="360"/>
      <c r="KB42" s="361"/>
      <c r="KC42" s="361"/>
      <c r="KD42" s="361"/>
      <c r="KE42" s="361"/>
      <c r="KF42" s="362"/>
      <c r="KG42" s="363"/>
      <c r="KH42" s="360"/>
      <c r="KI42" s="361"/>
      <c r="KJ42" s="361"/>
      <c r="KK42" s="361"/>
      <c r="KL42" s="361"/>
      <c r="KM42" s="362"/>
      <c r="KN42" s="363"/>
      <c r="KO42" s="360"/>
      <c r="KP42" s="361"/>
      <c r="KQ42" s="361"/>
      <c r="KR42" s="361"/>
      <c r="KS42" s="361"/>
      <c r="KT42" s="362"/>
      <c r="KU42" s="363"/>
      <c r="KV42" s="360"/>
      <c r="KW42" s="361"/>
      <c r="KX42" s="361"/>
      <c r="KY42" s="361"/>
      <c r="KZ42" s="361"/>
      <c r="LA42" s="362"/>
      <c r="LB42" s="363"/>
      <c r="LC42" s="360"/>
      <c r="LD42" s="361"/>
      <c r="LE42" s="361"/>
      <c r="LF42" s="361"/>
      <c r="LG42" s="361"/>
      <c r="LH42" s="362"/>
      <c r="LI42" s="363"/>
      <c r="LJ42" s="360"/>
      <c r="LK42" s="361"/>
      <c r="LL42" s="361"/>
      <c r="LM42" s="361"/>
      <c r="LN42" s="361"/>
      <c r="LO42" s="362"/>
      <c r="LP42" s="363"/>
      <c r="LQ42" s="360"/>
      <c r="LR42" s="361"/>
      <c r="LS42" s="361"/>
      <c r="LT42" s="361"/>
      <c r="LU42" s="361"/>
      <c r="LV42" s="362"/>
      <c r="LW42" s="365"/>
      <c r="LX42" s="331" t="str">
        <f t="shared" si="3"/>
        <v/>
      </c>
      <c r="LY42" s="322" t="str">
        <f t="shared" si="0"/>
        <v/>
      </c>
      <c r="LZ42" s="322" t="str">
        <f t="shared" si="1"/>
        <v/>
      </c>
      <c r="MA42" s="322" t="str">
        <f t="shared" si="2"/>
        <v/>
      </c>
      <c r="MB42" s="332" t="str">
        <f t="shared" si="4"/>
        <v/>
      </c>
      <c r="MC42" s="333"/>
    </row>
    <row r="43" spans="2:341" ht="15.75" customHeight="1" x14ac:dyDescent="0.5">
      <c r="B43" s="322">
        <v>37</v>
      </c>
      <c r="C43" s="376" t="str">
        <f>IF(นักเรียน!C42="","",นักเรียน!C42)</f>
        <v/>
      </c>
      <c r="D43" s="376" t="str">
        <f>IF(นักเรียน!D42="","",นักเรียน!D42)</f>
        <v/>
      </c>
      <c r="E43" s="323" t="str">
        <f>IF(นักเรียน!E42="","",นักเรียน!E42)</f>
        <v/>
      </c>
      <c r="F43" s="322" t="str">
        <f>IF(นักเรียน!E42="","",นักเรียน!B42)</f>
        <v/>
      </c>
      <c r="G43" s="360"/>
      <c r="H43" s="361"/>
      <c r="I43" s="361"/>
      <c r="J43" s="361"/>
      <c r="K43" s="361"/>
      <c r="L43" s="362"/>
      <c r="M43" s="362"/>
      <c r="N43" s="360"/>
      <c r="O43" s="361"/>
      <c r="P43" s="361"/>
      <c r="Q43" s="361"/>
      <c r="R43" s="361"/>
      <c r="S43" s="362"/>
      <c r="T43" s="363"/>
      <c r="U43" s="360"/>
      <c r="V43" s="361"/>
      <c r="W43" s="361"/>
      <c r="X43" s="361"/>
      <c r="Y43" s="361"/>
      <c r="Z43" s="362"/>
      <c r="AA43" s="363"/>
      <c r="AB43" s="360"/>
      <c r="AC43" s="361"/>
      <c r="AD43" s="361"/>
      <c r="AE43" s="361"/>
      <c r="AF43" s="361"/>
      <c r="AG43" s="362"/>
      <c r="AH43" s="363"/>
      <c r="AI43" s="360"/>
      <c r="AJ43" s="361"/>
      <c r="AK43" s="361"/>
      <c r="AL43" s="361"/>
      <c r="AM43" s="361"/>
      <c r="AN43" s="362"/>
      <c r="AO43" s="363"/>
      <c r="AP43" s="360"/>
      <c r="AQ43" s="361"/>
      <c r="AR43" s="361"/>
      <c r="AS43" s="361"/>
      <c r="AT43" s="361"/>
      <c r="AU43" s="362"/>
      <c r="AV43" s="363"/>
      <c r="AW43" s="364"/>
      <c r="AX43" s="361"/>
      <c r="AY43" s="361"/>
      <c r="AZ43" s="361"/>
      <c r="BA43" s="361"/>
      <c r="BB43" s="362"/>
      <c r="BC43" s="362"/>
      <c r="BD43" s="360"/>
      <c r="BE43" s="361"/>
      <c r="BF43" s="361"/>
      <c r="BG43" s="361"/>
      <c r="BH43" s="361"/>
      <c r="BI43" s="362"/>
      <c r="BJ43" s="363"/>
      <c r="BK43" s="360"/>
      <c r="BL43" s="361"/>
      <c r="BM43" s="361"/>
      <c r="BN43" s="361"/>
      <c r="BO43" s="361"/>
      <c r="BP43" s="362"/>
      <c r="BQ43" s="363"/>
      <c r="BR43" s="360"/>
      <c r="BS43" s="361"/>
      <c r="BT43" s="361"/>
      <c r="BU43" s="361"/>
      <c r="BV43" s="361"/>
      <c r="BW43" s="362"/>
      <c r="BX43" s="363"/>
      <c r="BY43" s="364"/>
      <c r="BZ43" s="361"/>
      <c r="CA43" s="361"/>
      <c r="CB43" s="361"/>
      <c r="CC43" s="361"/>
      <c r="CD43" s="362"/>
      <c r="CE43" s="362"/>
      <c r="CF43" s="360"/>
      <c r="CG43" s="361"/>
      <c r="CH43" s="361"/>
      <c r="CI43" s="361"/>
      <c r="CJ43" s="361"/>
      <c r="CK43" s="362"/>
      <c r="CL43" s="363"/>
      <c r="CM43" s="360"/>
      <c r="CN43" s="361"/>
      <c r="CO43" s="361"/>
      <c r="CP43" s="361"/>
      <c r="CQ43" s="361"/>
      <c r="CR43" s="362"/>
      <c r="CS43" s="363"/>
      <c r="CT43" s="360"/>
      <c r="CU43" s="361"/>
      <c r="CV43" s="361"/>
      <c r="CW43" s="361"/>
      <c r="CX43" s="361"/>
      <c r="CY43" s="362"/>
      <c r="CZ43" s="363"/>
      <c r="DA43" s="364"/>
      <c r="DB43" s="361"/>
      <c r="DC43" s="361"/>
      <c r="DD43" s="361"/>
      <c r="DE43" s="361"/>
      <c r="DF43" s="362"/>
      <c r="DG43" s="363"/>
      <c r="DH43" s="360"/>
      <c r="DI43" s="361"/>
      <c r="DJ43" s="361"/>
      <c r="DK43" s="361"/>
      <c r="DL43" s="361"/>
      <c r="DM43" s="362"/>
      <c r="DN43" s="363"/>
      <c r="DO43" s="360"/>
      <c r="DP43" s="361"/>
      <c r="DQ43" s="361"/>
      <c r="DR43" s="361"/>
      <c r="DS43" s="361"/>
      <c r="DT43" s="362"/>
      <c r="DU43" s="363"/>
      <c r="DV43" s="360"/>
      <c r="DW43" s="361"/>
      <c r="DX43" s="361"/>
      <c r="DY43" s="361"/>
      <c r="DZ43" s="361"/>
      <c r="EA43" s="362"/>
      <c r="EB43" s="363"/>
      <c r="EC43" s="360"/>
      <c r="ED43" s="361"/>
      <c r="EE43" s="361"/>
      <c r="EF43" s="361"/>
      <c r="EG43" s="361"/>
      <c r="EH43" s="362"/>
      <c r="EI43" s="363"/>
      <c r="EJ43" s="360"/>
      <c r="EK43" s="361"/>
      <c r="EL43" s="361"/>
      <c r="EM43" s="361"/>
      <c r="EN43" s="361"/>
      <c r="EO43" s="362"/>
      <c r="EP43" s="363"/>
      <c r="EQ43" s="360"/>
      <c r="ER43" s="361"/>
      <c r="ES43" s="361"/>
      <c r="ET43" s="361"/>
      <c r="EU43" s="361"/>
      <c r="EV43" s="362"/>
      <c r="EW43" s="363"/>
      <c r="EX43" s="360"/>
      <c r="EY43" s="361"/>
      <c r="EZ43" s="361"/>
      <c r="FA43" s="361"/>
      <c r="FB43" s="361"/>
      <c r="FC43" s="362"/>
      <c r="FD43" s="363"/>
      <c r="FE43" s="360"/>
      <c r="FF43" s="361"/>
      <c r="FG43" s="361"/>
      <c r="FH43" s="361"/>
      <c r="FI43" s="361"/>
      <c r="FJ43" s="362"/>
      <c r="FK43" s="363"/>
      <c r="FL43" s="360"/>
      <c r="FM43" s="361"/>
      <c r="FN43" s="361"/>
      <c r="FO43" s="361"/>
      <c r="FP43" s="361"/>
      <c r="FQ43" s="362"/>
      <c r="FR43" s="363"/>
      <c r="FS43" s="360"/>
      <c r="FT43" s="361"/>
      <c r="FU43" s="361"/>
      <c r="FV43" s="361"/>
      <c r="FW43" s="361"/>
      <c r="FX43" s="362"/>
      <c r="FY43" s="363"/>
      <c r="FZ43" s="360"/>
      <c r="GA43" s="361"/>
      <c r="GB43" s="361"/>
      <c r="GC43" s="361"/>
      <c r="GD43" s="361"/>
      <c r="GE43" s="362"/>
      <c r="GF43" s="363"/>
      <c r="GG43" s="360"/>
      <c r="GH43" s="361"/>
      <c r="GI43" s="361"/>
      <c r="GJ43" s="361"/>
      <c r="GK43" s="361"/>
      <c r="GL43" s="362"/>
      <c r="GM43" s="363"/>
      <c r="GN43" s="360"/>
      <c r="GO43" s="361"/>
      <c r="GP43" s="361"/>
      <c r="GQ43" s="361"/>
      <c r="GR43" s="361"/>
      <c r="GS43" s="362"/>
      <c r="GT43" s="363"/>
      <c r="GU43" s="360"/>
      <c r="GV43" s="361"/>
      <c r="GW43" s="361"/>
      <c r="GX43" s="361"/>
      <c r="GY43" s="361"/>
      <c r="GZ43" s="362"/>
      <c r="HA43" s="363"/>
      <c r="HB43" s="360"/>
      <c r="HC43" s="361"/>
      <c r="HD43" s="361"/>
      <c r="HE43" s="361"/>
      <c r="HF43" s="361"/>
      <c r="HG43" s="362"/>
      <c r="HH43" s="363"/>
      <c r="HI43" s="360"/>
      <c r="HJ43" s="361"/>
      <c r="HK43" s="361"/>
      <c r="HL43" s="361"/>
      <c r="HM43" s="361"/>
      <c r="HN43" s="362"/>
      <c r="HO43" s="363"/>
      <c r="HP43" s="360"/>
      <c r="HQ43" s="361"/>
      <c r="HR43" s="361"/>
      <c r="HS43" s="361"/>
      <c r="HT43" s="361"/>
      <c r="HU43" s="362"/>
      <c r="HV43" s="363"/>
      <c r="HW43" s="360"/>
      <c r="HX43" s="361"/>
      <c r="HY43" s="361"/>
      <c r="HZ43" s="361"/>
      <c r="IA43" s="361"/>
      <c r="IB43" s="362"/>
      <c r="IC43" s="363"/>
      <c r="ID43" s="360"/>
      <c r="IE43" s="361"/>
      <c r="IF43" s="361"/>
      <c r="IG43" s="361"/>
      <c r="IH43" s="361"/>
      <c r="II43" s="362"/>
      <c r="IJ43" s="363"/>
      <c r="IK43" s="360"/>
      <c r="IL43" s="361"/>
      <c r="IM43" s="361"/>
      <c r="IN43" s="361"/>
      <c r="IO43" s="361"/>
      <c r="IP43" s="362"/>
      <c r="IQ43" s="363"/>
      <c r="IR43" s="360"/>
      <c r="IS43" s="361"/>
      <c r="IT43" s="361"/>
      <c r="IU43" s="361"/>
      <c r="IV43" s="361"/>
      <c r="IW43" s="362"/>
      <c r="IX43" s="363"/>
      <c r="IY43" s="360"/>
      <c r="IZ43" s="361"/>
      <c r="JA43" s="361"/>
      <c r="JB43" s="361"/>
      <c r="JC43" s="361"/>
      <c r="JD43" s="362"/>
      <c r="JE43" s="363"/>
      <c r="JF43" s="360"/>
      <c r="JG43" s="361"/>
      <c r="JH43" s="361"/>
      <c r="JI43" s="361"/>
      <c r="JJ43" s="361"/>
      <c r="JK43" s="362"/>
      <c r="JL43" s="363"/>
      <c r="JM43" s="360"/>
      <c r="JN43" s="361"/>
      <c r="JO43" s="361"/>
      <c r="JP43" s="361"/>
      <c r="JQ43" s="361"/>
      <c r="JR43" s="362"/>
      <c r="JS43" s="363"/>
      <c r="JT43" s="360"/>
      <c r="JU43" s="361"/>
      <c r="JV43" s="361"/>
      <c r="JW43" s="361"/>
      <c r="JX43" s="361"/>
      <c r="JY43" s="362"/>
      <c r="JZ43" s="363"/>
      <c r="KA43" s="360"/>
      <c r="KB43" s="361"/>
      <c r="KC43" s="361"/>
      <c r="KD43" s="361"/>
      <c r="KE43" s="361"/>
      <c r="KF43" s="362"/>
      <c r="KG43" s="363"/>
      <c r="KH43" s="360"/>
      <c r="KI43" s="361"/>
      <c r="KJ43" s="361"/>
      <c r="KK43" s="361"/>
      <c r="KL43" s="361"/>
      <c r="KM43" s="362"/>
      <c r="KN43" s="363"/>
      <c r="KO43" s="360"/>
      <c r="KP43" s="361"/>
      <c r="KQ43" s="361"/>
      <c r="KR43" s="361"/>
      <c r="KS43" s="361"/>
      <c r="KT43" s="362"/>
      <c r="KU43" s="363"/>
      <c r="KV43" s="360"/>
      <c r="KW43" s="361"/>
      <c r="KX43" s="361"/>
      <c r="KY43" s="361"/>
      <c r="KZ43" s="361"/>
      <c r="LA43" s="362"/>
      <c r="LB43" s="363"/>
      <c r="LC43" s="360"/>
      <c r="LD43" s="361"/>
      <c r="LE43" s="361"/>
      <c r="LF43" s="361"/>
      <c r="LG43" s="361"/>
      <c r="LH43" s="362"/>
      <c r="LI43" s="363"/>
      <c r="LJ43" s="360"/>
      <c r="LK43" s="361"/>
      <c r="LL43" s="361"/>
      <c r="LM43" s="361"/>
      <c r="LN43" s="361"/>
      <c r="LO43" s="362"/>
      <c r="LP43" s="363"/>
      <c r="LQ43" s="360"/>
      <c r="LR43" s="361"/>
      <c r="LS43" s="361"/>
      <c r="LT43" s="361"/>
      <c r="LU43" s="361"/>
      <c r="LV43" s="362"/>
      <c r="LW43" s="365"/>
      <c r="LX43" s="331" t="str">
        <f t="shared" si="3"/>
        <v/>
      </c>
      <c r="LY43" s="322" t="str">
        <f t="shared" si="0"/>
        <v/>
      </c>
      <c r="LZ43" s="322" t="str">
        <f t="shared" si="1"/>
        <v/>
      </c>
      <c r="MA43" s="322" t="str">
        <f t="shared" si="2"/>
        <v/>
      </c>
      <c r="MB43" s="332" t="str">
        <f t="shared" si="4"/>
        <v/>
      </c>
      <c r="MC43" s="333"/>
    </row>
    <row r="44" spans="2:341" ht="15.75" customHeight="1" x14ac:dyDescent="0.5">
      <c r="B44" s="322">
        <v>38</v>
      </c>
      <c r="C44" s="376" t="str">
        <f>IF(นักเรียน!C43="","",นักเรียน!C43)</f>
        <v/>
      </c>
      <c r="D44" s="376" t="str">
        <f>IF(นักเรียน!D43="","",นักเรียน!D43)</f>
        <v/>
      </c>
      <c r="E44" s="323" t="str">
        <f>IF(นักเรียน!E43="","",นักเรียน!E43)</f>
        <v/>
      </c>
      <c r="F44" s="322" t="str">
        <f>IF(นักเรียน!E43="","",นักเรียน!B43)</f>
        <v/>
      </c>
      <c r="G44" s="360"/>
      <c r="H44" s="361"/>
      <c r="I44" s="361"/>
      <c r="J44" s="361"/>
      <c r="K44" s="361"/>
      <c r="L44" s="362"/>
      <c r="M44" s="362"/>
      <c r="N44" s="360"/>
      <c r="O44" s="361"/>
      <c r="P44" s="361"/>
      <c r="Q44" s="361"/>
      <c r="R44" s="361"/>
      <c r="S44" s="362"/>
      <c r="T44" s="363"/>
      <c r="U44" s="360"/>
      <c r="V44" s="361"/>
      <c r="W44" s="361"/>
      <c r="X44" s="361"/>
      <c r="Y44" s="361"/>
      <c r="Z44" s="362"/>
      <c r="AA44" s="363"/>
      <c r="AB44" s="360"/>
      <c r="AC44" s="361"/>
      <c r="AD44" s="361"/>
      <c r="AE44" s="361"/>
      <c r="AF44" s="361"/>
      <c r="AG44" s="362"/>
      <c r="AH44" s="363"/>
      <c r="AI44" s="360"/>
      <c r="AJ44" s="361"/>
      <c r="AK44" s="361"/>
      <c r="AL44" s="361"/>
      <c r="AM44" s="361"/>
      <c r="AN44" s="362"/>
      <c r="AO44" s="363"/>
      <c r="AP44" s="360"/>
      <c r="AQ44" s="361"/>
      <c r="AR44" s="361"/>
      <c r="AS44" s="361"/>
      <c r="AT44" s="361"/>
      <c r="AU44" s="362"/>
      <c r="AV44" s="363"/>
      <c r="AW44" s="364"/>
      <c r="AX44" s="361"/>
      <c r="AY44" s="361"/>
      <c r="AZ44" s="361"/>
      <c r="BA44" s="361"/>
      <c r="BB44" s="362"/>
      <c r="BC44" s="362"/>
      <c r="BD44" s="360"/>
      <c r="BE44" s="361"/>
      <c r="BF44" s="361"/>
      <c r="BG44" s="361"/>
      <c r="BH44" s="361"/>
      <c r="BI44" s="362"/>
      <c r="BJ44" s="363"/>
      <c r="BK44" s="360"/>
      <c r="BL44" s="361"/>
      <c r="BM44" s="361"/>
      <c r="BN44" s="361"/>
      <c r="BO44" s="361"/>
      <c r="BP44" s="362"/>
      <c r="BQ44" s="363"/>
      <c r="BR44" s="360"/>
      <c r="BS44" s="361"/>
      <c r="BT44" s="361"/>
      <c r="BU44" s="361"/>
      <c r="BV44" s="361"/>
      <c r="BW44" s="362"/>
      <c r="BX44" s="363"/>
      <c r="BY44" s="364"/>
      <c r="BZ44" s="361"/>
      <c r="CA44" s="361"/>
      <c r="CB44" s="361"/>
      <c r="CC44" s="361"/>
      <c r="CD44" s="362"/>
      <c r="CE44" s="362"/>
      <c r="CF44" s="360"/>
      <c r="CG44" s="361"/>
      <c r="CH44" s="361"/>
      <c r="CI44" s="361"/>
      <c r="CJ44" s="361"/>
      <c r="CK44" s="362"/>
      <c r="CL44" s="363"/>
      <c r="CM44" s="360"/>
      <c r="CN44" s="361"/>
      <c r="CO44" s="361"/>
      <c r="CP44" s="361"/>
      <c r="CQ44" s="361"/>
      <c r="CR44" s="362"/>
      <c r="CS44" s="363"/>
      <c r="CT44" s="360"/>
      <c r="CU44" s="361"/>
      <c r="CV44" s="361"/>
      <c r="CW44" s="361"/>
      <c r="CX44" s="361"/>
      <c r="CY44" s="362"/>
      <c r="CZ44" s="363"/>
      <c r="DA44" s="364"/>
      <c r="DB44" s="361"/>
      <c r="DC44" s="361"/>
      <c r="DD44" s="361"/>
      <c r="DE44" s="361"/>
      <c r="DF44" s="362"/>
      <c r="DG44" s="363"/>
      <c r="DH44" s="360"/>
      <c r="DI44" s="361"/>
      <c r="DJ44" s="361"/>
      <c r="DK44" s="361"/>
      <c r="DL44" s="361"/>
      <c r="DM44" s="362"/>
      <c r="DN44" s="363"/>
      <c r="DO44" s="360"/>
      <c r="DP44" s="361"/>
      <c r="DQ44" s="361"/>
      <c r="DR44" s="361"/>
      <c r="DS44" s="361"/>
      <c r="DT44" s="362"/>
      <c r="DU44" s="363"/>
      <c r="DV44" s="360"/>
      <c r="DW44" s="361"/>
      <c r="DX44" s="361"/>
      <c r="DY44" s="361"/>
      <c r="DZ44" s="361"/>
      <c r="EA44" s="362"/>
      <c r="EB44" s="363"/>
      <c r="EC44" s="360"/>
      <c r="ED44" s="361"/>
      <c r="EE44" s="361"/>
      <c r="EF44" s="361"/>
      <c r="EG44" s="361"/>
      <c r="EH44" s="362"/>
      <c r="EI44" s="363"/>
      <c r="EJ44" s="360"/>
      <c r="EK44" s="361"/>
      <c r="EL44" s="361"/>
      <c r="EM44" s="361"/>
      <c r="EN44" s="361"/>
      <c r="EO44" s="362"/>
      <c r="EP44" s="363"/>
      <c r="EQ44" s="360"/>
      <c r="ER44" s="361"/>
      <c r="ES44" s="361"/>
      <c r="ET44" s="361"/>
      <c r="EU44" s="361"/>
      <c r="EV44" s="362"/>
      <c r="EW44" s="363"/>
      <c r="EX44" s="360"/>
      <c r="EY44" s="361"/>
      <c r="EZ44" s="361"/>
      <c r="FA44" s="361"/>
      <c r="FB44" s="361"/>
      <c r="FC44" s="362"/>
      <c r="FD44" s="363"/>
      <c r="FE44" s="360"/>
      <c r="FF44" s="361"/>
      <c r="FG44" s="361"/>
      <c r="FH44" s="361"/>
      <c r="FI44" s="361"/>
      <c r="FJ44" s="362"/>
      <c r="FK44" s="363"/>
      <c r="FL44" s="360"/>
      <c r="FM44" s="361"/>
      <c r="FN44" s="361"/>
      <c r="FO44" s="361"/>
      <c r="FP44" s="361"/>
      <c r="FQ44" s="362"/>
      <c r="FR44" s="363"/>
      <c r="FS44" s="360"/>
      <c r="FT44" s="361"/>
      <c r="FU44" s="361"/>
      <c r="FV44" s="361"/>
      <c r="FW44" s="361"/>
      <c r="FX44" s="362"/>
      <c r="FY44" s="363"/>
      <c r="FZ44" s="360"/>
      <c r="GA44" s="361"/>
      <c r="GB44" s="361"/>
      <c r="GC44" s="361"/>
      <c r="GD44" s="361"/>
      <c r="GE44" s="362"/>
      <c r="GF44" s="363"/>
      <c r="GG44" s="360"/>
      <c r="GH44" s="361"/>
      <c r="GI44" s="361"/>
      <c r="GJ44" s="361"/>
      <c r="GK44" s="361"/>
      <c r="GL44" s="362"/>
      <c r="GM44" s="363"/>
      <c r="GN44" s="360"/>
      <c r="GO44" s="361"/>
      <c r="GP44" s="361"/>
      <c r="GQ44" s="361"/>
      <c r="GR44" s="361"/>
      <c r="GS44" s="362"/>
      <c r="GT44" s="363"/>
      <c r="GU44" s="360"/>
      <c r="GV44" s="361"/>
      <c r="GW44" s="361"/>
      <c r="GX44" s="361"/>
      <c r="GY44" s="361"/>
      <c r="GZ44" s="362"/>
      <c r="HA44" s="363"/>
      <c r="HB44" s="360"/>
      <c r="HC44" s="361"/>
      <c r="HD44" s="361"/>
      <c r="HE44" s="361"/>
      <c r="HF44" s="361"/>
      <c r="HG44" s="362"/>
      <c r="HH44" s="363"/>
      <c r="HI44" s="360"/>
      <c r="HJ44" s="361"/>
      <c r="HK44" s="361"/>
      <c r="HL44" s="361"/>
      <c r="HM44" s="361"/>
      <c r="HN44" s="362"/>
      <c r="HO44" s="363"/>
      <c r="HP44" s="360"/>
      <c r="HQ44" s="361"/>
      <c r="HR44" s="361"/>
      <c r="HS44" s="361"/>
      <c r="HT44" s="361"/>
      <c r="HU44" s="362"/>
      <c r="HV44" s="363"/>
      <c r="HW44" s="360"/>
      <c r="HX44" s="361"/>
      <c r="HY44" s="361"/>
      <c r="HZ44" s="361"/>
      <c r="IA44" s="361"/>
      <c r="IB44" s="362"/>
      <c r="IC44" s="363"/>
      <c r="ID44" s="360"/>
      <c r="IE44" s="361"/>
      <c r="IF44" s="361"/>
      <c r="IG44" s="361"/>
      <c r="IH44" s="361"/>
      <c r="II44" s="362"/>
      <c r="IJ44" s="363"/>
      <c r="IK44" s="360"/>
      <c r="IL44" s="361"/>
      <c r="IM44" s="361"/>
      <c r="IN44" s="361"/>
      <c r="IO44" s="361"/>
      <c r="IP44" s="362"/>
      <c r="IQ44" s="363"/>
      <c r="IR44" s="360"/>
      <c r="IS44" s="361"/>
      <c r="IT44" s="361"/>
      <c r="IU44" s="361"/>
      <c r="IV44" s="361"/>
      <c r="IW44" s="362"/>
      <c r="IX44" s="363"/>
      <c r="IY44" s="360"/>
      <c r="IZ44" s="361"/>
      <c r="JA44" s="361"/>
      <c r="JB44" s="361"/>
      <c r="JC44" s="361"/>
      <c r="JD44" s="362"/>
      <c r="JE44" s="363"/>
      <c r="JF44" s="360"/>
      <c r="JG44" s="361"/>
      <c r="JH44" s="361"/>
      <c r="JI44" s="361"/>
      <c r="JJ44" s="361"/>
      <c r="JK44" s="362"/>
      <c r="JL44" s="363"/>
      <c r="JM44" s="360"/>
      <c r="JN44" s="361"/>
      <c r="JO44" s="361"/>
      <c r="JP44" s="361"/>
      <c r="JQ44" s="361"/>
      <c r="JR44" s="362"/>
      <c r="JS44" s="363"/>
      <c r="JT44" s="360"/>
      <c r="JU44" s="361"/>
      <c r="JV44" s="361"/>
      <c r="JW44" s="361"/>
      <c r="JX44" s="361"/>
      <c r="JY44" s="362"/>
      <c r="JZ44" s="363"/>
      <c r="KA44" s="360"/>
      <c r="KB44" s="361"/>
      <c r="KC44" s="361"/>
      <c r="KD44" s="361"/>
      <c r="KE44" s="361"/>
      <c r="KF44" s="362"/>
      <c r="KG44" s="363"/>
      <c r="KH44" s="360"/>
      <c r="KI44" s="361"/>
      <c r="KJ44" s="361"/>
      <c r="KK44" s="361"/>
      <c r="KL44" s="361"/>
      <c r="KM44" s="362"/>
      <c r="KN44" s="363"/>
      <c r="KO44" s="360"/>
      <c r="KP44" s="361"/>
      <c r="KQ44" s="361"/>
      <c r="KR44" s="361"/>
      <c r="KS44" s="361"/>
      <c r="KT44" s="362"/>
      <c r="KU44" s="363"/>
      <c r="KV44" s="360"/>
      <c r="KW44" s="361"/>
      <c r="KX44" s="361"/>
      <c r="KY44" s="361"/>
      <c r="KZ44" s="361"/>
      <c r="LA44" s="362"/>
      <c r="LB44" s="363"/>
      <c r="LC44" s="360"/>
      <c r="LD44" s="361"/>
      <c r="LE44" s="361"/>
      <c r="LF44" s="361"/>
      <c r="LG44" s="361"/>
      <c r="LH44" s="362"/>
      <c r="LI44" s="363"/>
      <c r="LJ44" s="360"/>
      <c r="LK44" s="361"/>
      <c r="LL44" s="361"/>
      <c r="LM44" s="361"/>
      <c r="LN44" s="361"/>
      <c r="LO44" s="362"/>
      <c r="LP44" s="363"/>
      <c r="LQ44" s="360"/>
      <c r="LR44" s="361"/>
      <c r="LS44" s="361"/>
      <c r="LT44" s="361"/>
      <c r="LU44" s="361"/>
      <c r="LV44" s="362"/>
      <c r="LW44" s="365"/>
      <c r="LX44" s="331" t="str">
        <f t="shared" si="3"/>
        <v/>
      </c>
      <c r="LY44" s="322" t="str">
        <f t="shared" si="0"/>
        <v/>
      </c>
      <c r="LZ44" s="322" t="str">
        <f t="shared" si="1"/>
        <v/>
      </c>
      <c r="MA44" s="322" t="str">
        <f t="shared" si="2"/>
        <v/>
      </c>
      <c r="MB44" s="332" t="str">
        <f t="shared" si="4"/>
        <v/>
      </c>
      <c r="MC44" s="333"/>
    </row>
    <row r="45" spans="2:341" ht="15.75" customHeight="1" x14ac:dyDescent="0.5">
      <c r="B45" s="322">
        <v>39</v>
      </c>
      <c r="C45" s="376" t="str">
        <f>IF(นักเรียน!C44="","",นักเรียน!C44)</f>
        <v/>
      </c>
      <c r="D45" s="376" t="str">
        <f>IF(นักเรียน!D44="","",นักเรียน!D44)</f>
        <v/>
      </c>
      <c r="E45" s="323" t="str">
        <f>IF(นักเรียน!E44="","",นักเรียน!E44)</f>
        <v/>
      </c>
      <c r="F45" s="322" t="str">
        <f>IF(นักเรียน!E44="","",นักเรียน!B44)</f>
        <v/>
      </c>
      <c r="G45" s="360"/>
      <c r="H45" s="361"/>
      <c r="I45" s="361"/>
      <c r="J45" s="361"/>
      <c r="K45" s="361"/>
      <c r="L45" s="362"/>
      <c r="M45" s="362"/>
      <c r="N45" s="360"/>
      <c r="O45" s="361"/>
      <c r="P45" s="361"/>
      <c r="Q45" s="361"/>
      <c r="R45" s="361"/>
      <c r="S45" s="362"/>
      <c r="T45" s="363"/>
      <c r="U45" s="360"/>
      <c r="V45" s="361"/>
      <c r="W45" s="361"/>
      <c r="X45" s="361"/>
      <c r="Y45" s="361"/>
      <c r="Z45" s="362"/>
      <c r="AA45" s="363"/>
      <c r="AB45" s="360"/>
      <c r="AC45" s="361"/>
      <c r="AD45" s="361"/>
      <c r="AE45" s="361"/>
      <c r="AF45" s="361"/>
      <c r="AG45" s="362"/>
      <c r="AH45" s="363"/>
      <c r="AI45" s="360"/>
      <c r="AJ45" s="361"/>
      <c r="AK45" s="361"/>
      <c r="AL45" s="361"/>
      <c r="AM45" s="361"/>
      <c r="AN45" s="362"/>
      <c r="AO45" s="363"/>
      <c r="AP45" s="360"/>
      <c r="AQ45" s="361"/>
      <c r="AR45" s="361"/>
      <c r="AS45" s="361"/>
      <c r="AT45" s="361"/>
      <c r="AU45" s="362"/>
      <c r="AV45" s="363"/>
      <c r="AW45" s="364"/>
      <c r="AX45" s="361"/>
      <c r="AY45" s="361"/>
      <c r="AZ45" s="361"/>
      <c r="BA45" s="361"/>
      <c r="BB45" s="362"/>
      <c r="BC45" s="362"/>
      <c r="BD45" s="360"/>
      <c r="BE45" s="361"/>
      <c r="BF45" s="361"/>
      <c r="BG45" s="361"/>
      <c r="BH45" s="361"/>
      <c r="BI45" s="362"/>
      <c r="BJ45" s="363"/>
      <c r="BK45" s="360"/>
      <c r="BL45" s="361"/>
      <c r="BM45" s="361"/>
      <c r="BN45" s="361"/>
      <c r="BO45" s="361"/>
      <c r="BP45" s="362"/>
      <c r="BQ45" s="363"/>
      <c r="BR45" s="360"/>
      <c r="BS45" s="361"/>
      <c r="BT45" s="361"/>
      <c r="BU45" s="361"/>
      <c r="BV45" s="361"/>
      <c r="BW45" s="362"/>
      <c r="BX45" s="363"/>
      <c r="BY45" s="364"/>
      <c r="BZ45" s="361"/>
      <c r="CA45" s="361"/>
      <c r="CB45" s="361"/>
      <c r="CC45" s="361"/>
      <c r="CD45" s="362"/>
      <c r="CE45" s="362"/>
      <c r="CF45" s="360"/>
      <c r="CG45" s="361"/>
      <c r="CH45" s="361"/>
      <c r="CI45" s="361"/>
      <c r="CJ45" s="361"/>
      <c r="CK45" s="362"/>
      <c r="CL45" s="363"/>
      <c r="CM45" s="360"/>
      <c r="CN45" s="361"/>
      <c r="CO45" s="361"/>
      <c r="CP45" s="361"/>
      <c r="CQ45" s="361"/>
      <c r="CR45" s="362"/>
      <c r="CS45" s="363"/>
      <c r="CT45" s="360"/>
      <c r="CU45" s="361"/>
      <c r="CV45" s="361"/>
      <c r="CW45" s="361"/>
      <c r="CX45" s="361"/>
      <c r="CY45" s="362"/>
      <c r="CZ45" s="363"/>
      <c r="DA45" s="364"/>
      <c r="DB45" s="361"/>
      <c r="DC45" s="361"/>
      <c r="DD45" s="361"/>
      <c r="DE45" s="361"/>
      <c r="DF45" s="362"/>
      <c r="DG45" s="363"/>
      <c r="DH45" s="360"/>
      <c r="DI45" s="361"/>
      <c r="DJ45" s="361"/>
      <c r="DK45" s="361"/>
      <c r="DL45" s="361"/>
      <c r="DM45" s="362"/>
      <c r="DN45" s="363"/>
      <c r="DO45" s="360"/>
      <c r="DP45" s="361"/>
      <c r="DQ45" s="361"/>
      <c r="DR45" s="361"/>
      <c r="DS45" s="361"/>
      <c r="DT45" s="362"/>
      <c r="DU45" s="363"/>
      <c r="DV45" s="360"/>
      <c r="DW45" s="361"/>
      <c r="DX45" s="361"/>
      <c r="DY45" s="361"/>
      <c r="DZ45" s="361"/>
      <c r="EA45" s="362"/>
      <c r="EB45" s="363"/>
      <c r="EC45" s="360"/>
      <c r="ED45" s="361"/>
      <c r="EE45" s="361"/>
      <c r="EF45" s="361"/>
      <c r="EG45" s="361"/>
      <c r="EH45" s="362"/>
      <c r="EI45" s="363"/>
      <c r="EJ45" s="360"/>
      <c r="EK45" s="361"/>
      <c r="EL45" s="361"/>
      <c r="EM45" s="361"/>
      <c r="EN45" s="361"/>
      <c r="EO45" s="362"/>
      <c r="EP45" s="363"/>
      <c r="EQ45" s="360"/>
      <c r="ER45" s="361"/>
      <c r="ES45" s="361"/>
      <c r="ET45" s="361"/>
      <c r="EU45" s="361"/>
      <c r="EV45" s="362"/>
      <c r="EW45" s="363"/>
      <c r="EX45" s="360"/>
      <c r="EY45" s="361"/>
      <c r="EZ45" s="361"/>
      <c r="FA45" s="361"/>
      <c r="FB45" s="361"/>
      <c r="FC45" s="362"/>
      <c r="FD45" s="363"/>
      <c r="FE45" s="360"/>
      <c r="FF45" s="361"/>
      <c r="FG45" s="361"/>
      <c r="FH45" s="361"/>
      <c r="FI45" s="361"/>
      <c r="FJ45" s="362"/>
      <c r="FK45" s="363"/>
      <c r="FL45" s="360"/>
      <c r="FM45" s="361"/>
      <c r="FN45" s="361"/>
      <c r="FO45" s="361"/>
      <c r="FP45" s="361"/>
      <c r="FQ45" s="362"/>
      <c r="FR45" s="363"/>
      <c r="FS45" s="360"/>
      <c r="FT45" s="361"/>
      <c r="FU45" s="361"/>
      <c r="FV45" s="361"/>
      <c r="FW45" s="361"/>
      <c r="FX45" s="362"/>
      <c r="FY45" s="363"/>
      <c r="FZ45" s="360"/>
      <c r="GA45" s="361"/>
      <c r="GB45" s="361"/>
      <c r="GC45" s="361"/>
      <c r="GD45" s="361"/>
      <c r="GE45" s="362"/>
      <c r="GF45" s="363"/>
      <c r="GG45" s="360"/>
      <c r="GH45" s="361"/>
      <c r="GI45" s="361"/>
      <c r="GJ45" s="361"/>
      <c r="GK45" s="361"/>
      <c r="GL45" s="362"/>
      <c r="GM45" s="363"/>
      <c r="GN45" s="360"/>
      <c r="GO45" s="361"/>
      <c r="GP45" s="361"/>
      <c r="GQ45" s="361"/>
      <c r="GR45" s="361"/>
      <c r="GS45" s="362"/>
      <c r="GT45" s="363"/>
      <c r="GU45" s="360"/>
      <c r="GV45" s="361"/>
      <c r="GW45" s="361"/>
      <c r="GX45" s="361"/>
      <c r="GY45" s="361"/>
      <c r="GZ45" s="362"/>
      <c r="HA45" s="363"/>
      <c r="HB45" s="360"/>
      <c r="HC45" s="361"/>
      <c r="HD45" s="361"/>
      <c r="HE45" s="361"/>
      <c r="HF45" s="361"/>
      <c r="HG45" s="362"/>
      <c r="HH45" s="363"/>
      <c r="HI45" s="360"/>
      <c r="HJ45" s="361"/>
      <c r="HK45" s="361"/>
      <c r="HL45" s="361"/>
      <c r="HM45" s="361"/>
      <c r="HN45" s="362"/>
      <c r="HO45" s="363"/>
      <c r="HP45" s="360"/>
      <c r="HQ45" s="361"/>
      <c r="HR45" s="361"/>
      <c r="HS45" s="361"/>
      <c r="HT45" s="361"/>
      <c r="HU45" s="362"/>
      <c r="HV45" s="363"/>
      <c r="HW45" s="360"/>
      <c r="HX45" s="361"/>
      <c r="HY45" s="361"/>
      <c r="HZ45" s="361"/>
      <c r="IA45" s="361"/>
      <c r="IB45" s="362"/>
      <c r="IC45" s="363"/>
      <c r="ID45" s="360"/>
      <c r="IE45" s="361"/>
      <c r="IF45" s="361"/>
      <c r="IG45" s="361"/>
      <c r="IH45" s="361"/>
      <c r="II45" s="362"/>
      <c r="IJ45" s="363"/>
      <c r="IK45" s="360"/>
      <c r="IL45" s="361"/>
      <c r="IM45" s="361"/>
      <c r="IN45" s="361"/>
      <c r="IO45" s="361"/>
      <c r="IP45" s="362"/>
      <c r="IQ45" s="363"/>
      <c r="IR45" s="360"/>
      <c r="IS45" s="361"/>
      <c r="IT45" s="361"/>
      <c r="IU45" s="361"/>
      <c r="IV45" s="361"/>
      <c r="IW45" s="362"/>
      <c r="IX45" s="363"/>
      <c r="IY45" s="360"/>
      <c r="IZ45" s="361"/>
      <c r="JA45" s="361"/>
      <c r="JB45" s="361"/>
      <c r="JC45" s="361"/>
      <c r="JD45" s="362"/>
      <c r="JE45" s="363"/>
      <c r="JF45" s="360"/>
      <c r="JG45" s="361"/>
      <c r="JH45" s="361"/>
      <c r="JI45" s="361"/>
      <c r="JJ45" s="361"/>
      <c r="JK45" s="362"/>
      <c r="JL45" s="363"/>
      <c r="JM45" s="360"/>
      <c r="JN45" s="361"/>
      <c r="JO45" s="361"/>
      <c r="JP45" s="361"/>
      <c r="JQ45" s="361"/>
      <c r="JR45" s="362"/>
      <c r="JS45" s="363"/>
      <c r="JT45" s="360"/>
      <c r="JU45" s="361"/>
      <c r="JV45" s="361"/>
      <c r="JW45" s="361"/>
      <c r="JX45" s="361"/>
      <c r="JY45" s="362"/>
      <c r="JZ45" s="363"/>
      <c r="KA45" s="360"/>
      <c r="KB45" s="361"/>
      <c r="KC45" s="361"/>
      <c r="KD45" s="361"/>
      <c r="KE45" s="361"/>
      <c r="KF45" s="362"/>
      <c r="KG45" s="363"/>
      <c r="KH45" s="360"/>
      <c r="KI45" s="361"/>
      <c r="KJ45" s="361"/>
      <c r="KK45" s="361"/>
      <c r="KL45" s="361"/>
      <c r="KM45" s="362"/>
      <c r="KN45" s="363"/>
      <c r="KO45" s="360"/>
      <c r="KP45" s="361"/>
      <c r="KQ45" s="361"/>
      <c r="KR45" s="361"/>
      <c r="KS45" s="361"/>
      <c r="KT45" s="362"/>
      <c r="KU45" s="363"/>
      <c r="KV45" s="360"/>
      <c r="KW45" s="361"/>
      <c r="KX45" s="361"/>
      <c r="KY45" s="361"/>
      <c r="KZ45" s="361"/>
      <c r="LA45" s="362"/>
      <c r="LB45" s="363"/>
      <c r="LC45" s="360"/>
      <c r="LD45" s="361"/>
      <c r="LE45" s="361"/>
      <c r="LF45" s="361"/>
      <c r="LG45" s="361"/>
      <c r="LH45" s="362"/>
      <c r="LI45" s="363"/>
      <c r="LJ45" s="360"/>
      <c r="LK45" s="361"/>
      <c r="LL45" s="361"/>
      <c r="LM45" s="361"/>
      <c r="LN45" s="361"/>
      <c r="LO45" s="362"/>
      <c r="LP45" s="363"/>
      <c r="LQ45" s="360"/>
      <c r="LR45" s="361"/>
      <c r="LS45" s="361"/>
      <c r="LT45" s="361"/>
      <c r="LU45" s="361"/>
      <c r="LV45" s="362"/>
      <c r="LW45" s="365"/>
      <c r="LX45" s="331" t="str">
        <f t="shared" si="3"/>
        <v/>
      </c>
      <c r="LY45" s="322" t="str">
        <f t="shared" si="0"/>
        <v/>
      </c>
      <c r="LZ45" s="322" t="str">
        <f t="shared" si="1"/>
        <v/>
      </c>
      <c r="MA45" s="322" t="str">
        <f t="shared" si="2"/>
        <v/>
      </c>
      <c r="MB45" s="332" t="str">
        <f t="shared" si="4"/>
        <v/>
      </c>
      <c r="MC45" s="333"/>
    </row>
    <row r="46" spans="2:341" ht="15.75" customHeight="1" x14ac:dyDescent="0.5">
      <c r="B46" s="322">
        <v>40</v>
      </c>
      <c r="C46" s="376" t="str">
        <f>IF(นักเรียน!C45="","",นักเรียน!C45)</f>
        <v/>
      </c>
      <c r="D46" s="376" t="str">
        <f>IF(นักเรียน!D45="","",นักเรียน!D45)</f>
        <v/>
      </c>
      <c r="E46" s="323" t="str">
        <f>IF(นักเรียน!E45="","",นักเรียน!E45)</f>
        <v/>
      </c>
      <c r="F46" s="322" t="str">
        <f>IF(นักเรียน!E45="","",นักเรียน!B45)</f>
        <v/>
      </c>
      <c r="G46" s="360"/>
      <c r="H46" s="361"/>
      <c r="I46" s="361"/>
      <c r="J46" s="361"/>
      <c r="K46" s="361"/>
      <c r="L46" s="362"/>
      <c r="M46" s="362"/>
      <c r="N46" s="360"/>
      <c r="O46" s="361"/>
      <c r="P46" s="361"/>
      <c r="Q46" s="361"/>
      <c r="R46" s="361"/>
      <c r="S46" s="362"/>
      <c r="T46" s="363"/>
      <c r="U46" s="360"/>
      <c r="V46" s="361"/>
      <c r="W46" s="361"/>
      <c r="X46" s="361"/>
      <c r="Y46" s="361"/>
      <c r="Z46" s="362"/>
      <c r="AA46" s="363"/>
      <c r="AB46" s="360"/>
      <c r="AC46" s="361"/>
      <c r="AD46" s="361"/>
      <c r="AE46" s="361"/>
      <c r="AF46" s="361"/>
      <c r="AG46" s="362"/>
      <c r="AH46" s="363"/>
      <c r="AI46" s="360"/>
      <c r="AJ46" s="361"/>
      <c r="AK46" s="361"/>
      <c r="AL46" s="361"/>
      <c r="AM46" s="361"/>
      <c r="AN46" s="362"/>
      <c r="AO46" s="363"/>
      <c r="AP46" s="360"/>
      <c r="AQ46" s="361"/>
      <c r="AR46" s="361"/>
      <c r="AS46" s="361"/>
      <c r="AT46" s="361"/>
      <c r="AU46" s="362"/>
      <c r="AV46" s="363"/>
      <c r="AW46" s="364"/>
      <c r="AX46" s="361"/>
      <c r="AY46" s="361"/>
      <c r="AZ46" s="361"/>
      <c r="BA46" s="361"/>
      <c r="BB46" s="362"/>
      <c r="BC46" s="362"/>
      <c r="BD46" s="360"/>
      <c r="BE46" s="361"/>
      <c r="BF46" s="361"/>
      <c r="BG46" s="361"/>
      <c r="BH46" s="361"/>
      <c r="BI46" s="362"/>
      <c r="BJ46" s="363"/>
      <c r="BK46" s="360"/>
      <c r="BL46" s="361"/>
      <c r="BM46" s="361"/>
      <c r="BN46" s="361"/>
      <c r="BO46" s="361"/>
      <c r="BP46" s="362"/>
      <c r="BQ46" s="363"/>
      <c r="BR46" s="360"/>
      <c r="BS46" s="361"/>
      <c r="BT46" s="361"/>
      <c r="BU46" s="361"/>
      <c r="BV46" s="361"/>
      <c r="BW46" s="362"/>
      <c r="BX46" s="363"/>
      <c r="BY46" s="364"/>
      <c r="BZ46" s="361"/>
      <c r="CA46" s="361"/>
      <c r="CB46" s="361"/>
      <c r="CC46" s="361"/>
      <c r="CD46" s="362"/>
      <c r="CE46" s="362"/>
      <c r="CF46" s="360"/>
      <c r="CG46" s="361"/>
      <c r="CH46" s="361"/>
      <c r="CI46" s="361"/>
      <c r="CJ46" s="361"/>
      <c r="CK46" s="362"/>
      <c r="CL46" s="363"/>
      <c r="CM46" s="360"/>
      <c r="CN46" s="361"/>
      <c r="CO46" s="361"/>
      <c r="CP46" s="361"/>
      <c r="CQ46" s="361"/>
      <c r="CR46" s="362"/>
      <c r="CS46" s="363"/>
      <c r="CT46" s="360"/>
      <c r="CU46" s="361"/>
      <c r="CV46" s="361"/>
      <c r="CW46" s="361"/>
      <c r="CX46" s="361"/>
      <c r="CY46" s="362"/>
      <c r="CZ46" s="363"/>
      <c r="DA46" s="364"/>
      <c r="DB46" s="361"/>
      <c r="DC46" s="361"/>
      <c r="DD46" s="361"/>
      <c r="DE46" s="361"/>
      <c r="DF46" s="362"/>
      <c r="DG46" s="363"/>
      <c r="DH46" s="360"/>
      <c r="DI46" s="361"/>
      <c r="DJ46" s="361"/>
      <c r="DK46" s="361"/>
      <c r="DL46" s="361"/>
      <c r="DM46" s="362"/>
      <c r="DN46" s="363"/>
      <c r="DO46" s="360"/>
      <c r="DP46" s="361"/>
      <c r="DQ46" s="361"/>
      <c r="DR46" s="361"/>
      <c r="DS46" s="361"/>
      <c r="DT46" s="362"/>
      <c r="DU46" s="363"/>
      <c r="DV46" s="360"/>
      <c r="DW46" s="361"/>
      <c r="DX46" s="361"/>
      <c r="DY46" s="361"/>
      <c r="DZ46" s="361"/>
      <c r="EA46" s="362"/>
      <c r="EB46" s="363"/>
      <c r="EC46" s="360"/>
      <c r="ED46" s="361"/>
      <c r="EE46" s="361"/>
      <c r="EF46" s="361"/>
      <c r="EG46" s="361"/>
      <c r="EH46" s="362"/>
      <c r="EI46" s="363"/>
      <c r="EJ46" s="360"/>
      <c r="EK46" s="361"/>
      <c r="EL46" s="361"/>
      <c r="EM46" s="361"/>
      <c r="EN46" s="361"/>
      <c r="EO46" s="362"/>
      <c r="EP46" s="363"/>
      <c r="EQ46" s="360"/>
      <c r="ER46" s="361"/>
      <c r="ES46" s="361"/>
      <c r="ET46" s="361"/>
      <c r="EU46" s="361"/>
      <c r="EV46" s="362"/>
      <c r="EW46" s="363"/>
      <c r="EX46" s="360"/>
      <c r="EY46" s="361"/>
      <c r="EZ46" s="361"/>
      <c r="FA46" s="361"/>
      <c r="FB46" s="361"/>
      <c r="FC46" s="362"/>
      <c r="FD46" s="363"/>
      <c r="FE46" s="360"/>
      <c r="FF46" s="361"/>
      <c r="FG46" s="361"/>
      <c r="FH46" s="361"/>
      <c r="FI46" s="361"/>
      <c r="FJ46" s="362"/>
      <c r="FK46" s="363"/>
      <c r="FL46" s="360"/>
      <c r="FM46" s="361"/>
      <c r="FN46" s="361"/>
      <c r="FO46" s="361"/>
      <c r="FP46" s="361"/>
      <c r="FQ46" s="362"/>
      <c r="FR46" s="363"/>
      <c r="FS46" s="360"/>
      <c r="FT46" s="361"/>
      <c r="FU46" s="361"/>
      <c r="FV46" s="361"/>
      <c r="FW46" s="361"/>
      <c r="FX46" s="362"/>
      <c r="FY46" s="363"/>
      <c r="FZ46" s="360"/>
      <c r="GA46" s="361"/>
      <c r="GB46" s="361"/>
      <c r="GC46" s="361"/>
      <c r="GD46" s="361"/>
      <c r="GE46" s="362"/>
      <c r="GF46" s="363"/>
      <c r="GG46" s="360"/>
      <c r="GH46" s="361"/>
      <c r="GI46" s="361"/>
      <c r="GJ46" s="361"/>
      <c r="GK46" s="361"/>
      <c r="GL46" s="362"/>
      <c r="GM46" s="363"/>
      <c r="GN46" s="360"/>
      <c r="GO46" s="361"/>
      <c r="GP46" s="361"/>
      <c r="GQ46" s="361"/>
      <c r="GR46" s="361"/>
      <c r="GS46" s="362"/>
      <c r="GT46" s="363"/>
      <c r="GU46" s="360"/>
      <c r="GV46" s="361"/>
      <c r="GW46" s="361"/>
      <c r="GX46" s="361"/>
      <c r="GY46" s="361"/>
      <c r="GZ46" s="362"/>
      <c r="HA46" s="363"/>
      <c r="HB46" s="360"/>
      <c r="HC46" s="361"/>
      <c r="HD46" s="361"/>
      <c r="HE46" s="361"/>
      <c r="HF46" s="361"/>
      <c r="HG46" s="362"/>
      <c r="HH46" s="363"/>
      <c r="HI46" s="360"/>
      <c r="HJ46" s="361"/>
      <c r="HK46" s="361"/>
      <c r="HL46" s="361"/>
      <c r="HM46" s="361"/>
      <c r="HN46" s="362"/>
      <c r="HO46" s="363"/>
      <c r="HP46" s="360"/>
      <c r="HQ46" s="361"/>
      <c r="HR46" s="361"/>
      <c r="HS46" s="361"/>
      <c r="HT46" s="361"/>
      <c r="HU46" s="362"/>
      <c r="HV46" s="363"/>
      <c r="HW46" s="360"/>
      <c r="HX46" s="361"/>
      <c r="HY46" s="361"/>
      <c r="HZ46" s="361"/>
      <c r="IA46" s="361"/>
      <c r="IB46" s="362"/>
      <c r="IC46" s="363"/>
      <c r="ID46" s="360"/>
      <c r="IE46" s="361"/>
      <c r="IF46" s="361"/>
      <c r="IG46" s="361"/>
      <c r="IH46" s="361"/>
      <c r="II46" s="362"/>
      <c r="IJ46" s="363"/>
      <c r="IK46" s="360"/>
      <c r="IL46" s="361"/>
      <c r="IM46" s="361"/>
      <c r="IN46" s="361"/>
      <c r="IO46" s="361"/>
      <c r="IP46" s="362"/>
      <c r="IQ46" s="363"/>
      <c r="IR46" s="360"/>
      <c r="IS46" s="361"/>
      <c r="IT46" s="361"/>
      <c r="IU46" s="361"/>
      <c r="IV46" s="361"/>
      <c r="IW46" s="362"/>
      <c r="IX46" s="363"/>
      <c r="IY46" s="360"/>
      <c r="IZ46" s="361"/>
      <c r="JA46" s="361"/>
      <c r="JB46" s="361"/>
      <c r="JC46" s="361"/>
      <c r="JD46" s="362"/>
      <c r="JE46" s="363"/>
      <c r="JF46" s="360"/>
      <c r="JG46" s="361"/>
      <c r="JH46" s="361"/>
      <c r="JI46" s="361"/>
      <c r="JJ46" s="361"/>
      <c r="JK46" s="362"/>
      <c r="JL46" s="363"/>
      <c r="JM46" s="360"/>
      <c r="JN46" s="361"/>
      <c r="JO46" s="361"/>
      <c r="JP46" s="361"/>
      <c r="JQ46" s="361"/>
      <c r="JR46" s="362"/>
      <c r="JS46" s="363"/>
      <c r="JT46" s="360"/>
      <c r="JU46" s="361"/>
      <c r="JV46" s="361"/>
      <c r="JW46" s="361"/>
      <c r="JX46" s="361"/>
      <c r="JY46" s="362"/>
      <c r="JZ46" s="363"/>
      <c r="KA46" s="360"/>
      <c r="KB46" s="361"/>
      <c r="KC46" s="361"/>
      <c r="KD46" s="361"/>
      <c r="KE46" s="361"/>
      <c r="KF46" s="362"/>
      <c r="KG46" s="363"/>
      <c r="KH46" s="360"/>
      <c r="KI46" s="361"/>
      <c r="KJ46" s="361"/>
      <c r="KK46" s="361"/>
      <c r="KL46" s="361"/>
      <c r="KM46" s="362"/>
      <c r="KN46" s="363"/>
      <c r="KO46" s="360"/>
      <c r="KP46" s="361"/>
      <c r="KQ46" s="361"/>
      <c r="KR46" s="361"/>
      <c r="KS46" s="361"/>
      <c r="KT46" s="362"/>
      <c r="KU46" s="363"/>
      <c r="KV46" s="360"/>
      <c r="KW46" s="361"/>
      <c r="KX46" s="361"/>
      <c r="KY46" s="361"/>
      <c r="KZ46" s="361"/>
      <c r="LA46" s="362"/>
      <c r="LB46" s="363"/>
      <c r="LC46" s="360"/>
      <c r="LD46" s="361"/>
      <c r="LE46" s="361"/>
      <c r="LF46" s="361"/>
      <c r="LG46" s="361"/>
      <c r="LH46" s="362"/>
      <c r="LI46" s="363"/>
      <c r="LJ46" s="360"/>
      <c r="LK46" s="361"/>
      <c r="LL46" s="361"/>
      <c r="LM46" s="361"/>
      <c r="LN46" s="361"/>
      <c r="LO46" s="362"/>
      <c r="LP46" s="363"/>
      <c r="LQ46" s="360"/>
      <c r="LR46" s="361"/>
      <c r="LS46" s="361"/>
      <c r="LT46" s="361"/>
      <c r="LU46" s="361"/>
      <c r="LV46" s="362"/>
      <c r="LW46" s="365"/>
      <c r="LX46" s="331" t="str">
        <f t="shared" si="3"/>
        <v/>
      </c>
      <c r="LY46" s="322" t="str">
        <f t="shared" si="0"/>
        <v/>
      </c>
      <c r="LZ46" s="322" t="str">
        <f t="shared" si="1"/>
        <v/>
      </c>
      <c r="MA46" s="322" t="str">
        <f t="shared" si="2"/>
        <v/>
      </c>
      <c r="MB46" s="332" t="str">
        <f t="shared" si="4"/>
        <v/>
      </c>
      <c r="MC46" s="333"/>
    </row>
    <row r="47" spans="2:341" ht="15.75" customHeight="1" x14ac:dyDescent="0.5">
      <c r="B47" s="322">
        <v>41</v>
      </c>
      <c r="C47" s="376" t="str">
        <f>IF(นักเรียน!C46="","",นักเรียน!C46)</f>
        <v/>
      </c>
      <c r="D47" s="376" t="str">
        <f>IF(นักเรียน!D46="","",นักเรียน!D46)</f>
        <v/>
      </c>
      <c r="E47" s="323" t="str">
        <f>IF(นักเรียน!E46="","",นักเรียน!E46)</f>
        <v/>
      </c>
      <c r="F47" s="322" t="str">
        <f>IF(นักเรียน!E46="","",นักเรียน!B46)</f>
        <v/>
      </c>
      <c r="G47" s="360"/>
      <c r="H47" s="361"/>
      <c r="I47" s="361"/>
      <c r="J47" s="361"/>
      <c r="K47" s="361"/>
      <c r="L47" s="362"/>
      <c r="M47" s="362"/>
      <c r="N47" s="360"/>
      <c r="O47" s="361"/>
      <c r="P47" s="361"/>
      <c r="Q47" s="361"/>
      <c r="R47" s="361"/>
      <c r="S47" s="362"/>
      <c r="T47" s="363"/>
      <c r="U47" s="360"/>
      <c r="V47" s="361"/>
      <c r="W47" s="361"/>
      <c r="X47" s="361"/>
      <c r="Y47" s="361"/>
      <c r="Z47" s="362"/>
      <c r="AA47" s="363"/>
      <c r="AB47" s="360"/>
      <c r="AC47" s="361"/>
      <c r="AD47" s="361"/>
      <c r="AE47" s="361"/>
      <c r="AF47" s="361"/>
      <c r="AG47" s="362"/>
      <c r="AH47" s="363"/>
      <c r="AI47" s="360"/>
      <c r="AJ47" s="361"/>
      <c r="AK47" s="361"/>
      <c r="AL47" s="361"/>
      <c r="AM47" s="361"/>
      <c r="AN47" s="362"/>
      <c r="AO47" s="363"/>
      <c r="AP47" s="360"/>
      <c r="AQ47" s="361"/>
      <c r="AR47" s="361"/>
      <c r="AS47" s="361"/>
      <c r="AT47" s="361"/>
      <c r="AU47" s="362"/>
      <c r="AV47" s="363"/>
      <c r="AW47" s="364"/>
      <c r="AX47" s="361"/>
      <c r="AY47" s="361"/>
      <c r="AZ47" s="361"/>
      <c r="BA47" s="361"/>
      <c r="BB47" s="362"/>
      <c r="BC47" s="362"/>
      <c r="BD47" s="360"/>
      <c r="BE47" s="361"/>
      <c r="BF47" s="361"/>
      <c r="BG47" s="361"/>
      <c r="BH47" s="361"/>
      <c r="BI47" s="362"/>
      <c r="BJ47" s="363"/>
      <c r="BK47" s="360"/>
      <c r="BL47" s="361"/>
      <c r="BM47" s="361"/>
      <c r="BN47" s="361"/>
      <c r="BO47" s="361"/>
      <c r="BP47" s="362"/>
      <c r="BQ47" s="363"/>
      <c r="BR47" s="360"/>
      <c r="BS47" s="361"/>
      <c r="BT47" s="361"/>
      <c r="BU47" s="361"/>
      <c r="BV47" s="361"/>
      <c r="BW47" s="362"/>
      <c r="BX47" s="363"/>
      <c r="BY47" s="364"/>
      <c r="BZ47" s="361"/>
      <c r="CA47" s="361"/>
      <c r="CB47" s="361"/>
      <c r="CC47" s="361"/>
      <c r="CD47" s="362"/>
      <c r="CE47" s="362"/>
      <c r="CF47" s="360"/>
      <c r="CG47" s="361"/>
      <c r="CH47" s="361"/>
      <c r="CI47" s="361"/>
      <c r="CJ47" s="361"/>
      <c r="CK47" s="362"/>
      <c r="CL47" s="363"/>
      <c r="CM47" s="360"/>
      <c r="CN47" s="361"/>
      <c r="CO47" s="361"/>
      <c r="CP47" s="361"/>
      <c r="CQ47" s="361"/>
      <c r="CR47" s="362"/>
      <c r="CS47" s="363"/>
      <c r="CT47" s="360"/>
      <c r="CU47" s="361"/>
      <c r="CV47" s="361"/>
      <c r="CW47" s="361"/>
      <c r="CX47" s="361"/>
      <c r="CY47" s="362"/>
      <c r="CZ47" s="363"/>
      <c r="DA47" s="364"/>
      <c r="DB47" s="361"/>
      <c r="DC47" s="361"/>
      <c r="DD47" s="361"/>
      <c r="DE47" s="361"/>
      <c r="DF47" s="362"/>
      <c r="DG47" s="363"/>
      <c r="DH47" s="360"/>
      <c r="DI47" s="361"/>
      <c r="DJ47" s="361"/>
      <c r="DK47" s="361"/>
      <c r="DL47" s="361"/>
      <c r="DM47" s="362"/>
      <c r="DN47" s="363"/>
      <c r="DO47" s="360"/>
      <c r="DP47" s="361"/>
      <c r="DQ47" s="361"/>
      <c r="DR47" s="361"/>
      <c r="DS47" s="361"/>
      <c r="DT47" s="362"/>
      <c r="DU47" s="363"/>
      <c r="DV47" s="360"/>
      <c r="DW47" s="361"/>
      <c r="DX47" s="361"/>
      <c r="DY47" s="361"/>
      <c r="DZ47" s="361"/>
      <c r="EA47" s="362"/>
      <c r="EB47" s="363"/>
      <c r="EC47" s="360"/>
      <c r="ED47" s="361"/>
      <c r="EE47" s="361"/>
      <c r="EF47" s="361"/>
      <c r="EG47" s="361"/>
      <c r="EH47" s="362"/>
      <c r="EI47" s="363"/>
      <c r="EJ47" s="360"/>
      <c r="EK47" s="361"/>
      <c r="EL47" s="361"/>
      <c r="EM47" s="361"/>
      <c r="EN47" s="361"/>
      <c r="EO47" s="362"/>
      <c r="EP47" s="363"/>
      <c r="EQ47" s="360"/>
      <c r="ER47" s="361"/>
      <c r="ES47" s="361"/>
      <c r="ET47" s="361"/>
      <c r="EU47" s="361"/>
      <c r="EV47" s="362"/>
      <c r="EW47" s="363"/>
      <c r="EX47" s="360"/>
      <c r="EY47" s="361"/>
      <c r="EZ47" s="361"/>
      <c r="FA47" s="361"/>
      <c r="FB47" s="361"/>
      <c r="FC47" s="362"/>
      <c r="FD47" s="363"/>
      <c r="FE47" s="360"/>
      <c r="FF47" s="361"/>
      <c r="FG47" s="361"/>
      <c r="FH47" s="361"/>
      <c r="FI47" s="361"/>
      <c r="FJ47" s="362"/>
      <c r="FK47" s="363"/>
      <c r="FL47" s="360"/>
      <c r="FM47" s="361"/>
      <c r="FN47" s="361"/>
      <c r="FO47" s="361"/>
      <c r="FP47" s="361"/>
      <c r="FQ47" s="362"/>
      <c r="FR47" s="363"/>
      <c r="FS47" s="360"/>
      <c r="FT47" s="361"/>
      <c r="FU47" s="361"/>
      <c r="FV47" s="361"/>
      <c r="FW47" s="361"/>
      <c r="FX47" s="362"/>
      <c r="FY47" s="363"/>
      <c r="FZ47" s="360"/>
      <c r="GA47" s="361"/>
      <c r="GB47" s="361"/>
      <c r="GC47" s="361"/>
      <c r="GD47" s="361"/>
      <c r="GE47" s="362"/>
      <c r="GF47" s="363"/>
      <c r="GG47" s="360"/>
      <c r="GH47" s="361"/>
      <c r="GI47" s="361"/>
      <c r="GJ47" s="361"/>
      <c r="GK47" s="361"/>
      <c r="GL47" s="362"/>
      <c r="GM47" s="363"/>
      <c r="GN47" s="360"/>
      <c r="GO47" s="361"/>
      <c r="GP47" s="361"/>
      <c r="GQ47" s="361"/>
      <c r="GR47" s="361"/>
      <c r="GS47" s="362"/>
      <c r="GT47" s="363"/>
      <c r="GU47" s="360"/>
      <c r="GV47" s="361"/>
      <c r="GW47" s="361"/>
      <c r="GX47" s="361"/>
      <c r="GY47" s="361"/>
      <c r="GZ47" s="362"/>
      <c r="HA47" s="363"/>
      <c r="HB47" s="360"/>
      <c r="HC47" s="361"/>
      <c r="HD47" s="361"/>
      <c r="HE47" s="361"/>
      <c r="HF47" s="361"/>
      <c r="HG47" s="362"/>
      <c r="HH47" s="363"/>
      <c r="HI47" s="360"/>
      <c r="HJ47" s="361"/>
      <c r="HK47" s="361"/>
      <c r="HL47" s="361"/>
      <c r="HM47" s="361"/>
      <c r="HN47" s="362"/>
      <c r="HO47" s="363"/>
      <c r="HP47" s="360"/>
      <c r="HQ47" s="361"/>
      <c r="HR47" s="361"/>
      <c r="HS47" s="361"/>
      <c r="HT47" s="361"/>
      <c r="HU47" s="362"/>
      <c r="HV47" s="363"/>
      <c r="HW47" s="360"/>
      <c r="HX47" s="361"/>
      <c r="HY47" s="361"/>
      <c r="HZ47" s="361"/>
      <c r="IA47" s="361"/>
      <c r="IB47" s="362"/>
      <c r="IC47" s="363"/>
      <c r="ID47" s="360"/>
      <c r="IE47" s="361"/>
      <c r="IF47" s="361"/>
      <c r="IG47" s="361"/>
      <c r="IH47" s="361"/>
      <c r="II47" s="362"/>
      <c r="IJ47" s="363"/>
      <c r="IK47" s="360"/>
      <c r="IL47" s="361"/>
      <c r="IM47" s="361"/>
      <c r="IN47" s="361"/>
      <c r="IO47" s="361"/>
      <c r="IP47" s="362"/>
      <c r="IQ47" s="363"/>
      <c r="IR47" s="360"/>
      <c r="IS47" s="361"/>
      <c r="IT47" s="361"/>
      <c r="IU47" s="361"/>
      <c r="IV47" s="361"/>
      <c r="IW47" s="362"/>
      <c r="IX47" s="363"/>
      <c r="IY47" s="360"/>
      <c r="IZ47" s="361"/>
      <c r="JA47" s="361"/>
      <c r="JB47" s="361"/>
      <c r="JC47" s="361"/>
      <c r="JD47" s="362"/>
      <c r="JE47" s="363"/>
      <c r="JF47" s="360"/>
      <c r="JG47" s="361"/>
      <c r="JH47" s="361"/>
      <c r="JI47" s="361"/>
      <c r="JJ47" s="361"/>
      <c r="JK47" s="362"/>
      <c r="JL47" s="363"/>
      <c r="JM47" s="360"/>
      <c r="JN47" s="361"/>
      <c r="JO47" s="361"/>
      <c r="JP47" s="361"/>
      <c r="JQ47" s="361"/>
      <c r="JR47" s="362"/>
      <c r="JS47" s="363"/>
      <c r="JT47" s="360"/>
      <c r="JU47" s="361"/>
      <c r="JV47" s="361"/>
      <c r="JW47" s="361"/>
      <c r="JX47" s="361"/>
      <c r="JY47" s="362"/>
      <c r="JZ47" s="363"/>
      <c r="KA47" s="360"/>
      <c r="KB47" s="361"/>
      <c r="KC47" s="361"/>
      <c r="KD47" s="361"/>
      <c r="KE47" s="361"/>
      <c r="KF47" s="362"/>
      <c r="KG47" s="363"/>
      <c r="KH47" s="360"/>
      <c r="KI47" s="361"/>
      <c r="KJ47" s="361"/>
      <c r="KK47" s="361"/>
      <c r="KL47" s="361"/>
      <c r="KM47" s="362"/>
      <c r="KN47" s="363"/>
      <c r="KO47" s="360"/>
      <c r="KP47" s="361"/>
      <c r="KQ47" s="361"/>
      <c r="KR47" s="361"/>
      <c r="KS47" s="361"/>
      <c r="KT47" s="362"/>
      <c r="KU47" s="363"/>
      <c r="KV47" s="360"/>
      <c r="KW47" s="361"/>
      <c r="KX47" s="361"/>
      <c r="KY47" s="361"/>
      <c r="KZ47" s="361"/>
      <c r="LA47" s="362"/>
      <c r="LB47" s="363"/>
      <c r="LC47" s="360"/>
      <c r="LD47" s="361"/>
      <c r="LE47" s="361"/>
      <c r="LF47" s="361"/>
      <c r="LG47" s="361"/>
      <c r="LH47" s="362"/>
      <c r="LI47" s="363"/>
      <c r="LJ47" s="360"/>
      <c r="LK47" s="361"/>
      <c r="LL47" s="361"/>
      <c r="LM47" s="361"/>
      <c r="LN47" s="361"/>
      <c r="LO47" s="362"/>
      <c r="LP47" s="363"/>
      <c r="LQ47" s="360"/>
      <c r="LR47" s="361"/>
      <c r="LS47" s="361"/>
      <c r="LT47" s="361"/>
      <c r="LU47" s="361"/>
      <c r="LV47" s="362"/>
      <c r="LW47" s="365"/>
      <c r="LX47" s="331" t="str">
        <f t="shared" si="3"/>
        <v/>
      </c>
      <c r="LY47" s="322" t="str">
        <f t="shared" si="0"/>
        <v/>
      </c>
      <c r="LZ47" s="322" t="str">
        <f t="shared" si="1"/>
        <v/>
      </c>
      <c r="MA47" s="322" t="str">
        <f t="shared" si="2"/>
        <v/>
      </c>
      <c r="MB47" s="332" t="str">
        <f t="shared" si="4"/>
        <v/>
      </c>
      <c r="MC47" s="333"/>
    </row>
    <row r="48" spans="2:341" ht="15.75" customHeight="1" x14ac:dyDescent="0.5">
      <c r="B48" s="322">
        <v>42</v>
      </c>
      <c r="C48" s="376" t="str">
        <f>IF(นักเรียน!C47="","",นักเรียน!C47)</f>
        <v/>
      </c>
      <c r="D48" s="376" t="str">
        <f>IF(นักเรียน!D47="","",นักเรียน!D47)</f>
        <v/>
      </c>
      <c r="E48" s="323" t="str">
        <f>IF(นักเรียน!E47="","",นักเรียน!E47)</f>
        <v/>
      </c>
      <c r="F48" s="322" t="str">
        <f>IF(นักเรียน!E47="","",นักเรียน!B47)</f>
        <v/>
      </c>
      <c r="G48" s="360"/>
      <c r="H48" s="361"/>
      <c r="I48" s="361"/>
      <c r="J48" s="361"/>
      <c r="K48" s="361"/>
      <c r="L48" s="362"/>
      <c r="M48" s="362"/>
      <c r="N48" s="360"/>
      <c r="O48" s="361"/>
      <c r="P48" s="361"/>
      <c r="Q48" s="361"/>
      <c r="R48" s="361"/>
      <c r="S48" s="362"/>
      <c r="T48" s="363"/>
      <c r="U48" s="360"/>
      <c r="V48" s="361"/>
      <c r="W48" s="361"/>
      <c r="X48" s="361"/>
      <c r="Y48" s="361"/>
      <c r="Z48" s="362"/>
      <c r="AA48" s="363"/>
      <c r="AB48" s="360"/>
      <c r="AC48" s="361"/>
      <c r="AD48" s="361"/>
      <c r="AE48" s="361"/>
      <c r="AF48" s="361"/>
      <c r="AG48" s="362"/>
      <c r="AH48" s="363"/>
      <c r="AI48" s="360"/>
      <c r="AJ48" s="361"/>
      <c r="AK48" s="361"/>
      <c r="AL48" s="361"/>
      <c r="AM48" s="361"/>
      <c r="AN48" s="362"/>
      <c r="AO48" s="363"/>
      <c r="AP48" s="360"/>
      <c r="AQ48" s="361"/>
      <c r="AR48" s="361"/>
      <c r="AS48" s="361"/>
      <c r="AT48" s="361"/>
      <c r="AU48" s="362"/>
      <c r="AV48" s="363"/>
      <c r="AW48" s="364"/>
      <c r="AX48" s="361"/>
      <c r="AY48" s="361"/>
      <c r="AZ48" s="361"/>
      <c r="BA48" s="361"/>
      <c r="BB48" s="362"/>
      <c r="BC48" s="362"/>
      <c r="BD48" s="360"/>
      <c r="BE48" s="361"/>
      <c r="BF48" s="361"/>
      <c r="BG48" s="361"/>
      <c r="BH48" s="361"/>
      <c r="BI48" s="362"/>
      <c r="BJ48" s="363"/>
      <c r="BK48" s="360"/>
      <c r="BL48" s="361"/>
      <c r="BM48" s="361"/>
      <c r="BN48" s="361"/>
      <c r="BO48" s="361"/>
      <c r="BP48" s="362"/>
      <c r="BQ48" s="363"/>
      <c r="BR48" s="360"/>
      <c r="BS48" s="361"/>
      <c r="BT48" s="361"/>
      <c r="BU48" s="361"/>
      <c r="BV48" s="361"/>
      <c r="BW48" s="362"/>
      <c r="BX48" s="363"/>
      <c r="BY48" s="364"/>
      <c r="BZ48" s="361"/>
      <c r="CA48" s="361"/>
      <c r="CB48" s="361"/>
      <c r="CC48" s="361"/>
      <c r="CD48" s="362"/>
      <c r="CE48" s="362"/>
      <c r="CF48" s="360"/>
      <c r="CG48" s="361"/>
      <c r="CH48" s="361"/>
      <c r="CI48" s="361"/>
      <c r="CJ48" s="361"/>
      <c r="CK48" s="362"/>
      <c r="CL48" s="363"/>
      <c r="CM48" s="360"/>
      <c r="CN48" s="361"/>
      <c r="CO48" s="361"/>
      <c r="CP48" s="361"/>
      <c r="CQ48" s="361"/>
      <c r="CR48" s="362"/>
      <c r="CS48" s="363"/>
      <c r="CT48" s="360"/>
      <c r="CU48" s="361"/>
      <c r="CV48" s="361"/>
      <c r="CW48" s="361"/>
      <c r="CX48" s="361"/>
      <c r="CY48" s="362"/>
      <c r="CZ48" s="363"/>
      <c r="DA48" s="364"/>
      <c r="DB48" s="361"/>
      <c r="DC48" s="361"/>
      <c r="DD48" s="361"/>
      <c r="DE48" s="361"/>
      <c r="DF48" s="362"/>
      <c r="DG48" s="363"/>
      <c r="DH48" s="360"/>
      <c r="DI48" s="361"/>
      <c r="DJ48" s="361"/>
      <c r="DK48" s="361"/>
      <c r="DL48" s="361"/>
      <c r="DM48" s="362"/>
      <c r="DN48" s="363"/>
      <c r="DO48" s="360"/>
      <c r="DP48" s="361"/>
      <c r="DQ48" s="361"/>
      <c r="DR48" s="361"/>
      <c r="DS48" s="361"/>
      <c r="DT48" s="362"/>
      <c r="DU48" s="363"/>
      <c r="DV48" s="360"/>
      <c r="DW48" s="361"/>
      <c r="DX48" s="361"/>
      <c r="DY48" s="361"/>
      <c r="DZ48" s="361"/>
      <c r="EA48" s="362"/>
      <c r="EB48" s="363"/>
      <c r="EC48" s="360"/>
      <c r="ED48" s="361"/>
      <c r="EE48" s="361"/>
      <c r="EF48" s="361"/>
      <c r="EG48" s="361"/>
      <c r="EH48" s="362"/>
      <c r="EI48" s="363"/>
      <c r="EJ48" s="360"/>
      <c r="EK48" s="361"/>
      <c r="EL48" s="361"/>
      <c r="EM48" s="361"/>
      <c r="EN48" s="361"/>
      <c r="EO48" s="362"/>
      <c r="EP48" s="363"/>
      <c r="EQ48" s="360"/>
      <c r="ER48" s="361"/>
      <c r="ES48" s="361"/>
      <c r="ET48" s="361"/>
      <c r="EU48" s="361"/>
      <c r="EV48" s="362"/>
      <c r="EW48" s="363"/>
      <c r="EX48" s="360"/>
      <c r="EY48" s="361"/>
      <c r="EZ48" s="361"/>
      <c r="FA48" s="361"/>
      <c r="FB48" s="361"/>
      <c r="FC48" s="362"/>
      <c r="FD48" s="363"/>
      <c r="FE48" s="360"/>
      <c r="FF48" s="361"/>
      <c r="FG48" s="361"/>
      <c r="FH48" s="361"/>
      <c r="FI48" s="361"/>
      <c r="FJ48" s="362"/>
      <c r="FK48" s="363"/>
      <c r="FL48" s="360"/>
      <c r="FM48" s="361"/>
      <c r="FN48" s="361"/>
      <c r="FO48" s="361"/>
      <c r="FP48" s="361"/>
      <c r="FQ48" s="362"/>
      <c r="FR48" s="363"/>
      <c r="FS48" s="360"/>
      <c r="FT48" s="361"/>
      <c r="FU48" s="361"/>
      <c r="FV48" s="361"/>
      <c r="FW48" s="361"/>
      <c r="FX48" s="362"/>
      <c r="FY48" s="363"/>
      <c r="FZ48" s="360"/>
      <c r="GA48" s="361"/>
      <c r="GB48" s="361"/>
      <c r="GC48" s="361"/>
      <c r="GD48" s="361"/>
      <c r="GE48" s="362"/>
      <c r="GF48" s="363"/>
      <c r="GG48" s="360"/>
      <c r="GH48" s="361"/>
      <c r="GI48" s="361"/>
      <c r="GJ48" s="361"/>
      <c r="GK48" s="361"/>
      <c r="GL48" s="362"/>
      <c r="GM48" s="363"/>
      <c r="GN48" s="360"/>
      <c r="GO48" s="361"/>
      <c r="GP48" s="361"/>
      <c r="GQ48" s="361"/>
      <c r="GR48" s="361"/>
      <c r="GS48" s="362"/>
      <c r="GT48" s="363"/>
      <c r="GU48" s="360"/>
      <c r="GV48" s="361"/>
      <c r="GW48" s="361"/>
      <c r="GX48" s="361"/>
      <c r="GY48" s="361"/>
      <c r="GZ48" s="362"/>
      <c r="HA48" s="363"/>
      <c r="HB48" s="360"/>
      <c r="HC48" s="361"/>
      <c r="HD48" s="361"/>
      <c r="HE48" s="361"/>
      <c r="HF48" s="361"/>
      <c r="HG48" s="362"/>
      <c r="HH48" s="363"/>
      <c r="HI48" s="360"/>
      <c r="HJ48" s="361"/>
      <c r="HK48" s="361"/>
      <c r="HL48" s="361"/>
      <c r="HM48" s="361"/>
      <c r="HN48" s="362"/>
      <c r="HO48" s="363"/>
      <c r="HP48" s="360"/>
      <c r="HQ48" s="361"/>
      <c r="HR48" s="361"/>
      <c r="HS48" s="361"/>
      <c r="HT48" s="361"/>
      <c r="HU48" s="362"/>
      <c r="HV48" s="363"/>
      <c r="HW48" s="360"/>
      <c r="HX48" s="361"/>
      <c r="HY48" s="361"/>
      <c r="HZ48" s="361"/>
      <c r="IA48" s="361"/>
      <c r="IB48" s="362"/>
      <c r="IC48" s="363"/>
      <c r="ID48" s="360"/>
      <c r="IE48" s="361"/>
      <c r="IF48" s="361"/>
      <c r="IG48" s="361"/>
      <c r="IH48" s="361"/>
      <c r="II48" s="362"/>
      <c r="IJ48" s="363"/>
      <c r="IK48" s="360"/>
      <c r="IL48" s="361"/>
      <c r="IM48" s="361"/>
      <c r="IN48" s="361"/>
      <c r="IO48" s="361"/>
      <c r="IP48" s="362"/>
      <c r="IQ48" s="363"/>
      <c r="IR48" s="360"/>
      <c r="IS48" s="361"/>
      <c r="IT48" s="361"/>
      <c r="IU48" s="361"/>
      <c r="IV48" s="361"/>
      <c r="IW48" s="362"/>
      <c r="IX48" s="363"/>
      <c r="IY48" s="360"/>
      <c r="IZ48" s="361"/>
      <c r="JA48" s="361"/>
      <c r="JB48" s="361"/>
      <c r="JC48" s="361"/>
      <c r="JD48" s="362"/>
      <c r="JE48" s="363"/>
      <c r="JF48" s="360"/>
      <c r="JG48" s="361"/>
      <c r="JH48" s="361"/>
      <c r="JI48" s="361"/>
      <c r="JJ48" s="361"/>
      <c r="JK48" s="362"/>
      <c r="JL48" s="363"/>
      <c r="JM48" s="360"/>
      <c r="JN48" s="361"/>
      <c r="JO48" s="361"/>
      <c r="JP48" s="361"/>
      <c r="JQ48" s="361"/>
      <c r="JR48" s="362"/>
      <c r="JS48" s="363"/>
      <c r="JT48" s="360"/>
      <c r="JU48" s="361"/>
      <c r="JV48" s="361"/>
      <c r="JW48" s="361"/>
      <c r="JX48" s="361"/>
      <c r="JY48" s="362"/>
      <c r="JZ48" s="363"/>
      <c r="KA48" s="360"/>
      <c r="KB48" s="361"/>
      <c r="KC48" s="361"/>
      <c r="KD48" s="361"/>
      <c r="KE48" s="361"/>
      <c r="KF48" s="362"/>
      <c r="KG48" s="363"/>
      <c r="KH48" s="360"/>
      <c r="KI48" s="361"/>
      <c r="KJ48" s="361"/>
      <c r="KK48" s="361"/>
      <c r="KL48" s="361"/>
      <c r="KM48" s="362"/>
      <c r="KN48" s="363"/>
      <c r="KO48" s="360"/>
      <c r="KP48" s="361"/>
      <c r="KQ48" s="361"/>
      <c r="KR48" s="361"/>
      <c r="KS48" s="361"/>
      <c r="KT48" s="362"/>
      <c r="KU48" s="363"/>
      <c r="KV48" s="360"/>
      <c r="KW48" s="361"/>
      <c r="KX48" s="361"/>
      <c r="KY48" s="361"/>
      <c r="KZ48" s="361"/>
      <c r="LA48" s="362"/>
      <c r="LB48" s="363"/>
      <c r="LC48" s="360"/>
      <c r="LD48" s="361"/>
      <c r="LE48" s="361"/>
      <c r="LF48" s="361"/>
      <c r="LG48" s="361"/>
      <c r="LH48" s="362"/>
      <c r="LI48" s="363"/>
      <c r="LJ48" s="360"/>
      <c r="LK48" s="361"/>
      <c r="LL48" s="361"/>
      <c r="LM48" s="361"/>
      <c r="LN48" s="361"/>
      <c r="LO48" s="362"/>
      <c r="LP48" s="363"/>
      <c r="LQ48" s="360"/>
      <c r="LR48" s="361"/>
      <c r="LS48" s="361"/>
      <c r="LT48" s="361"/>
      <c r="LU48" s="361"/>
      <c r="LV48" s="362"/>
      <c r="LW48" s="365"/>
      <c r="LX48" s="331" t="str">
        <f t="shared" si="3"/>
        <v/>
      </c>
      <c r="LY48" s="322" t="str">
        <f t="shared" si="0"/>
        <v/>
      </c>
      <c r="LZ48" s="322" t="str">
        <f t="shared" si="1"/>
        <v/>
      </c>
      <c r="MA48" s="322" t="str">
        <f t="shared" si="2"/>
        <v/>
      </c>
      <c r="MB48" s="332" t="str">
        <f t="shared" si="4"/>
        <v/>
      </c>
      <c r="MC48" s="333"/>
    </row>
    <row r="49" spans="2:341" ht="15.75" customHeight="1" x14ac:dyDescent="0.5">
      <c r="B49" s="322">
        <v>43</v>
      </c>
      <c r="C49" s="376" t="str">
        <f>IF(นักเรียน!C48="","",นักเรียน!C48)</f>
        <v/>
      </c>
      <c r="D49" s="376" t="str">
        <f>IF(นักเรียน!D48="","",นักเรียน!D48)</f>
        <v/>
      </c>
      <c r="E49" s="323" t="str">
        <f>IF(นักเรียน!E48="","",นักเรียน!E48)</f>
        <v/>
      </c>
      <c r="F49" s="322" t="str">
        <f>IF(นักเรียน!E48="","",นักเรียน!B48)</f>
        <v/>
      </c>
      <c r="G49" s="360"/>
      <c r="H49" s="361"/>
      <c r="I49" s="361"/>
      <c r="J49" s="361"/>
      <c r="K49" s="361"/>
      <c r="L49" s="362"/>
      <c r="M49" s="362"/>
      <c r="N49" s="360"/>
      <c r="O49" s="361"/>
      <c r="P49" s="361"/>
      <c r="Q49" s="361"/>
      <c r="R49" s="361"/>
      <c r="S49" s="362"/>
      <c r="T49" s="363"/>
      <c r="U49" s="360"/>
      <c r="V49" s="361"/>
      <c r="W49" s="361"/>
      <c r="X49" s="361"/>
      <c r="Y49" s="361"/>
      <c r="Z49" s="362"/>
      <c r="AA49" s="363"/>
      <c r="AB49" s="360"/>
      <c r="AC49" s="361"/>
      <c r="AD49" s="361"/>
      <c r="AE49" s="361"/>
      <c r="AF49" s="361"/>
      <c r="AG49" s="362"/>
      <c r="AH49" s="363"/>
      <c r="AI49" s="360"/>
      <c r="AJ49" s="361"/>
      <c r="AK49" s="361"/>
      <c r="AL49" s="361"/>
      <c r="AM49" s="361"/>
      <c r="AN49" s="362"/>
      <c r="AO49" s="363"/>
      <c r="AP49" s="360"/>
      <c r="AQ49" s="361"/>
      <c r="AR49" s="361"/>
      <c r="AS49" s="361"/>
      <c r="AT49" s="361"/>
      <c r="AU49" s="362"/>
      <c r="AV49" s="363"/>
      <c r="AW49" s="364"/>
      <c r="AX49" s="361"/>
      <c r="AY49" s="361"/>
      <c r="AZ49" s="361"/>
      <c r="BA49" s="361"/>
      <c r="BB49" s="362"/>
      <c r="BC49" s="362"/>
      <c r="BD49" s="360"/>
      <c r="BE49" s="361"/>
      <c r="BF49" s="361"/>
      <c r="BG49" s="361"/>
      <c r="BH49" s="361"/>
      <c r="BI49" s="362"/>
      <c r="BJ49" s="363"/>
      <c r="BK49" s="360"/>
      <c r="BL49" s="361"/>
      <c r="BM49" s="361"/>
      <c r="BN49" s="361"/>
      <c r="BO49" s="361"/>
      <c r="BP49" s="362"/>
      <c r="BQ49" s="363"/>
      <c r="BR49" s="360"/>
      <c r="BS49" s="361"/>
      <c r="BT49" s="361"/>
      <c r="BU49" s="361"/>
      <c r="BV49" s="361"/>
      <c r="BW49" s="362"/>
      <c r="BX49" s="363"/>
      <c r="BY49" s="364"/>
      <c r="BZ49" s="361"/>
      <c r="CA49" s="361"/>
      <c r="CB49" s="361"/>
      <c r="CC49" s="361"/>
      <c r="CD49" s="362"/>
      <c r="CE49" s="362"/>
      <c r="CF49" s="360"/>
      <c r="CG49" s="361"/>
      <c r="CH49" s="361"/>
      <c r="CI49" s="361"/>
      <c r="CJ49" s="361"/>
      <c r="CK49" s="362"/>
      <c r="CL49" s="363"/>
      <c r="CM49" s="360"/>
      <c r="CN49" s="361"/>
      <c r="CO49" s="361"/>
      <c r="CP49" s="361"/>
      <c r="CQ49" s="361"/>
      <c r="CR49" s="362"/>
      <c r="CS49" s="363"/>
      <c r="CT49" s="360"/>
      <c r="CU49" s="361"/>
      <c r="CV49" s="361"/>
      <c r="CW49" s="361"/>
      <c r="CX49" s="361"/>
      <c r="CY49" s="362"/>
      <c r="CZ49" s="363"/>
      <c r="DA49" s="364"/>
      <c r="DB49" s="361"/>
      <c r="DC49" s="361"/>
      <c r="DD49" s="361"/>
      <c r="DE49" s="361"/>
      <c r="DF49" s="362"/>
      <c r="DG49" s="363"/>
      <c r="DH49" s="360"/>
      <c r="DI49" s="361"/>
      <c r="DJ49" s="361"/>
      <c r="DK49" s="361"/>
      <c r="DL49" s="361"/>
      <c r="DM49" s="362"/>
      <c r="DN49" s="363"/>
      <c r="DO49" s="360"/>
      <c r="DP49" s="361"/>
      <c r="DQ49" s="361"/>
      <c r="DR49" s="361"/>
      <c r="DS49" s="361"/>
      <c r="DT49" s="362"/>
      <c r="DU49" s="363"/>
      <c r="DV49" s="360"/>
      <c r="DW49" s="361"/>
      <c r="DX49" s="361"/>
      <c r="DY49" s="361"/>
      <c r="DZ49" s="361"/>
      <c r="EA49" s="362"/>
      <c r="EB49" s="363"/>
      <c r="EC49" s="360"/>
      <c r="ED49" s="361"/>
      <c r="EE49" s="361"/>
      <c r="EF49" s="361"/>
      <c r="EG49" s="361"/>
      <c r="EH49" s="362"/>
      <c r="EI49" s="363"/>
      <c r="EJ49" s="360"/>
      <c r="EK49" s="361"/>
      <c r="EL49" s="361"/>
      <c r="EM49" s="361"/>
      <c r="EN49" s="361"/>
      <c r="EO49" s="362"/>
      <c r="EP49" s="363"/>
      <c r="EQ49" s="360"/>
      <c r="ER49" s="361"/>
      <c r="ES49" s="361"/>
      <c r="ET49" s="361"/>
      <c r="EU49" s="361"/>
      <c r="EV49" s="362"/>
      <c r="EW49" s="363"/>
      <c r="EX49" s="360"/>
      <c r="EY49" s="361"/>
      <c r="EZ49" s="361"/>
      <c r="FA49" s="361"/>
      <c r="FB49" s="361"/>
      <c r="FC49" s="362"/>
      <c r="FD49" s="363"/>
      <c r="FE49" s="360"/>
      <c r="FF49" s="361"/>
      <c r="FG49" s="361"/>
      <c r="FH49" s="361"/>
      <c r="FI49" s="361"/>
      <c r="FJ49" s="362"/>
      <c r="FK49" s="363"/>
      <c r="FL49" s="360"/>
      <c r="FM49" s="361"/>
      <c r="FN49" s="361"/>
      <c r="FO49" s="361"/>
      <c r="FP49" s="361"/>
      <c r="FQ49" s="362"/>
      <c r="FR49" s="363"/>
      <c r="FS49" s="360"/>
      <c r="FT49" s="361"/>
      <c r="FU49" s="361"/>
      <c r="FV49" s="361"/>
      <c r="FW49" s="361"/>
      <c r="FX49" s="362"/>
      <c r="FY49" s="363"/>
      <c r="FZ49" s="360"/>
      <c r="GA49" s="361"/>
      <c r="GB49" s="361"/>
      <c r="GC49" s="361"/>
      <c r="GD49" s="361"/>
      <c r="GE49" s="362"/>
      <c r="GF49" s="363"/>
      <c r="GG49" s="360"/>
      <c r="GH49" s="361"/>
      <c r="GI49" s="361"/>
      <c r="GJ49" s="361"/>
      <c r="GK49" s="361"/>
      <c r="GL49" s="362"/>
      <c r="GM49" s="363"/>
      <c r="GN49" s="360"/>
      <c r="GO49" s="361"/>
      <c r="GP49" s="361"/>
      <c r="GQ49" s="361"/>
      <c r="GR49" s="361"/>
      <c r="GS49" s="362"/>
      <c r="GT49" s="363"/>
      <c r="GU49" s="360"/>
      <c r="GV49" s="361"/>
      <c r="GW49" s="361"/>
      <c r="GX49" s="361"/>
      <c r="GY49" s="361"/>
      <c r="GZ49" s="362"/>
      <c r="HA49" s="363"/>
      <c r="HB49" s="360"/>
      <c r="HC49" s="361"/>
      <c r="HD49" s="361"/>
      <c r="HE49" s="361"/>
      <c r="HF49" s="361"/>
      <c r="HG49" s="362"/>
      <c r="HH49" s="363"/>
      <c r="HI49" s="360"/>
      <c r="HJ49" s="361"/>
      <c r="HK49" s="361"/>
      <c r="HL49" s="361"/>
      <c r="HM49" s="361"/>
      <c r="HN49" s="362"/>
      <c r="HO49" s="363"/>
      <c r="HP49" s="360"/>
      <c r="HQ49" s="361"/>
      <c r="HR49" s="361"/>
      <c r="HS49" s="361"/>
      <c r="HT49" s="361"/>
      <c r="HU49" s="362"/>
      <c r="HV49" s="363"/>
      <c r="HW49" s="360"/>
      <c r="HX49" s="361"/>
      <c r="HY49" s="361"/>
      <c r="HZ49" s="361"/>
      <c r="IA49" s="361"/>
      <c r="IB49" s="362"/>
      <c r="IC49" s="363"/>
      <c r="ID49" s="360"/>
      <c r="IE49" s="361"/>
      <c r="IF49" s="361"/>
      <c r="IG49" s="361"/>
      <c r="IH49" s="361"/>
      <c r="II49" s="362"/>
      <c r="IJ49" s="363"/>
      <c r="IK49" s="360"/>
      <c r="IL49" s="361"/>
      <c r="IM49" s="361"/>
      <c r="IN49" s="361"/>
      <c r="IO49" s="361"/>
      <c r="IP49" s="362"/>
      <c r="IQ49" s="363"/>
      <c r="IR49" s="360"/>
      <c r="IS49" s="361"/>
      <c r="IT49" s="361"/>
      <c r="IU49" s="361"/>
      <c r="IV49" s="361"/>
      <c r="IW49" s="362"/>
      <c r="IX49" s="363"/>
      <c r="IY49" s="360"/>
      <c r="IZ49" s="361"/>
      <c r="JA49" s="361"/>
      <c r="JB49" s="361"/>
      <c r="JC49" s="361"/>
      <c r="JD49" s="362"/>
      <c r="JE49" s="363"/>
      <c r="JF49" s="360"/>
      <c r="JG49" s="361"/>
      <c r="JH49" s="361"/>
      <c r="JI49" s="361"/>
      <c r="JJ49" s="361"/>
      <c r="JK49" s="362"/>
      <c r="JL49" s="363"/>
      <c r="JM49" s="360"/>
      <c r="JN49" s="361"/>
      <c r="JO49" s="361"/>
      <c r="JP49" s="361"/>
      <c r="JQ49" s="361"/>
      <c r="JR49" s="362"/>
      <c r="JS49" s="363"/>
      <c r="JT49" s="360"/>
      <c r="JU49" s="361"/>
      <c r="JV49" s="361"/>
      <c r="JW49" s="361"/>
      <c r="JX49" s="361"/>
      <c r="JY49" s="362"/>
      <c r="JZ49" s="363"/>
      <c r="KA49" s="360"/>
      <c r="KB49" s="361"/>
      <c r="KC49" s="361"/>
      <c r="KD49" s="361"/>
      <c r="KE49" s="361"/>
      <c r="KF49" s="362"/>
      <c r="KG49" s="363"/>
      <c r="KH49" s="360"/>
      <c r="KI49" s="361"/>
      <c r="KJ49" s="361"/>
      <c r="KK49" s="361"/>
      <c r="KL49" s="361"/>
      <c r="KM49" s="362"/>
      <c r="KN49" s="363"/>
      <c r="KO49" s="360"/>
      <c r="KP49" s="361"/>
      <c r="KQ49" s="361"/>
      <c r="KR49" s="361"/>
      <c r="KS49" s="361"/>
      <c r="KT49" s="362"/>
      <c r="KU49" s="363"/>
      <c r="KV49" s="360"/>
      <c r="KW49" s="361"/>
      <c r="KX49" s="361"/>
      <c r="KY49" s="361"/>
      <c r="KZ49" s="361"/>
      <c r="LA49" s="362"/>
      <c r="LB49" s="363"/>
      <c r="LC49" s="360"/>
      <c r="LD49" s="361"/>
      <c r="LE49" s="361"/>
      <c r="LF49" s="361"/>
      <c r="LG49" s="361"/>
      <c r="LH49" s="362"/>
      <c r="LI49" s="363"/>
      <c r="LJ49" s="360"/>
      <c r="LK49" s="361"/>
      <c r="LL49" s="361"/>
      <c r="LM49" s="361"/>
      <c r="LN49" s="361"/>
      <c r="LO49" s="362"/>
      <c r="LP49" s="363"/>
      <c r="LQ49" s="360"/>
      <c r="LR49" s="361"/>
      <c r="LS49" s="361"/>
      <c r="LT49" s="361"/>
      <c r="LU49" s="361"/>
      <c r="LV49" s="362"/>
      <c r="LW49" s="365"/>
      <c r="LX49" s="331" t="str">
        <f t="shared" si="3"/>
        <v/>
      </c>
      <c r="LY49" s="322" t="str">
        <f t="shared" si="0"/>
        <v/>
      </c>
      <c r="LZ49" s="322" t="str">
        <f t="shared" si="1"/>
        <v/>
      </c>
      <c r="MA49" s="322" t="str">
        <f t="shared" si="2"/>
        <v/>
      </c>
      <c r="MB49" s="332" t="str">
        <f t="shared" si="4"/>
        <v/>
      </c>
      <c r="MC49" s="333"/>
    </row>
    <row r="50" spans="2:341" ht="15.75" customHeight="1" x14ac:dyDescent="0.5">
      <c r="B50" s="322">
        <v>44</v>
      </c>
      <c r="C50" s="376" t="str">
        <f>IF(นักเรียน!C49="","",นักเรียน!C49)</f>
        <v/>
      </c>
      <c r="D50" s="376" t="str">
        <f>IF(นักเรียน!D49="","",นักเรียน!D49)</f>
        <v/>
      </c>
      <c r="E50" s="323" t="str">
        <f>IF(นักเรียน!E49="","",นักเรียน!E49)</f>
        <v/>
      </c>
      <c r="F50" s="322" t="str">
        <f>IF(นักเรียน!E49="","",นักเรียน!B49)</f>
        <v/>
      </c>
      <c r="G50" s="360"/>
      <c r="H50" s="361"/>
      <c r="I50" s="361"/>
      <c r="J50" s="361"/>
      <c r="K50" s="361"/>
      <c r="L50" s="362"/>
      <c r="M50" s="362"/>
      <c r="N50" s="360"/>
      <c r="O50" s="361"/>
      <c r="P50" s="361"/>
      <c r="Q50" s="361"/>
      <c r="R50" s="361"/>
      <c r="S50" s="362"/>
      <c r="T50" s="363"/>
      <c r="U50" s="360"/>
      <c r="V50" s="361"/>
      <c r="W50" s="361"/>
      <c r="X50" s="361"/>
      <c r="Y50" s="361"/>
      <c r="Z50" s="362"/>
      <c r="AA50" s="363"/>
      <c r="AB50" s="360"/>
      <c r="AC50" s="361"/>
      <c r="AD50" s="361"/>
      <c r="AE50" s="361"/>
      <c r="AF50" s="361"/>
      <c r="AG50" s="362"/>
      <c r="AH50" s="363"/>
      <c r="AI50" s="360"/>
      <c r="AJ50" s="361"/>
      <c r="AK50" s="361"/>
      <c r="AL50" s="361"/>
      <c r="AM50" s="361"/>
      <c r="AN50" s="362"/>
      <c r="AO50" s="363"/>
      <c r="AP50" s="360"/>
      <c r="AQ50" s="361"/>
      <c r="AR50" s="361"/>
      <c r="AS50" s="361"/>
      <c r="AT50" s="361"/>
      <c r="AU50" s="362"/>
      <c r="AV50" s="363"/>
      <c r="AW50" s="364"/>
      <c r="AX50" s="361"/>
      <c r="AY50" s="361"/>
      <c r="AZ50" s="361"/>
      <c r="BA50" s="361"/>
      <c r="BB50" s="362"/>
      <c r="BC50" s="362"/>
      <c r="BD50" s="360"/>
      <c r="BE50" s="361"/>
      <c r="BF50" s="361"/>
      <c r="BG50" s="361"/>
      <c r="BH50" s="361"/>
      <c r="BI50" s="362"/>
      <c r="BJ50" s="363"/>
      <c r="BK50" s="360"/>
      <c r="BL50" s="361"/>
      <c r="BM50" s="361"/>
      <c r="BN50" s="361"/>
      <c r="BO50" s="361"/>
      <c r="BP50" s="362"/>
      <c r="BQ50" s="363"/>
      <c r="BR50" s="360"/>
      <c r="BS50" s="361"/>
      <c r="BT50" s="361"/>
      <c r="BU50" s="361"/>
      <c r="BV50" s="361"/>
      <c r="BW50" s="362"/>
      <c r="BX50" s="363"/>
      <c r="BY50" s="364"/>
      <c r="BZ50" s="361"/>
      <c r="CA50" s="361"/>
      <c r="CB50" s="361"/>
      <c r="CC50" s="361"/>
      <c r="CD50" s="362"/>
      <c r="CE50" s="362"/>
      <c r="CF50" s="360"/>
      <c r="CG50" s="361"/>
      <c r="CH50" s="361"/>
      <c r="CI50" s="361"/>
      <c r="CJ50" s="361"/>
      <c r="CK50" s="362"/>
      <c r="CL50" s="363"/>
      <c r="CM50" s="360"/>
      <c r="CN50" s="361"/>
      <c r="CO50" s="361"/>
      <c r="CP50" s="361"/>
      <c r="CQ50" s="361"/>
      <c r="CR50" s="362"/>
      <c r="CS50" s="363"/>
      <c r="CT50" s="360"/>
      <c r="CU50" s="361"/>
      <c r="CV50" s="361"/>
      <c r="CW50" s="361"/>
      <c r="CX50" s="361"/>
      <c r="CY50" s="362"/>
      <c r="CZ50" s="363"/>
      <c r="DA50" s="364"/>
      <c r="DB50" s="361"/>
      <c r="DC50" s="361"/>
      <c r="DD50" s="361"/>
      <c r="DE50" s="361"/>
      <c r="DF50" s="362"/>
      <c r="DG50" s="363"/>
      <c r="DH50" s="360"/>
      <c r="DI50" s="361"/>
      <c r="DJ50" s="361"/>
      <c r="DK50" s="361"/>
      <c r="DL50" s="361"/>
      <c r="DM50" s="362"/>
      <c r="DN50" s="363"/>
      <c r="DO50" s="360"/>
      <c r="DP50" s="361"/>
      <c r="DQ50" s="361"/>
      <c r="DR50" s="361"/>
      <c r="DS50" s="361"/>
      <c r="DT50" s="362"/>
      <c r="DU50" s="363"/>
      <c r="DV50" s="360"/>
      <c r="DW50" s="361"/>
      <c r="DX50" s="361"/>
      <c r="DY50" s="361"/>
      <c r="DZ50" s="361"/>
      <c r="EA50" s="362"/>
      <c r="EB50" s="363"/>
      <c r="EC50" s="360"/>
      <c r="ED50" s="361"/>
      <c r="EE50" s="361"/>
      <c r="EF50" s="361"/>
      <c r="EG50" s="361"/>
      <c r="EH50" s="362"/>
      <c r="EI50" s="363"/>
      <c r="EJ50" s="360"/>
      <c r="EK50" s="361"/>
      <c r="EL50" s="361"/>
      <c r="EM50" s="361"/>
      <c r="EN50" s="361"/>
      <c r="EO50" s="362"/>
      <c r="EP50" s="363"/>
      <c r="EQ50" s="360"/>
      <c r="ER50" s="361"/>
      <c r="ES50" s="361"/>
      <c r="ET50" s="361"/>
      <c r="EU50" s="361"/>
      <c r="EV50" s="362"/>
      <c r="EW50" s="363"/>
      <c r="EX50" s="360"/>
      <c r="EY50" s="361"/>
      <c r="EZ50" s="361"/>
      <c r="FA50" s="361"/>
      <c r="FB50" s="361"/>
      <c r="FC50" s="362"/>
      <c r="FD50" s="363"/>
      <c r="FE50" s="360"/>
      <c r="FF50" s="361"/>
      <c r="FG50" s="361"/>
      <c r="FH50" s="361"/>
      <c r="FI50" s="361"/>
      <c r="FJ50" s="362"/>
      <c r="FK50" s="363"/>
      <c r="FL50" s="360"/>
      <c r="FM50" s="361"/>
      <c r="FN50" s="361"/>
      <c r="FO50" s="361"/>
      <c r="FP50" s="361"/>
      <c r="FQ50" s="362"/>
      <c r="FR50" s="363"/>
      <c r="FS50" s="360"/>
      <c r="FT50" s="361"/>
      <c r="FU50" s="361"/>
      <c r="FV50" s="361"/>
      <c r="FW50" s="361"/>
      <c r="FX50" s="362"/>
      <c r="FY50" s="363"/>
      <c r="FZ50" s="360"/>
      <c r="GA50" s="361"/>
      <c r="GB50" s="361"/>
      <c r="GC50" s="361"/>
      <c r="GD50" s="361"/>
      <c r="GE50" s="362"/>
      <c r="GF50" s="363"/>
      <c r="GG50" s="360"/>
      <c r="GH50" s="361"/>
      <c r="GI50" s="361"/>
      <c r="GJ50" s="361"/>
      <c r="GK50" s="361"/>
      <c r="GL50" s="362"/>
      <c r="GM50" s="363"/>
      <c r="GN50" s="360"/>
      <c r="GO50" s="361"/>
      <c r="GP50" s="361"/>
      <c r="GQ50" s="361"/>
      <c r="GR50" s="361"/>
      <c r="GS50" s="362"/>
      <c r="GT50" s="363"/>
      <c r="GU50" s="360"/>
      <c r="GV50" s="361"/>
      <c r="GW50" s="361"/>
      <c r="GX50" s="361"/>
      <c r="GY50" s="361"/>
      <c r="GZ50" s="362"/>
      <c r="HA50" s="363"/>
      <c r="HB50" s="360"/>
      <c r="HC50" s="361"/>
      <c r="HD50" s="361"/>
      <c r="HE50" s="361"/>
      <c r="HF50" s="361"/>
      <c r="HG50" s="362"/>
      <c r="HH50" s="363"/>
      <c r="HI50" s="360"/>
      <c r="HJ50" s="361"/>
      <c r="HK50" s="361"/>
      <c r="HL50" s="361"/>
      <c r="HM50" s="361"/>
      <c r="HN50" s="362"/>
      <c r="HO50" s="363"/>
      <c r="HP50" s="360"/>
      <c r="HQ50" s="361"/>
      <c r="HR50" s="361"/>
      <c r="HS50" s="361"/>
      <c r="HT50" s="361"/>
      <c r="HU50" s="362"/>
      <c r="HV50" s="363"/>
      <c r="HW50" s="360"/>
      <c r="HX50" s="361"/>
      <c r="HY50" s="361"/>
      <c r="HZ50" s="361"/>
      <c r="IA50" s="361"/>
      <c r="IB50" s="362"/>
      <c r="IC50" s="363"/>
      <c r="ID50" s="360"/>
      <c r="IE50" s="361"/>
      <c r="IF50" s="361"/>
      <c r="IG50" s="361"/>
      <c r="IH50" s="361"/>
      <c r="II50" s="362"/>
      <c r="IJ50" s="363"/>
      <c r="IK50" s="360"/>
      <c r="IL50" s="361"/>
      <c r="IM50" s="361"/>
      <c r="IN50" s="361"/>
      <c r="IO50" s="361"/>
      <c r="IP50" s="362"/>
      <c r="IQ50" s="363"/>
      <c r="IR50" s="360"/>
      <c r="IS50" s="361"/>
      <c r="IT50" s="361"/>
      <c r="IU50" s="361"/>
      <c r="IV50" s="361"/>
      <c r="IW50" s="362"/>
      <c r="IX50" s="363"/>
      <c r="IY50" s="360"/>
      <c r="IZ50" s="361"/>
      <c r="JA50" s="361"/>
      <c r="JB50" s="361"/>
      <c r="JC50" s="361"/>
      <c r="JD50" s="362"/>
      <c r="JE50" s="363"/>
      <c r="JF50" s="360"/>
      <c r="JG50" s="361"/>
      <c r="JH50" s="361"/>
      <c r="JI50" s="361"/>
      <c r="JJ50" s="361"/>
      <c r="JK50" s="362"/>
      <c r="JL50" s="363"/>
      <c r="JM50" s="360"/>
      <c r="JN50" s="361"/>
      <c r="JO50" s="361"/>
      <c r="JP50" s="361"/>
      <c r="JQ50" s="361"/>
      <c r="JR50" s="362"/>
      <c r="JS50" s="363"/>
      <c r="JT50" s="360"/>
      <c r="JU50" s="361"/>
      <c r="JV50" s="361"/>
      <c r="JW50" s="361"/>
      <c r="JX50" s="361"/>
      <c r="JY50" s="362"/>
      <c r="JZ50" s="363"/>
      <c r="KA50" s="360"/>
      <c r="KB50" s="361"/>
      <c r="KC50" s="361"/>
      <c r="KD50" s="361"/>
      <c r="KE50" s="361"/>
      <c r="KF50" s="362"/>
      <c r="KG50" s="363"/>
      <c r="KH50" s="360"/>
      <c r="KI50" s="361"/>
      <c r="KJ50" s="361"/>
      <c r="KK50" s="361"/>
      <c r="KL50" s="361"/>
      <c r="KM50" s="362"/>
      <c r="KN50" s="363"/>
      <c r="KO50" s="360"/>
      <c r="KP50" s="361"/>
      <c r="KQ50" s="361"/>
      <c r="KR50" s="361"/>
      <c r="KS50" s="361"/>
      <c r="KT50" s="362"/>
      <c r="KU50" s="363"/>
      <c r="KV50" s="360"/>
      <c r="KW50" s="361"/>
      <c r="KX50" s="361"/>
      <c r="KY50" s="361"/>
      <c r="KZ50" s="361"/>
      <c r="LA50" s="362"/>
      <c r="LB50" s="363"/>
      <c r="LC50" s="360"/>
      <c r="LD50" s="361"/>
      <c r="LE50" s="361"/>
      <c r="LF50" s="361"/>
      <c r="LG50" s="361"/>
      <c r="LH50" s="362"/>
      <c r="LI50" s="363"/>
      <c r="LJ50" s="360"/>
      <c r="LK50" s="361"/>
      <c r="LL50" s="361"/>
      <c r="LM50" s="361"/>
      <c r="LN50" s="361"/>
      <c r="LO50" s="362"/>
      <c r="LP50" s="363"/>
      <c r="LQ50" s="360"/>
      <c r="LR50" s="361"/>
      <c r="LS50" s="361"/>
      <c r="LT50" s="361"/>
      <c r="LU50" s="361"/>
      <c r="LV50" s="362"/>
      <c r="LW50" s="365"/>
      <c r="LX50" s="331" t="str">
        <f t="shared" si="3"/>
        <v/>
      </c>
      <c r="LY50" s="322" t="str">
        <f t="shared" si="0"/>
        <v/>
      </c>
      <c r="LZ50" s="322" t="str">
        <f t="shared" si="1"/>
        <v/>
      </c>
      <c r="MA50" s="322" t="str">
        <f t="shared" si="2"/>
        <v/>
      </c>
      <c r="MB50" s="332" t="str">
        <f t="shared" si="4"/>
        <v/>
      </c>
      <c r="MC50" s="333"/>
    </row>
    <row r="51" spans="2:341" ht="15.75" customHeight="1" x14ac:dyDescent="0.5">
      <c r="B51" s="322">
        <v>45</v>
      </c>
      <c r="C51" s="376" t="str">
        <f>IF(นักเรียน!C50="","",นักเรียน!C50)</f>
        <v/>
      </c>
      <c r="D51" s="376" t="str">
        <f>IF(นักเรียน!D50="","",นักเรียน!D50)</f>
        <v/>
      </c>
      <c r="E51" s="323" t="str">
        <f>IF(นักเรียน!E50="","",นักเรียน!E50)</f>
        <v/>
      </c>
      <c r="F51" s="322" t="str">
        <f>IF(นักเรียน!E50="","",นักเรียน!B50)</f>
        <v/>
      </c>
      <c r="G51" s="360"/>
      <c r="H51" s="361"/>
      <c r="I51" s="361"/>
      <c r="J51" s="361"/>
      <c r="K51" s="361"/>
      <c r="L51" s="362"/>
      <c r="M51" s="362"/>
      <c r="N51" s="360"/>
      <c r="O51" s="361"/>
      <c r="P51" s="361"/>
      <c r="Q51" s="361"/>
      <c r="R51" s="361"/>
      <c r="S51" s="362"/>
      <c r="T51" s="363"/>
      <c r="U51" s="360"/>
      <c r="V51" s="361"/>
      <c r="W51" s="361"/>
      <c r="X51" s="361"/>
      <c r="Y51" s="361"/>
      <c r="Z51" s="362"/>
      <c r="AA51" s="363"/>
      <c r="AB51" s="360"/>
      <c r="AC51" s="361"/>
      <c r="AD51" s="361"/>
      <c r="AE51" s="361"/>
      <c r="AF51" s="361"/>
      <c r="AG51" s="362"/>
      <c r="AH51" s="363"/>
      <c r="AI51" s="360"/>
      <c r="AJ51" s="361"/>
      <c r="AK51" s="361"/>
      <c r="AL51" s="361"/>
      <c r="AM51" s="361"/>
      <c r="AN51" s="362"/>
      <c r="AO51" s="363"/>
      <c r="AP51" s="360"/>
      <c r="AQ51" s="361"/>
      <c r="AR51" s="361"/>
      <c r="AS51" s="361"/>
      <c r="AT51" s="361"/>
      <c r="AU51" s="362"/>
      <c r="AV51" s="363"/>
      <c r="AW51" s="364"/>
      <c r="AX51" s="361"/>
      <c r="AY51" s="361"/>
      <c r="AZ51" s="361"/>
      <c r="BA51" s="361"/>
      <c r="BB51" s="362"/>
      <c r="BC51" s="362"/>
      <c r="BD51" s="360"/>
      <c r="BE51" s="361"/>
      <c r="BF51" s="361"/>
      <c r="BG51" s="361"/>
      <c r="BH51" s="361"/>
      <c r="BI51" s="362"/>
      <c r="BJ51" s="363"/>
      <c r="BK51" s="360"/>
      <c r="BL51" s="361"/>
      <c r="BM51" s="361"/>
      <c r="BN51" s="361"/>
      <c r="BO51" s="361"/>
      <c r="BP51" s="362"/>
      <c r="BQ51" s="363"/>
      <c r="BR51" s="360"/>
      <c r="BS51" s="361"/>
      <c r="BT51" s="361"/>
      <c r="BU51" s="361"/>
      <c r="BV51" s="361"/>
      <c r="BW51" s="362"/>
      <c r="BX51" s="363"/>
      <c r="BY51" s="364"/>
      <c r="BZ51" s="361"/>
      <c r="CA51" s="361"/>
      <c r="CB51" s="361"/>
      <c r="CC51" s="361"/>
      <c r="CD51" s="362"/>
      <c r="CE51" s="362"/>
      <c r="CF51" s="360"/>
      <c r="CG51" s="361"/>
      <c r="CH51" s="361"/>
      <c r="CI51" s="361"/>
      <c r="CJ51" s="361"/>
      <c r="CK51" s="362"/>
      <c r="CL51" s="363"/>
      <c r="CM51" s="360"/>
      <c r="CN51" s="361"/>
      <c r="CO51" s="361"/>
      <c r="CP51" s="361"/>
      <c r="CQ51" s="361"/>
      <c r="CR51" s="362"/>
      <c r="CS51" s="363"/>
      <c r="CT51" s="360"/>
      <c r="CU51" s="361"/>
      <c r="CV51" s="361"/>
      <c r="CW51" s="361"/>
      <c r="CX51" s="361"/>
      <c r="CY51" s="362"/>
      <c r="CZ51" s="363"/>
      <c r="DA51" s="364"/>
      <c r="DB51" s="361"/>
      <c r="DC51" s="361"/>
      <c r="DD51" s="361"/>
      <c r="DE51" s="361"/>
      <c r="DF51" s="362"/>
      <c r="DG51" s="363"/>
      <c r="DH51" s="360"/>
      <c r="DI51" s="361"/>
      <c r="DJ51" s="361"/>
      <c r="DK51" s="361"/>
      <c r="DL51" s="361"/>
      <c r="DM51" s="362"/>
      <c r="DN51" s="363"/>
      <c r="DO51" s="360"/>
      <c r="DP51" s="361"/>
      <c r="DQ51" s="361"/>
      <c r="DR51" s="361"/>
      <c r="DS51" s="361"/>
      <c r="DT51" s="362"/>
      <c r="DU51" s="363"/>
      <c r="DV51" s="360"/>
      <c r="DW51" s="361"/>
      <c r="DX51" s="361"/>
      <c r="DY51" s="361"/>
      <c r="DZ51" s="361"/>
      <c r="EA51" s="362"/>
      <c r="EB51" s="363"/>
      <c r="EC51" s="360"/>
      <c r="ED51" s="361"/>
      <c r="EE51" s="361"/>
      <c r="EF51" s="361"/>
      <c r="EG51" s="361"/>
      <c r="EH51" s="362"/>
      <c r="EI51" s="363"/>
      <c r="EJ51" s="360"/>
      <c r="EK51" s="361"/>
      <c r="EL51" s="361"/>
      <c r="EM51" s="361"/>
      <c r="EN51" s="361"/>
      <c r="EO51" s="362"/>
      <c r="EP51" s="363"/>
      <c r="EQ51" s="360"/>
      <c r="ER51" s="361"/>
      <c r="ES51" s="361"/>
      <c r="ET51" s="361"/>
      <c r="EU51" s="361"/>
      <c r="EV51" s="362"/>
      <c r="EW51" s="363"/>
      <c r="EX51" s="360"/>
      <c r="EY51" s="361"/>
      <c r="EZ51" s="361"/>
      <c r="FA51" s="361"/>
      <c r="FB51" s="361"/>
      <c r="FC51" s="362"/>
      <c r="FD51" s="363"/>
      <c r="FE51" s="360"/>
      <c r="FF51" s="361"/>
      <c r="FG51" s="361"/>
      <c r="FH51" s="361"/>
      <c r="FI51" s="361"/>
      <c r="FJ51" s="362"/>
      <c r="FK51" s="363"/>
      <c r="FL51" s="360"/>
      <c r="FM51" s="361"/>
      <c r="FN51" s="361"/>
      <c r="FO51" s="361"/>
      <c r="FP51" s="361"/>
      <c r="FQ51" s="362"/>
      <c r="FR51" s="363"/>
      <c r="FS51" s="360"/>
      <c r="FT51" s="361"/>
      <c r="FU51" s="361"/>
      <c r="FV51" s="361"/>
      <c r="FW51" s="361"/>
      <c r="FX51" s="362"/>
      <c r="FY51" s="363"/>
      <c r="FZ51" s="360"/>
      <c r="GA51" s="361"/>
      <c r="GB51" s="361"/>
      <c r="GC51" s="361"/>
      <c r="GD51" s="361"/>
      <c r="GE51" s="362"/>
      <c r="GF51" s="363"/>
      <c r="GG51" s="360"/>
      <c r="GH51" s="361"/>
      <c r="GI51" s="361"/>
      <c r="GJ51" s="361"/>
      <c r="GK51" s="361"/>
      <c r="GL51" s="362"/>
      <c r="GM51" s="363"/>
      <c r="GN51" s="360"/>
      <c r="GO51" s="361"/>
      <c r="GP51" s="361"/>
      <c r="GQ51" s="361"/>
      <c r="GR51" s="361"/>
      <c r="GS51" s="362"/>
      <c r="GT51" s="363"/>
      <c r="GU51" s="360"/>
      <c r="GV51" s="361"/>
      <c r="GW51" s="361"/>
      <c r="GX51" s="361"/>
      <c r="GY51" s="361"/>
      <c r="GZ51" s="362"/>
      <c r="HA51" s="363"/>
      <c r="HB51" s="360"/>
      <c r="HC51" s="361"/>
      <c r="HD51" s="361"/>
      <c r="HE51" s="361"/>
      <c r="HF51" s="361"/>
      <c r="HG51" s="362"/>
      <c r="HH51" s="363"/>
      <c r="HI51" s="360"/>
      <c r="HJ51" s="361"/>
      <c r="HK51" s="361"/>
      <c r="HL51" s="361"/>
      <c r="HM51" s="361"/>
      <c r="HN51" s="362"/>
      <c r="HO51" s="363"/>
      <c r="HP51" s="360"/>
      <c r="HQ51" s="361"/>
      <c r="HR51" s="361"/>
      <c r="HS51" s="361"/>
      <c r="HT51" s="361"/>
      <c r="HU51" s="362"/>
      <c r="HV51" s="363"/>
      <c r="HW51" s="360"/>
      <c r="HX51" s="361"/>
      <c r="HY51" s="361"/>
      <c r="HZ51" s="361"/>
      <c r="IA51" s="361"/>
      <c r="IB51" s="362"/>
      <c r="IC51" s="363"/>
      <c r="ID51" s="360"/>
      <c r="IE51" s="361"/>
      <c r="IF51" s="361"/>
      <c r="IG51" s="361"/>
      <c r="IH51" s="361"/>
      <c r="II51" s="362"/>
      <c r="IJ51" s="363"/>
      <c r="IK51" s="360"/>
      <c r="IL51" s="361"/>
      <c r="IM51" s="361"/>
      <c r="IN51" s="361"/>
      <c r="IO51" s="361"/>
      <c r="IP51" s="362"/>
      <c r="IQ51" s="363"/>
      <c r="IR51" s="360"/>
      <c r="IS51" s="361"/>
      <c r="IT51" s="361"/>
      <c r="IU51" s="361"/>
      <c r="IV51" s="361"/>
      <c r="IW51" s="362"/>
      <c r="IX51" s="363"/>
      <c r="IY51" s="360"/>
      <c r="IZ51" s="361"/>
      <c r="JA51" s="361"/>
      <c r="JB51" s="361"/>
      <c r="JC51" s="361"/>
      <c r="JD51" s="362"/>
      <c r="JE51" s="363"/>
      <c r="JF51" s="360"/>
      <c r="JG51" s="361"/>
      <c r="JH51" s="361"/>
      <c r="JI51" s="361"/>
      <c r="JJ51" s="361"/>
      <c r="JK51" s="362"/>
      <c r="JL51" s="363"/>
      <c r="JM51" s="360"/>
      <c r="JN51" s="361"/>
      <c r="JO51" s="361"/>
      <c r="JP51" s="361"/>
      <c r="JQ51" s="361"/>
      <c r="JR51" s="362"/>
      <c r="JS51" s="363"/>
      <c r="JT51" s="360"/>
      <c r="JU51" s="361"/>
      <c r="JV51" s="361"/>
      <c r="JW51" s="361"/>
      <c r="JX51" s="361"/>
      <c r="JY51" s="362"/>
      <c r="JZ51" s="363"/>
      <c r="KA51" s="360"/>
      <c r="KB51" s="361"/>
      <c r="KC51" s="361"/>
      <c r="KD51" s="361"/>
      <c r="KE51" s="361"/>
      <c r="KF51" s="362"/>
      <c r="KG51" s="363"/>
      <c r="KH51" s="360"/>
      <c r="KI51" s="361"/>
      <c r="KJ51" s="361"/>
      <c r="KK51" s="361"/>
      <c r="KL51" s="361"/>
      <c r="KM51" s="362"/>
      <c r="KN51" s="363"/>
      <c r="KO51" s="360"/>
      <c r="KP51" s="361"/>
      <c r="KQ51" s="361"/>
      <c r="KR51" s="361"/>
      <c r="KS51" s="361"/>
      <c r="KT51" s="362"/>
      <c r="KU51" s="363"/>
      <c r="KV51" s="360"/>
      <c r="KW51" s="361"/>
      <c r="KX51" s="361"/>
      <c r="KY51" s="361"/>
      <c r="KZ51" s="361"/>
      <c r="LA51" s="362"/>
      <c r="LB51" s="363"/>
      <c r="LC51" s="360"/>
      <c r="LD51" s="361"/>
      <c r="LE51" s="361"/>
      <c r="LF51" s="361"/>
      <c r="LG51" s="361"/>
      <c r="LH51" s="362"/>
      <c r="LI51" s="363"/>
      <c r="LJ51" s="360"/>
      <c r="LK51" s="361"/>
      <c r="LL51" s="361"/>
      <c r="LM51" s="361"/>
      <c r="LN51" s="361"/>
      <c r="LO51" s="362"/>
      <c r="LP51" s="363"/>
      <c r="LQ51" s="360"/>
      <c r="LR51" s="361"/>
      <c r="LS51" s="361"/>
      <c r="LT51" s="361"/>
      <c r="LU51" s="361"/>
      <c r="LV51" s="362"/>
      <c r="LW51" s="365"/>
      <c r="LX51" s="331" t="str">
        <f t="shared" si="3"/>
        <v/>
      </c>
      <c r="LY51" s="322" t="str">
        <f t="shared" si="0"/>
        <v/>
      </c>
      <c r="LZ51" s="322" t="str">
        <f t="shared" si="1"/>
        <v/>
      </c>
      <c r="MA51" s="322" t="str">
        <f t="shared" si="2"/>
        <v/>
      </c>
      <c r="MB51" s="332" t="str">
        <f t="shared" si="4"/>
        <v/>
      </c>
      <c r="MC51" s="333"/>
    </row>
    <row r="52" spans="2:341" ht="15.75" customHeight="1" x14ac:dyDescent="0.5">
      <c r="B52" s="322">
        <v>46</v>
      </c>
      <c r="C52" s="376" t="str">
        <f>IF(นักเรียน!C51="","",นักเรียน!C51)</f>
        <v/>
      </c>
      <c r="D52" s="376" t="str">
        <f>IF(นักเรียน!D51="","",นักเรียน!D51)</f>
        <v/>
      </c>
      <c r="E52" s="323" t="str">
        <f>IF(นักเรียน!E51="","",นักเรียน!E51)</f>
        <v/>
      </c>
      <c r="F52" s="322" t="str">
        <f>IF(นักเรียน!E51="","",นักเรียน!B51)</f>
        <v/>
      </c>
      <c r="G52" s="360"/>
      <c r="H52" s="361"/>
      <c r="I52" s="361"/>
      <c r="J52" s="361"/>
      <c r="K52" s="361"/>
      <c r="L52" s="362"/>
      <c r="M52" s="362"/>
      <c r="N52" s="360"/>
      <c r="O52" s="361"/>
      <c r="P52" s="361"/>
      <c r="Q52" s="361"/>
      <c r="R52" s="361"/>
      <c r="S52" s="362"/>
      <c r="T52" s="363"/>
      <c r="U52" s="360"/>
      <c r="V52" s="361"/>
      <c r="W52" s="361"/>
      <c r="X52" s="361"/>
      <c r="Y52" s="361"/>
      <c r="Z52" s="362"/>
      <c r="AA52" s="363"/>
      <c r="AB52" s="360"/>
      <c r="AC52" s="361"/>
      <c r="AD52" s="361"/>
      <c r="AE52" s="361"/>
      <c r="AF52" s="361"/>
      <c r="AG52" s="362"/>
      <c r="AH52" s="363"/>
      <c r="AI52" s="360"/>
      <c r="AJ52" s="361"/>
      <c r="AK52" s="361"/>
      <c r="AL52" s="361"/>
      <c r="AM52" s="361"/>
      <c r="AN52" s="362"/>
      <c r="AO52" s="363"/>
      <c r="AP52" s="360"/>
      <c r="AQ52" s="361"/>
      <c r="AR52" s="361"/>
      <c r="AS52" s="361"/>
      <c r="AT52" s="361"/>
      <c r="AU52" s="362"/>
      <c r="AV52" s="363"/>
      <c r="AW52" s="364"/>
      <c r="AX52" s="361"/>
      <c r="AY52" s="361"/>
      <c r="AZ52" s="361"/>
      <c r="BA52" s="361"/>
      <c r="BB52" s="362"/>
      <c r="BC52" s="362"/>
      <c r="BD52" s="360"/>
      <c r="BE52" s="361"/>
      <c r="BF52" s="361"/>
      <c r="BG52" s="361"/>
      <c r="BH52" s="361"/>
      <c r="BI52" s="362"/>
      <c r="BJ52" s="363"/>
      <c r="BK52" s="360"/>
      <c r="BL52" s="361"/>
      <c r="BM52" s="361"/>
      <c r="BN52" s="361"/>
      <c r="BO52" s="361"/>
      <c r="BP52" s="362"/>
      <c r="BQ52" s="363"/>
      <c r="BR52" s="360"/>
      <c r="BS52" s="361"/>
      <c r="BT52" s="361"/>
      <c r="BU52" s="361"/>
      <c r="BV52" s="361"/>
      <c r="BW52" s="362"/>
      <c r="BX52" s="363"/>
      <c r="BY52" s="364"/>
      <c r="BZ52" s="361"/>
      <c r="CA52" s="361"/>
      <c r="CB52" s="361"/>
      <c r="CC52" s="361"/>
      <c r="CD52" s="362"/>
      <c r="CE52" s="362"/>
      <c r="CF52" s="360"/>
      <c r="CG52" s="361"/>
      <c r="CH52" s="361"/>
      <c r="CI52" s="361"/>
      <c r="CJ52" s="361"/>
      <c r="CK52" s="362"/>
      <c r="CL52" s="363"/>
      <c r="CM52" s="360"/>
      <c r="CN52" s="361"/>
      <c r="CO52" s="361"/>
      <c r="CP52" s="361"/>
      <c r="CQ52" s="361"/>
      <c r="CR52" s="362"/>
      <c r="CS52" s="363"/>
      <c r="CT52" s="360"/>
      <c r="CU52" s="361"/>
      <c r="CV52" s="361"/>
      <c r="CW52" s="361"/>
      <c r="CX52" s="361"/>
      <c r="CY52" s="362"/>
      <c r="CZ52" s="363"/>
      <c r="DA52" s="364"/>
      <c r="DB52" s="361"/>
      <c r="DC52" s="361"/>
      <c r="DD52" s="361"/>
      <c r="DE52" s="361"/>
      <c r="DF52" s="362"/>
      <c r="DG52" s="363"/>
      <c r="DH52" s="360"/>
      <c r="DI52" s="361"/>
      <c r="DJ52" s="361"/>
      <c r="DK52" s="361"/>
      <c r="DL52" s="361"/>
      <c r="DM52" s="362"/>
      <c r="DN52" s="363"/>
      <c r="DO52" s="360"/>
      <c r="DP52" s="361"/>
      <c r="DQ52" s="361"/>
      <c r="DR52" s="361"/>
      <c r="DS52" s="361"/>
      <c r="DT52" s="362"/>
      <c r="DU52" s="363"/>
      <c r="DV52" s="360"/>
      <c r="DW52" s="361"/>
      <c r="DX52" s="361"/>
      <c r="DY52" s="361"/>
      <c r="DZ52" s="361"/>
      <c r="EA52" s="362"/>
      <c r="EB52" s="363"/>
      <c r="EC52" s="360"/>
      <c r="ED52" s="361"/>
      <c r="EE52" s="361"/>
      <c r="EF52" s="361"/>
      <c r="EG52" s="361"/>
      <c r="EH52" s="362"/>
      <c r="EI52" s="363"/>
      <c r="EJ52" s="360"/>
      <c r="EK52" s="361"/>
      <c r="EL52" s="361"/>
      <c r="EM52" s="361"/>
      <c r="EN52" s="361"/>
      <c r="EO52" s="362"/>
      <c r="EP52" s="363"/>
      <c r="EQ52" s="360"/>
      <c r="ER52" s="361"/>
      <c r="ES52" s="361"/>
      <c r="ET52" s="361"/>
      <c r="EU52" s="361"/>
      <c r="EV52" s="362"/>
      <c r="EW52" s="363"/>
      <c r="EX52" s="360"/>
      <c r="EY52" s="361"/>
      <c r="EZ52" s="361"/>
      <c r="FA52" s="361"/>
      <c r="FB52" s="361"/>
      <c r="FC52" s="362"/>
      <c r="FD52" s="363"/>
      <c r="FE52" s="360"/>
      <c r="FF52" s="361"/>
      <c r="FG52" s="361"/>
      <c r="FH52" s="361"/>
      <c r="FI52" s="361"/>
      <c r="FJ52" s="362"/>
      <c r="FK52" s="363"/>
      <c r="FL52" s="360"/>
      <c r="FM52" s="361"/>
      <c r="FN52" s="361"/>
      <c r="FO52" s="361"/>
      <c r="FP52" s="361"/>
      <c r="FQ52" s="362"/>
      <c r="FR52" s="363"/>
      <c r="FS52" s="360"/>
      <c r="FT52" s="361"/>
      <c r="FU52" s="361"/>
      <c r="FV52" s="361"/>
      <c r="FW52" s="361"/>
      <c r="FX52" s="362"/>
      <c r="FY52" s="363"/>
      <c r="FZ52" s="360"/>
      <c r="GA52" s="361"/>
      <c r="GB52" s="361"/>
      <c r="GC52" s="361"/>
      <c r="GD52" s="361"/>
      <c r="GE52" s="362"/>
      <c r="GF52" s="363"/>
      <c r="GG52" s="360"/>
      <c r="GH52" s="361"/>
      <c r="GI52" s="361"/>
      <c r="GJ52" s="361"/>
      <c r="GK52" s="361"/>
      <c r="GL52" s="362"/>
      <c r="GM52" s="363"/>
      <c r="GN52" s="360"/>
      <c r="GO52" s="361"/>
      <c r="GP52" s="361"/>
      <c r="GQ52" s="361"/>
      <c r="GR52" s="361"/>
      <c r="GS52" s="362"/>
      <c r="GT52" s="363"/>
      <c r="GU52" s="360"/>
      <c r="GV52" s="361"/>
      <c r="GW52" s="361"/>
      <c r="GX52" s="361"/>
      <c r="GY52" s="361"/>
      <c r="GZ52" s="362"/>
      <c r="HA52" s="363"/>
      <c r="HB52" s="360"/>
      <c r="HC52" s="361"/>
      <c r="HD52" s="361"/>
      <c r="HE52" s="361"/>
      <c r="HF52" s="361"/>
      <c r="HG52" s="362"/>
      <c r="HH52" s="363"/>
      <c r="HI52" s="360"/>
      <c r="HJ52" s="361"/>
      <c r="HK52" s="361"/>
      <c r="HL52" s="361"/>
      <c r="HM52" s="361"/>
      <c r="HN52" s="362"/>
      <c r="HO52" s="363"/>
      <c r="HP52" s="360"/>
      <c r="HQ52" s="361"/>
      <c r="HR52" s="361"/>
      <c r="HS52" s="361"/>
      <c r="HT52" s="361"/>
      <c r="HU52" s="362"/>
      <c r="HV52" s="363"/>
      <c r="HW52" s="360"/>
      <c r="HX52" s="361"/>
      <c r="HY52" s="361"/>
      <c r="HZ52" s="361"/>
      <c r="IA52" s="361"/>
      <c r="IB52" s="362"/>
      <c r="IC52" s="363"/>
      <c r="ID52" s="360"/>
      <c r="IE52" s="361"/>
      <c r="IF52" s="361"/>
      <c r="IG52" s="361"/>
      <c r="IH52" s="361"/>
      <c r="II52" s="362"/>
      <c r="IJ52" s="363"/>
      <c r="IK52" s="360"/>
      <c r="IL52" s="361"/>
      <c r="IM52" s="361"/>
      <c r="IN52" s="361"/>
      <c r="IO52" s="361"/>
      <c r="IP52" s="362"/>
      <c r="IQ52" s="363"/>
      <c r="IR52" s="360"/>
      <c r="IS52" s="361"/>
      <c r="IT52" s="361"/>
      <c r="IU52" s="361"/>
      <c r="IV52" s="361"/>
      <c r="IW52" s="362"/>
      <c r="IX52" s="363"/>
      <c r="IY52" s="360"/>
      <c r="IZ52" s="361"/>
      <c r="JA52" s="361"/>
      <c r="JB52" s="361"/>
      <c r="JC52" s="361"/>
      <c r="JD52" s="362"/>
      <c r="JE52" s="363"/>
      <c r="JF52" s="360"/>
      <c r="JG52" s="361"/>
      <c r="JH52" s="361"/>
      <c r="JI52" s="361"/>
      <c r="JJ52" s="361"/>
      <c r="JK52" s="362"/>
      <c r="JL52" s="363"/>
      <c r="JM52" s="360"/>
      <c r="JN52" s="361"/>
      <c r="JO52" s="361"/>
      <c r="JP52" s="361"/>
      <c r="JQ52" s="361"/>
      <c r="JR52" s="362"/>
      <c r="JS52" s="363"/>
      <c r="JT52" s="360"/>
      <c r="JU52" s="361"/>
      <c r="JV52" s="361"/>
      <c r="JW52" s="361"/>
      <c r="JX52" s="361"/>
      <c r="JY52" s="362"/>
      <c r="JZ52" s="363"/>
      <c r="KA52" s="360"/>
      <c r="KB52" s="361"/>
      <c r="KC52" s="361"/>
      <c r="KD52" s="361"/>
      <c r="KE52" s="361"/>
      <c r="KF52" s="362"/>
      <c r="KG52" s="363"/>
      <c r="KH52" s="360"/>
      <c r="KI52" s="361"/>
      <c r="KJ52" s="361"/>
      <c r="KK52" s="361"/>
      <c r="KL52" s="361"/>
      <c r="KM52" s="362"/>
      <c r="KN52" s="363"/>
      <c r="KO52" s="360"/>
      <c r="KP52" s="361"/>
      <c r="KQ52" s="361"/>
      <c r="KR52" s="361"/>
      <c r="KS52" s="361"/>
      <c r="KT52" s="362"/>
      <c r="KU52" s="363"/>
      <c r="KV52" s="360"/>
      <c r="KW52" s="361"/>
      <c r="KX52" s="361"/>
      <c r="KY52" s="361"/>
      <c r="KZ52" s="361"/>
      <c r="LA52" s="362"/>
      <c r="LB52" s="363"/>
      <c r="LC52" s="360"/>
      <c r="LD52" s="361"/>
      <c r="LE52" s="361"/>
      <c r="LF52" s="361"/>
      <c r="LG52" s="361"/>
      <c r="LH52" s="362"/>
      <c r="LI52" s="363"/>
      <c r="LJ52" s="360"/>
      <c r="LK52" s="361"/>
      <c r="LL52" s="361"/>
      <c r="LM52" s="361"/>
      <c r="LN52" s="361"/>
      <c r="LO52" s="362"/>
      <c r="LP52" s="363"/>
      <c r="LQ52" s="360"/>
      <c r="LR52" s="361"/>
      <c r="LS52" s="361"/>
      <c r="LT52" s="361"/>
      <c r="LU52" s="361"/>
      <c r="LV52" s="362"/>
      <c r="LW52" s="365"/>
      <c r="LX52" s="331" t="str">
        <f t="shared" si="3"/>
        <v/>
      </c>
      <c r="LY52" s="322" t="str">
        <f t="shared" si="0"/>
        <v/>
      </c>
      <c r="LZ52" s="322" t="str">
        <f t="shared" si="1"/>
        <v/>
      </c>
      <c r="MA52" s="322" t="str">
        <f t="shared" si="2"/>
        <v/>
      </c>
      <c r="MB52" s="332" t="str">
        <f t="shared" si="4"/>
        <v/>
      </c>
      <c r="MC52" s="333"/>
    </row>
    <row r="53" spans="2:341" ht="15.75" customHeight="1" x14ac:dyDescent="0.5">
      <c r="B53" s="322">
        <v>47</v>
      </c>
      <c r="C53" s="376" t="str">
        <f>IF(นักเรียน!C52="","",นักเรียน!C52)</f>
        <v/>
      </c>
      <c r="D53" s="376" t="str">
        <f>IF(นักเรียน!D52="","",นักเรียน!D52)</f>
        <v/>
      </c>
      <c r="E53" s="323" t="str">
        <f>IF(นักเรียน!E52="","",นักเรียน!E52)</f>
        <v/>
      </c>
      <c r="F53" s="322" t="str">
        <f>IF(นักเรียน!E52="","",นักเรียน!B52)</f>
        <v/>
      </c>
      <c r="G53" s="360"/>
      <c r="H53" s="361"/>
      <c r="I53" s="361"/>
      <c r="J53" s="361"/>
      <c r="K53" s="361"/>
      <c r="L53" s="362"/>
      <c r="M53" s="362"/>
      <c r="N53" s="360"/>
      <c r="O53" s="361"/>
      <c r="P53" s="361"/>
      <c r="Q53" s="361"/>
      <c r="R53" s="361"/>
      <c r="S53" s="362"/>
      <c r="T53" s="363"/>
      <c r="U53" s="360"/>
      <c r="V53" s="361"/>
      <c r="W53" s="361"/>
      <c r="X53" s="361"/>
      <c r="Y53" s="361"/>
      <c r="Z53" s="362"/>
      <c r="AA53" s="363"/>
      <c r="AB53" s="360"/>
      <c r="AC53" s="361"/>
      <c r="AD53" s="361"/>
      <c r="AE53" s="361"/>
      <c r="AF53" s="361"/>
      <c r="AG53" s="362"/>
      <c r="AH53" s="363"/>
      <c r="AI53" s="360"/>
      <c r="AJ53" s="361"/>
      <c r="AK53" s="361"/>
      <c r="AL53" s="361"/>
      <c r="AM53" s="361"/>
      <c r="AN53" s="362"/>
      <c r="AO53" s="363"/>
      <c r="AP53" s="360"/>
      <c r="AQ53" s="361"/>
      <c r="AR53" s="361"/>
      <c r="AS53" s="361"/>
      <c r="AT53" s="361"/>
      <c r="AU53" s="362"/>
      <c r="AV53" s="363"/>
      <c r="AW53" s="364"/>
      <c r="AX53" s="361"/>
      <c r="AY53" s="361"/>
      <c r="AZ53" s="361"/>
      <c r="BA53" s="361"/>
      <c r="BB53" s="362"/>
      <c r="BC53" s="362"/>
      <c r="BD53" s="360"/>
      <c r="BE53" s="361"/>
      <c r="BF53" s="361"/>
      <c r="BG53" s="361"/>
      <c r="BH53" s="361"/>
      <c r="BI53" s="362"/>
      <c r="BJ53" s="363"/>
      <c r="BK53" s="360"/>
      <c r="BL53" s="361"/>
      <c r="BM53" s="361"/>
      <c r="BN53" s="361"/>
      <c r="BO53" s="361"/>
      <c r="BP53" s="362"/>
      <c r="BQ53" s="363"/>
      <c r="BR53" s="360"/>
      <c r="BS53" s="361"/>
      <c r="BT53" s="361"/>
      <c r="BU53" s="361"/>
      <c r="BV53" s="361"/>
      <c r="BW53" s="362"/>
      <c r="BX53" s="363"/>
      <c r="BY53" s="364"/>
      <c r="BZ53" s="361"/>
      <c r="CA53" s="361"/>
      <c r="CB53" s="361"/>
      <c r="CC53" s="361"/>
      <c r="CD53" s="362"/>
      <c r="CE53" s="362"/>
      <c r="CF53" s="360"/>
      <c r="CG53" s="361"/>
      <c r="CH53" s="361"/>
      <c r="CI53" s="361"/>
      <c r="CJ53" s="361"/>
      <c r="CK53" s="362"/>
      <c r="CL53" s="363"/>
      <c r="CM53" s="360"/>
      <c r="CN53" s="361"/>
      <c r="CO53" s="361"/>
      <c r="CP53" s="361"/>
      <c r="CQ53" s="361"/>
      <c r="CR53" s="362"/>
      <c r="CS53" s="363"/>
      <c r="CT53" s="360"/>
      <c r="CU53" s="361"/>
      <c r="CV53" s="361"/>
      <c r="CW53" s="361"/>
      <c r="CX53" s="361"/>
      <c r="CY53" s="362"/>
      <c r="CZ53" s="363"/>
      <c r="DA53" s="364"/>
      <c r="DB53" s="361"/>
      <c r="DC53" s="361"/>
      <c r="DD53" s="361"/>
      <c r="DE53" s="361"/>
      <c r="DF53" s="362"/>
      <c r="DG53" s="363"/>
      <c r="DH53" s="360"/>
      <c r="DI53" s="361"/>
      <c r="DJ53" s="361"/>
      <c r="DK53" s="361"/>
      <c r="DL53" s="361"/>
      <c r="DM53" s="362"/>
      <c r="DN53" s="363"/>
      <c r="DO53" s="360"/>
      <c r="DP53" s="361"/>
      <c r="DQ53" s="361"/>
      <c r="DR53" s="361"/>
      <c r="DS53" s="361"/>
      <c r="DT53" s="362"/>
      <c r="DU53" s="363"/>
      <c r="DV53" s="360"/>
      <c r="DW53" s="361"/>
      <c r="DX53" s="361"/>
      <c r="DY53" s="361"/>
      <c r="DZ53" s="361"/>
      <c r="EA53" s="362"/>
      <c r="EB53" s="363"/>
      <c r="EC53" s="360"/>
      <c r="ED53" s="361"/>
      <c r="EE53" s="361"/>
      <c r="EF53" s="361"/>
      <c r="EG53" s="361"/>
      <c r="EH53" s="362"/>
      <c r="EI53" s="363"/>
      <c r="EJ53" s="360"/>
      <c r="EK53" s="361"/>
      <c r="EL53" s="361"/>
      <c r="EM53" s="361"/>
      <c r="EN53" s="361"/>
      <c r="EO53" s="362"/>
      <c r="EP53" s="363"/>
      <c r="EQ53" s="360"/>
      <c r="ER53" s="361"/>
      <c r="ES53" s="361"/>
      <c r="ET53" s="361"/>
      <c r="EU53" s="361"/>
      <c r="EV53" s="362"/>
      <c r="EW53" s="363"/>
      <c r="EX53" s="360"/>
      <c r="EY53" s="361"/>
      <c r="EZ53" s="361"/>
      <c r="FA53" s="361"/>
      <c r="FB53" s="361"/>
      <c r="FC53" s="362"/>
      <c r="FD53" s="363"/>
      <c r="FE53" s="360"/>
      <c r="FF53" s="361"/>
      <c r="FG53" s="361"/>
      <c r="FH53" s="361"/>
      <c r="FI53" s="361"/>
      <c r="FJ53" s="362"/>
      <c r="FK53" s="363"/>
      <c r="FL53" s="360"/>
      <c r="FM53" s="361"/>
      <c r="FN53" s="361"/>
      <c r="FO53" s="361"/>
      <c r="FP53" s="361"/>
      <c r="FQ53" s="362"/>
      <c r="FR53" s="363"/>
      <c r="FS53" s="360"/>
      <c r="FT53" s="361"/>
      <c r="FU53" s="361"/>
      <c r="FV53" s="361"/>
      <c r="FW53" s="361"/>
      <c r="FX53" s="362"/>
      <c r="FY53" s="363"/>
      <c r="FZ53" s="360"/>
      <c r="GA53" s="361"/>
      <c r="GB53" s="361"/>
      <c r="GC53" s="361"/>
      <c r="GD53" s="361"/>
      <c r="GE53" s="362"/>
      <c r="GF53" s="363"/>
      <c r="GG53" s="360"/>
      <c r="GH53" s="361"/>
      <c r="GI53" s="361"/>
      <c r="GJ53" s="361"/>
      <c r="GK53" s="361"/>
      <c r="GL53" s="362"/>
      <c r="GM53" s="363"/>
      <c r="GN53" s="360"/>
      <c r="GO53" s="361"/>
      <c r="GP53" s="361"/>
      <c r="GQ53" s="361"/>
      <c r="GR53" s="361"/>
      <c r="GS53" s="362"/>
      <c r="GT53" s="363"/>
      <c r="GU53" s="360"/>
      <c r="GV53" s="361"/>
      <c r="GW53" s="361"/>
      <c r="GX53" s="361"/>
      <c r="GY53" s="361"/>
      <c r="GZ53" s="362"/>
      <c r="HA53" s="363"/>
      <c r="HB53" s="360"/>
      <c r="HC53" s="361"/>
      <c r="HD53" s="361"/>
      <c r="HE53" s="361"/>
      <c r="HF53" s="361"/>
      <c r="HG53" s="362"/>
      <c r="HH53" s="363"/>
      <c r="HI53" s="360"/>
      <c r="HJ53" s="361"/>
      <c r="HK53" s="361"/>
      <c r="HL53" s="361"/>
      <c r="HM53" s="361"/>
      <c r="HN53" s="362"/>
      <c r="HO53" s="363"/>
      <c r="HP53" s="360"/>
      <c r="HQ53" s="361"/>
      <c r="HR53" s="361"/>
      <c r="HS53" s="361"/>
      <c r="HT53" s="361"/>
      <c r="HU53" s="362"/>
      <c r="HV53" s="363"/>
      <c r="HW53" s="360"/>
      <c r="HX53" s="361"/>
      <c r="HY53" s="361"/>
      <c r="HZ53" s="361"/>
      <c r="IA53" s="361"/>
      <c r="IB53" s="362"/>
      <c r="IC53" s="363"/>
      <c r="ID53" s="360"/>
      <c r="IE53" s="361"/>
      <c r="IF53" s="361"/>
      <c r="IG53" s="361"/>
      <c r="IH53" s="361"/>
      <c r="II53" s="362"/>
      <c r="IJ53" s="363"/>
      <c r="IK53" s="360"/>
      <c r="IL53" s="361"/>
      <c r="IM53" s="361"/>
      <c r="IN53" s="361"/>
      <c r="IO53" s="361"/>
      <c r="IP53" s="362"/>
      <c r="IQ53" s="363"/>
      <c r="IR53" s="360"/>
      <c r="IS53" s="361"/>
      <c r="IT53" s="361"/>
      <c r="IU53" s="361"/>
      <c r="IV53" s="361"/>
      <c r="IW53" s="362"/>
      <c r="IX53" s="363"/>
      <c r="IY53" s="360"/>
      <c r="IZ53" s="361"/>
      <c r="JA53" s="361"/>
      <c r="JB53" s="361"/>
      <c r="JC53" s="361"/>
      <c r="JD53" s="362"/>
      <c r="JE53" s="363"/>
      <c r="JF53" s="360"/>
      <c r="JG53" s="361"/>
      <c r="JH53" s="361"/>
      <c r="JI53" s="361"/>
      <c r="JJ53" s="361"/>
      <c r="JK53" s="362"/>
      <c r="JL53" s="363"/>
      <c r="JM53" s="360"/>
      <c r="JN53" s="361"/>
      <c r="JO53" s="361"/>
      <c r="JP53" s="361"/>
      <c r="JQ53" s="361"/>
      <c r="JR53" s="362"/>
      <c r="JS53" s="363"/>
      <c r="JT53" s="360"/>
      <c r="JU53" s="361"/>
      <c r="JV53" s="361"/>
      <c r="JW53" s="361"/>
      <c r="JX53" s="361"/>
      <c r="JY53" s="362"/>
      <c r="JZ53" s="363"/>
      <c r="KA53" s="360"/>
      <c r="KB53" s="361"/>
      <c r="KC53" s="361"/>
      <c r="KD53" s="361"/>
      <c r="KE53" s="361"/>
      <c r="KF53" s="362"/>
      <c r="KG53" s="363"/>
      <c r="KH53" s="360"/>
      <c r="KI53" s="361"/>
      <c r="KJ53" s="361"/>
      <c r="KK53" s="361"/>
      <c r="KL53" s="361"/>
      <c r="KM53" s="362"/>
      <c r="KN53" s="363"/>
      <c r="KO53" s="360"/>
      <c r="KP53" s="361"/>
      <c r="KQ53" s="361"/>
      <c r="KR53" s="361"/>
      <c r="KS53" s="361"/>
      <c r="KT53" s="362"/>
      <c r="KU53" s="363"/>
      <c r="KV53" s="360"/>
      <c r="KW53" s="361"/>
      <c r="KX53" s="361"/>
      <c r="KY53" s="361"/>
      <c r="KZ53" s="361"/>
      <c r="LA53" s="362"/>
      <c r="LB53" s="363"/>
      <c r="LC53" s="360"/>
      <c r="LD53" s="361"/>
      <c r="LE53" s="361"/>
      <c r="LF53" s="361"/>
      <c r="LG53" s="361"/>
      <c r="LH53" s="362"/>
      <c r="LI53" s="363"/>
      <c r="LJ53" s="360"/>
      <c r="LK53" s="361"/>
      <c r="LL53" s="361"/>
      <c r="LM53" s="361"/>
      <c r="LN53" s="361"/>
      <c r="LO53" s="362"/>
      <c r="LP53" s="363"/>
      <c r="LQ53" s="360"/>
      <c r="LR53" s="361"/>
      <c r="LS53" s="361"/>
      <c r="LT53" s="361"/>
      <c r="LU53" s="361"/>
      <c r="LV53" s="362"/>
      <c r="LW53" s="365"/>
      <c r="LX53" s="331" t="str">
        <f t="shared" si="3"/>
        <v/>
      </c>
      <c r="LY53" s="322" t="str">
        <f t="shared" si="0"/>
        <v/>
      </c>
      <c r="LZ53" s="322" t="str">
        <f t="shared" si="1"/>
        <v/>
      </c>
      <c r="MA53" s="322" t="str">
        <f t="shared" si="2"/>
        <v/>
      </c>
      <c r="MB53" s="332" t="str">
        <f t="shared" si="4"/>
        <v/>
      </c>
      <c r="MC53" s="333"/>
    </row>
    <row r="54" spans="2:341" ht="15.75" customHeight="1" x14ac:dyDescent="0.5">
      <c r="B54" s="322">
        <v>48</v>
      </c>
      <c r="C54" s="376" t="str">
        <f>IF(นักเรียน!C53="","",นักเรียน!C53)</f>
        <v/>
      </c>
      <c r="D54" s="376" t="str">
        <f>IF(นักเรียน!D53="","",นักเรียน!D53)</f>
        <v/>
      </c>
      <c r="E54" s="323" t="str">
        <f>IF(นักเรียน!E53="","",นักเรียน!E53)</f>
        <v/>
      </c>
      <c r="F54" s="322" t="str">
        <f>IF(นักเรียน!E53="","",นักเรียน!B53)</f>
        <v/>
      </c>
      <c r="G54" s="360"/>
      <c r="H54" s="361"/>
      <c r="I54" s="361"/>
      <c r="J54" s="361"/>
      <c r="K54" s="361"/>
      <c r="L54" s="362"/>
      <c r="M54" s="362"/>
      <c r="N54" s="360"/>
      <c r="O54" s="361"/>
      <c r="P54" s="361"/>
      <c r="Q54" s="361"/>
      <c r="R54" s="361"/>
      <c r="S54" s="362"/>
      <c r="T54" s="363"/>
      <c r="U54" s="360"/>
      <c r="V54" s="361"/>
      <c r="W54" s="361"/>
      <c r="X54" s="361"/>
      <c r="Y54" s="361"/>
      <c r="Z54" s="362"/>
      <c r="AA54" s="363"/>
      <c r="AB54" s="360"/>
      <c r="AC54" s="361"/>
      <c r="AD54" s="361"/>
      <c r="AE54" s="361"/>
      <c r="AF54" s="361"/>
      <c r="AG54" s="362"/>
      <c r="AH54" s="363"/>
      <c r="AI54" s="360"/>
      <c r="AJ54" s="361"/>
      <c r="AK54" s="361"/>
      <c r="AL54" s="361"/>
      <c r="AM54" s="361"/>
      <c r="AN54" s="362"/>
      <c r="AO54" s="363"/>
      <c r="AP54" s="360"/>
      <c r="AQ54" s="361"/>
      <c r="AR54" s="361"/>
      <c r="AS54" s="361"/>
      <c r="AT54" s="361"/>
      <c r="AU54" s="362"/>
      <c r="AV54" s="363"/>
      <c r="AW54" s="364"/>
      <c r="AX54" s="361"/>
      <c r="AY54" s="361"/>
      <c r="AZ54" s="361"/>
      <c r="BA54" s="361"/>
      <c r="BB54" s="362"/>
      <c r="BC54" s="362"/>
      <c r="BD54" s="360"/>
      <c r="BE54" s="361"/>
      <c r="BF54" s="361"/>
      <c r="BG54" s="361"/>
      <c r="BH54" s="361"/>
      <c r="BI54" s="362"/>
      <c r="BJ54" s="363"/>
      <c r="BK54" s="360"/>
      <c r="BL54" s="361"/>
      <c r="BM54" s="361"/>
      <c r="BN54" s="361"/>
      <c r="BO54" s="361"/>
      <c r="BP54" s="362"/>
      <c r="BQ54" s="363"/>
      <c r="BR54" s="360"/>
      <c r="BS54" s="361"/>
      <c r="BT54" s="361"/>
      <c r="BU54" s="361"/>
      <c r="BV54" s="361"/>
      <c r="BW54" s="362"/>
      <c r="BX54" s="363"/>
      <c r="BY54" s="364"/>
      <c r="BZ54" s="361"/>
      <c r="CA54" s="361"/>
      <c r="CB54" s="361"/>
      <c r="CC54" s="361"/>
      <c r="CD54" s="362"/>
      <c r="CE54" s="362"/>
      <c r="CF54" s="360"/>
      <c r="CG54" s="361"/>
      <c r="CH54" s="361"/>
      <c r="CI54" s="361"/>
      <c r="CJ54" s="361"/>
      <c r="CK54" s="362"/>
      <c r="CL54" s="363"/>
      <c r="CM54" s="360"/>
      <c r="CN54" s="361"/>
      <c r="CO54" s="361"/>
      <c r="CP54" s="361"/>
      <c r="CQ54" s="361"/>
      <c r="CR54" s="362"/>
      <c r="CS54" s="363"/>
      <c r="CT54" s="360"/>
      <c r="CU54" s="361"/>
      <c r="CV54" s="361"/>
      <c r="CW54" s="361"/>
      <c r="CX54" s="361"/>
      <c r="CY54" s="362"/>
      <c r="CZ54" s="363"/>
      <c r="DA54" s="364"/>
      <c r="DB54" s="361"/>
      <c r="DC54" s="361"/>
      <c r="DD54" s="361"/>
      <c r="DE54" s="361"/>
      <c r="DF54" s="362"/>
      <c r="DG54" s="363"/>
      <c r="DH54" s="360"/>
      <c r="DI54" s="361"/>
      <c r="DJ54" s="361"/>
      <c r="DK54" s="361"/>
      <c r="DL54" s="361"/>
      <c r="DM54" s="362"/>
      <c r="DN54" s="363"/>
      <c r="DO54" s="360"/>
      <c r="DP54" s="361"/>
      <c r="DQ54" s="361"/>
      <c r="DR54" s="361"/>
      <c r="DS54" s="361"/>
      <c r="DT54" s="362"/>
      <c r="DU54" s="363"/>
      <c r="DV54" s="360"/>
      <c r="DW54" s="361"/>
      <c r="DX54" s="361"/>
      <c r="DY54" s="361"/>
      <c r="DZ54" s="361"/>
      <c r="EA54" s="362"/>
      <c r="EB54" s="363"/>
      <c r="EC54" s="360"/>
      <c r="ED54" s="361"/>
      <c r="EE54" s="361"/>
      <c r="EF54" s="361"/>
      <c r="EG54" s="361"/>
      <c r="EH54" s="362"/>
      <c r="EI54" s="363"/>
      <c r="EJ54" s="360"/>
      <c r="EK54" s="361"/>
      <c r="EL54" s="361"/>
      <c r="EM54" s="361"/>
      <c r="EN54" s="361"/>
      <c r="EO54" s="362"/>
      <c r="EP54" s="363"/>
      <c r="EQ54" s="360"/>
      <c r="ER54" s="361"/>
      <c r="ES54" s="361"/>
      <c r="ET54" s="361"/>
      <c r="EU54" s="361"/>
      <c r="EV54" s="362"/>
      <c r="EW54" s="363"/>
      <c r="EX54" s="360"/>
      <c r="EY54" s="361"/>
      <c r="EZ54" s="361"/>
      <c r="FA54" s="361"/>
      <c r="FB54" s="361"/>
      <c r="FC54" s="362"/>
      <c r="FD54" s="363"/>
      <c r="FE54" s="360"/>
      <c r="FF54" s="361"/>
      <c r="FG54" s="361"/>
      <c r="FH54" s="361"/>
      <c r="FI54" s="361"/>
      <c r="FJ54" s="362"/>
      <c r="FK54" s="363"/>
      <c r="FL54" s="360"/>
      <c r="FM54" s="361"/>
      <c r="FN54" s="361"/>
      <c r="FO54" s="361"/>
      <c r="FP54" s="361"/>
      <c r="FQ54" s="362"/>
      <c r="FR54" s="363"/>
      <c r="FS54" s="360"/>
      <c r="FT54" s="361"/>
      <c r="FU54" s="361"/>
      <c r="FV54" s="361"/>
      <c r="FW54" s="361"/>
      <c r="FX54" s="362"/>
      <c r="FY54" s="363"/>
      <c r="FZ54" s="360"/>
      <c r="GA54" s="361"/>
      <c r="GB54" s="361"/>
      <c r="GC54" s="361"/>
      <c r="GD54" s="361"/>
      <c r="GE54" s="362"/>
      <c r="GF54" s="363"/>
      <c r="GG54" s="360"/>
      <c r="GH54" s="361"/>
      <c r="GI54" s="361"/>
      <c r="GJ54" s="361"/>
      <c r="GK54" s="361"/>
      <c r="GL54" s="362"/>
      <c r="GM54" s="363"/>
      <c r="GN54" s="360"/>
      <c r="GO54" s="361"/>
      <c r="GP54" s="361"/>
      <c r="GQ54" s="361"/>
      <c r="GR54" s="361"/>
      <c r="GS54" s="362"/>
      <c r="GT54" s="363"/>
      <c r="GU54" s="360"/>
      <c r="GV54" s="361"/>
      <c r="GW54" s="361"/>
      <c r="GX54" s="361"/>
      <c r="GY54" s="361"/>
      <c r="GZ54" s="362"/>
      <c r="HA54" s="363"/>
      <c r="HB54" s="360"/>
      <c r="HC54" s="361"/>
      <c r="HD54" s="361"/>
      <c r="HE54" s="361"/>
      <c r="HF54" s="361"/>
      <c r="HG54" s="362"/>
      <c r="HH54" s="363"/>
      <c r="HI54" s="360"/>
      <c r="HJ54" s="361"/>
      <c r="HK54" s="361"/>
      <c r="HL54" s="361"/>
      <c r="HM54" s="361"/>
      <c r="HN54" s="362"/>
      <c r="HO54" s="363"/>
      <c r="HP54" s="360"/>
      <c r="HQ54" s="361"/>
      <c r="HR54" s="361"/>
      <c r="HS54" s="361"/>
      <c r="HT54" s="361"/>
      <c r="HU54" s="362"/>
      <c r="HV54" s="363"/>
      <c r="HW54" s="360"/>
      <c r="HX54" s="361"/>
      <c r="HY54" s="361"/>
      <c r="HZ54" s="361"/>
      <c r="IA54" s="361"/>
      <c r="IB54" s="362"/>
      <c r="IC54" s="363"/>
      <c r="ID54" s="360"/>
      <c r="IE54" s="361"/>
      <c r="IF54" s="361"/>
      <c r="IG54" s="361"/>
      <c r="IH54" s="361"/>
      <c r="II54" s="362"/>
      <c r="IJ54" s="363"/>
      <c r="IK54" s="360"/>
      <c r="IL54" s="361"/>
      <c r="IM54" s="361"/>
      <c r="IN54" s="361"/>
      <c r="IO54" s="361"/>
      <c r="IP54" s="362"/>
      <c r="IQ54" s="363"/>
      <c r="IR54" s="360"/>
      <c r="IS54" s="361"/>
      <c r="IT54" s="361"/>
      <c r="IU54" s="361"/>
      <c r="IV54" s="361"/>
      <c r="IW54" s="362"/>
      <c r="IX54" s="363"/>
      <c r="IY54" s="360"/>
      <c r="IZ54" s="361"/>
      <c r="JA54" s="361"/>
      <c r="JB54" s="361"/>
      <c r="JC54" s="361"/>
      <c r="JD54" s="362"/>
      <c r="JE54" s="363"/>
      <c r="JF54" s="360"/>
      <c r="JG54" s="361"/>
      <c r="JH54" s="361"/>
      <c r="JI54" s="361"/>
      <c r="JJ54" s="361"/>
      <c r="JK54" s="362"/>
      <c r="JL54" s="363"/>
      <c r="JM54" s="360"/>
      <c r="JN54" s="361"/>
      <c r="JO54" s="361"/>
      <c r="JP54" s="361"/>
      <c r="JQ54" s="361"/>
      <c r="JR54" s="362"/>
      <c r="JS54" s="363"/>
      <c r="JT54" s="360"/>
      <c r="JU54" s="361"/>
      <c r="JV54" s="361"/>
      <c r="JW54" s="361"/>
      <c r="JX54" s="361"/>
      <c r="JY54" s="362"/>
      <c r="JZ54" s="363"/>
      <c r="KA54" s="360"/>
      <c r="KB54" s="361"/>
      <c r="KC54" s="361"/>
      <c r="KD54" s="361"/>
      <c r="KE54" s="361"/>
      <c r="KF54" s="362"/>
      <c r="KG54" s="363"/>
      <c r="KH54" s="360"/>
      <c r="KI54" s="361"/>
      <c r="KJ54" s="361"/>
      <c r="KK54" s="361"/>
      <c r="KL54" s="361"/>
      <c r="KM54" s="362"/>
      <c r="KN54" s="363"/>
      <c r="KO54" s="360"/>
      <c r="KP54" s="361"/>
      <c r="KQ54" s="361"/>
      <c r="KR54" s="361"/>
      <c r="KS54" s="361"/>
      <c r="KT54" s="362"/>
      <c r="KU54" s="363"/>
      <c r="KV54" s="360"/>
      <c r="KW54" s="361"/>
      <c r="KX54" s="361"/>
      <c r="KY54" s="361"/>
      <c r="KZ54" s="361"/>
      <c r="LA54" s="362"/>
      <c r="LB54" s="363"/>
      <c r="LC54" s="360"/>
      <c r="LD54" s="361"/>
      <c r="LE54" s="361"/>
      <c r="LF54" s="361"/>
      <c r="LG54" s="361"/>
      <c r="LH54" s="362"/>
      <c r="LI54" s="363"/>
      <c r="LJ54" s="360"/>
      <c r="LK54" s="361"/>
      <c r="LL54" s="361"/>
      <c r="LM54" s="361"/>
      <c r="LN54" s="361"/>
      <c r="LO54" s="362"/>
      <c r="LP54" s="363"/>
      <c r="LQ54" s="360"/>
      <c r="LR54" s="361"/>
      <c r="LS54" s="361"/>
      <c r="LT54" s="361"/>
      <c r="LU54" s="361"/>
      <c r="LV54" s="362"/>
      <c r="LW54" s="365"/>
      <c r="LX54" s="331" t="str">
        <f t="shared" si="3"/>
        <v/>
      </c>
      <c r="LY54" s="322" t="str">
        <f t="shared" si="0"/>
        <v/>
      </c>
      <c r="LZ54" s="322" t="str">
        <f t="shared" si="1"/>
        <v/>
      </c>
      <c r="MA54" s="322" t="str">
        <f t="shared" si="2"/>
        <v/>
      </c>
      <c r="MB54" s="332" t="str">
        <f t="shared" si="4"/>
        <v/>
      </c>
      <c r="MC54" s="333"/>
    </row>
    <row r="55" spans="2:341" ht="15.75" customHeight="1" x14ac:dyDescent="0.5">
      <c r="B55" s="322">
        <v>49</v>
      </c>
      <c r="C55" s="376" t="str">
        <f>IF(นักเรียน!C54="","",นักเรียน!C54)</f>
        <v/>
      </c>
      <c r="D55" s="376" t="str">
        <f>IF(นักเรียน!D54="","",นักเรียน!D54)</f>
        <v/>
      </c>
      <c r="E55" s="323" t="str">
        <f>IF(นักเรียน!E54="","",นักเรียน!E54)</f>
        <v/>
      </c>
      <c r="F55" s="322" t="str">
        <f>IF(นักเรียน!E54="","",นักเรียน!B54)</f>
        <v/>
      </c>
      <c r="G55" s="360"/>
      <c r="H55" s="361"/>
      <c r="I55" s="361"/>
      <c r="J55" s="361"/>
      <c r="K55" s="361"/>
      <c r="L55" s="362"/>
      <c r="M55" s="362"/>
      <c r="N55" s="360"/>
      <c r="O55" s="361"/>
      <c r="P55" s="361"/>
      <c r="Q55" s="361"/>
      <c r="R55" s="361"/>
      <c r="S55" s="362"/>
      <c r="T55" s="363"/>
      <c r="U55" s="360"/>
      <c r="V55" s="361"/>
      <c r="W55" s="361"/>
      <c r="X55" s="361"/>
      <c r="Y55" s="361"/>
      <c r="Z55" s="362"/>
      <c r="AA55" s="363"/>
      <c r="AB55" s="360"/>
      <c r="AC55" s="361"/>
      <c r="AD55" s="361"/>
      <c r="AE55" s="361"/>
      <c r="AF55" s="361"/>
      <c r="AG55" s="362"/>
      <c r="AH55" s="363"/>
      <c r="AI55" s="360"/>
      <c r="AJ55" s="361"/>
      <c r="AK55" s="361"/>
      <c r="AL55" s="361"/>
      <c r="AM55" s="361"/>
      <c r="AN55" s="362"/>
      <c r="AO55" s="363"/>
      <c r="AP55" s="360"/>
      <c r="AQ55" s="361"/>
      <c r="AR55" s="361"/>
      <c r="AS55" s="361"/>
      <c r="AT55" s="361"/>
      <c r="AU55" s="362"/>
      <c r="AV55" s="363"/>
      <c r="AW55" s="364"/>
      <c r="AX55" s="361"/>
      <c r="AY55" s="361"/>
      <c r="AZ55" s="361"/>
      <c r="BA55" s="361"/>
      <c r="BB55" s="362"/>
      <c r="BC55" s="362"/>
      <c r="BD55" s="360"/>
      <c r="BE55" s="361"/>
      <c r="BF55" s="361"/>
      <c r="BG55" s="361"/>
      <c r="BH55" s="361"/>
      <c r="BI55" s="362"/>
      <c r="BJ55" s="363"/>
      <c r="BK55" s="360"/>
      <c r="BL55" s="361"/>
      <c r="BM55" s="361"/>
      <c r="BN55" s="361"/>
      <c r="BO55" s="361"/>
      <c r="BP55" s="362"/>
      <c r="BQ55" s="363"/>
      <c r="BR55" s="360"/>
      <c r="BS55" s="361"/>
      <c r="BT55" s="361"/>
      <c r="BU55" s="361"/>
      <c r="BV55" s="361"/>
      <c r="BW55" s="362"/>
      <c r="BX55" s="363"/>
      <c r="BY55" s="364"/>
      <c r="BZ55" s="361"/>
      <c r="CA55" s="361"/>
      <c r="CB55" s="361"/>
      <c r="CC55" s="361"/>
      <c r="CD55" s="362"/>
      <c r="CE55" s="362"/>
      <c r="CF55" s="360"/>
      <c r="CG55" s="361"/>
      <c r="CH55" s="361"/>
      <c r="CI55" s="361"/>
      <c r="CJ55" s="361"/>
      <c r="CK55" s="362"/>
      <c r="CL55" s="363"/>
      <c r="CM55" s="360"/>
      <c r="CN55" s="361"/>
      <c r="CO55" s="361"/>
      <c r="CP55" s="361"/>
      <c r="CQ55" s="361"/>
      <c r="CR55" s="362"/>
      <c r="CS55" s="363"/>
      <c r="CT55" s="360"/>
      <c r="CU55" s="361"/>
      <c r="CV55" s="361"/>
      <c r="CW55" s="361"/>
      <c r="CX55" s="361"/>
      <c r="CY55" s="362"/>
      <c r="CZ55" s="363"/>
      <c r="DA55" s="364"/>
      <c r="DB55" s="361"/>
      <c r="DC55" s="361"/>
      <c r="DD55" s="361"/>
      <c r="DE55" s="361"/>
      <c r="DF55" s="362"/>
      <c r="DG55" s="363"/>
      <c r="DH55" s="360"/>
      <c r="DI55" s="361"/>
      <c r="DJ55" s="361"/>
      <c r="DK55" s="361"/>
      <c r="DL55" s="361"/>
      <c r="DM55" s="362"/>
      <c r="DN55" s="363"/>
      <c r="DO55" s="360"/>
      <c r="DP55" s="361"/>
      <c r="DQ55" s="361"/>
      <c r="DR55" s="361"/>
      <c r="DS55" s="361"/>
      <c r="DT55" s="362"/>
      <c r="DU55" s="363"/>
      <c r="DV55" s="360"/>
      <c r="DW55" s="361"/>
      <c r="DX55" s="361"/>
      <c r="DY55" s="361"/>
      <c r="DZ55" s="361"/>
      <c r="EA55" s="362"/>
      <c r="EB55" s="363"/>
      <c r="EC55" s="360"/>
      <c r="ED55" s="361"/>
      <c r="EE55" s="361"/>
      <c r="EF55" s="361"/>
      <c r="EG55" s="361"/>
      <c r="EH55" s="362"/>
      <c r="EI55" s="363"/>
      <c r="EJ55" s="360"/>
      <c r="EK55" s="361"/>
      <c r="EL55" s="361"/>
      <c r="EM55" s="361"/>
      <c r="EN55" s="361"/>
      <c r="EO55" s="362"/>
      <c r="EP55" s="363"/>
      <c r="EQ55" s="360"/>
      <c r="ER55" s="361"/>
      <c r="ES55" s="361"/>
      <c r="ET55" s="361"/>
      <c r="EU55" s="361"/>
      <c r="EV55" s="362"/>
      <c r="EW55" s="363"/>
      <c r="EX55" s="360"/>
      <c r="EY55" s="361"/>
      <c r="EZ55" s="361"/>
      <c r="FA55" s="361"/>
      <c r="FB55" s="361"/>
      <c r="FC55" s="362"/>
      <c r="FD55" s="363"/>
      <c r="FE55" s="360"/>
      <c r="FF55" s="361"/>
      <c r="FG55" s="361"/>
      <c r="FH55" s="361"/>
      <c r="FI55" s="361"/>
      <c r="FJ55" s="362"/>
      <c r="FK55" s="363"/>
      <c r="FL55" s="360"/>
      <c r="FM55" s="361"/>
      <c r="FN55" s="361"/>
      <c r="FO55" s="361"/>
      <c r="FP55" s="361"/>
      <c r="FQ55" s="362"/>
      <c r="FR55" s="363"/>
      <c r="FS55" s="360"/>
      <c r="FT55" s="361"/>
      <c r="FU55" s="361"/>
      <c r="FV55" s="361"/>
      <c r="FW55" s="361"/>
      <c r="FX55" s="362"/>
      <c r="FY55" s="363"/>
      <c r="FZ55" s="360"/>
      <c r="GA55" s="361"/>
      <c r="GB55" s="361"/>
      <c r="GC55" s="361"/>
      <c r="GD55" s="361"/>
      <c r="GE55" s="362"/>
      <c r="GF55" s="363"/>
      <c r="GG55" s="360"/>
      <c r="GH55" s="361"/>
      <c r="GI55" s="361"/>
      <c r="GJ55" s="361"/>
      <c r="GK55" s="361"/>
      <c r="GL55" s="362"/>
      <c r="GM55" s="363"/>
      <c r="GN55" s="360"/>
      <c r="GO55" s="361"/>
      <c r="GP55" s="361"/>
      <c r="GQ55" s="361"/>
      <c r="GR55" s="361"/>
      <c r="GS55" s="362"/>
      <c r="GT55" s="363"/>
      <c r="GU55" s="360"/>
      <c r="GV55" s="361"/>
      <c r="GW55" s="361"/>
      <c r="GX55" s="361"/>
      <c r="GY55" s="361"/>
      <c r="GZ55" s="362"/>
      <c r="HA55" s="363"/>
      <c r="HB55" s="360"/>
      <c r="HC55" s="361"/>
      <c r="HD55" s="361"/>
      <c r="HE55" s="361"/>
      <c r="HF55" s="361"/>
      <c r="HG55" s="362"/>
      <c r="HH55" s="363"/>
      <c r="HI55" s="360"/>
      <c r="HJ55" s="361"/>
      <c r="HK55" s="361"/>
      <c r="HL55" s="361"/>
      <c r="HM55" s="361"/>
      <c r="HN55" s="362"/>
      <c r="HO55" s="363"/>
      <c r="HP55" s="360"/>
      <c r="HQ55" s="361"/>
      <c r="HR55" s="361"/>
      <c r="HS55" s="361"/>
      <c r="HT55" s="361"/>
      <c r="HU55" s="362"/>
      <c r="HV55" s="363"/>
      <c r="HW55" s="360"/>
      <c r="HX55" s="361"/>
      <c r="HY55" s="361"/>
      <c r="HZ55" s="361"/>
      <c r="IA55" s="361"/>
      <c r="IB55" s="362"/>
      <c r="IC55" s="363"/>
      <c r="ID55" s="360"/>
      <c r="IE55" s="361"/>
      <c r="IF55" s="361"/>
      <c r="IG55" s="361"/>
      <c r="IH55" s="361"/>
      <c r="II55" s="362"/>
      <c r="IJ55" s="363"/>
      <c r="IK55" s="360"/>
      <c r="IL55" s="361"/>
      <c r="IM55" s="361"/>
      <c r="IN55" s="361"/>
      <c r="IO55" s="361"/>
      <c r="IP55" s="362"/>
      <c r="IQ55" s="363"/>
      <c r="IR55" s="360"/>
      <c r="IS55" s="361"/>
      <c r="IT55" s="361"/>
      <c r="IU55" s="361"/>
      <c r="IV55" s="361"/>
      <c r="IW55" s="362"/>
      <c r="IX55" s="363"/>
      <c r="IY55" s="360"/>
      <c r="IZ55" s="361"/>
      <c r="JA55" s="361"/>
      <c r="JB55" s="361"/>
      <c r="JC55" s="361"/>
      <c r="JD55" s="362"/>
      <c r="JE55" s="363"/>
      <c r="JF55" s="360"/>
      <c r="JG55" s="361"/>
      <c r="JH55" s="361"/>
      <c r="JI55" s="361"/>
      <c r="JJ55" s="361"/>
      <c r="JK55" s="362"/>
      <c r="JL55" s="363"/>
      <c r="JM55" s="360"/>
      <c r="JN55" s="361"/>
      <c r="JO55" s="361"/>
      <c r="JP55" s="361"/>
      <c r="JQ55" s="361"/>
      <c r="JR55" s="362"/>
      <c r="JS55" s="363"/>
      <c r="JT55" s="360"/>
      <c r="JU55" s="361"/>
      <c r="JV55" s="361"/>
      <c r="JW55" s="361"/>
      <c r="JX55" s="361"/>
      <c r="JY55" s="362"/>
      <c r="JZ55" s="363"/>
      <c r="KA55" s="360"/>
      <c r="KB55" s="361"/>
      <c r="KC55" s="361"/>
      <c r="KD55" s="361"/>
      <c r="KE55" s="361"/>
      <c r="KF55" s="362"/>
      <c r="KG55" s="363"/>
      <c r="KH55" s="360"/>
      <c r="KI55" s="361"/>
      <c r="KJ55" s="361"/>
      <c r="KK55" s="361"/>
      <c r="KL55" s="361"/>
      <c r="KM55" s="362"/>
      <c r="KN55" s="363"/>
      <c r="KO55" s="360"/>
      <c r="KP55" s="361"/>
      <c r="KQ55" s="361"/>
      <c r="KR55" s="361"/>
      <c r="KS55" s="361"/>
      <c r="KT55" s="362"/>
      <c r="KU55" s="363"/>
      <c r="KV55" s="360"/>
      <c r="KW55" s="361"/>
      <c r="KX55" s="361"/>
      <c r="KY55" s="361"/>
      <c r="KZ55" s="361"/>
      <c r="LA55" s="362"/>
      <c r="LB55" s="363"/>
      <c r="LC55" s="360"/>
      <c r="LD55" s="361"/>
      <c r="LE55" s="361"/>
      <c r="LF55" s="361"/>
      <c r="LG55" s="361"/>
      <c r="LH55" s="362"/>
      <c r="LI55" s="363"/>
      <c r="LJ55" s="360"/>
      <c r="LK55" s="361"/>
      <c r="LL55" s="361"/>
      <c r="LM55" s="361"/>
      <c r="LN55" s="361"/>
      <c r="LO55" s="362"/>
      <c r="LP55" s="363"/>
      <c r="LQ55" s="360"/>
      <c r="LR55" s="361"/>
      <c r="LS55" s="361"/>
      <c r="LT55" s="361"/>
      <c r="LU55" s="361"/>
      <c r="LV55" s="362"/>
      <c r="LW55" s="365"/>
      <c r="LX55" s="331" t="str">
        <f t="shared" si="3"/>
        <v/>
      </c>
      <c r="LY55" s="322" t="str">
        <f t="shared" si="0"/>
        <v/>
      </c>
      <c r="LZ55" s="322" t="str">
        <f t="shared" si="1"/>
        <v/>
      </c>
      <c r="MA55" s="322" t="str">
        <f t="shared" si="2"/>
        <v/>
      </c>
      <c r="MB55" s="332" t="str">
        <f t="shared" si="4"/>
        <v/>
      </c>
      <c r="MC55" s="333"/>
    </row>
    <row r="56" spans="2:341" ht="15.75" customHeight="1" thickBot="1" x14ac:dyDescent="0.55000000000000004">
      <c r="B56" s="324">
        <v>50</v>
      </c>
      <c r="C56" s="377" t="str">
        <f>IF(นักเรียน!C55="","",นักเรียน!C55)</f>
        <v/>
      </c>
      <c r="D56" s="377" t="str">
        <f>IF(นักเรียน!D55="","",นักเรียน!D55)</f>
        <v/>
      </c>
      <c r="E56" s="325" t="str">
        <f>IF(นักเรียน!E55="","",นักเรียน!E55)</f>
        <v/>
      </c>
      <c r="F56" s="324" t="str">
        <f>IF(นักเรียน!E55="","",นักเรียน!B55)</f>
        <v/>
      </c>
      <c r="G56" s="366"/>
      <c r="H56" s="367"/>
      <c r="I56" s="367"/>
      <c r="J56" s="367"/>
      <c r="K56" s="367"/>
      <c r="L56" s="368"/>
      <c r="M56" s="368"/>
      <c r="N56" s="366"/>
      <c r="O56" s="367"/>
      <c r="P56" s="367"/>
      <c r="Q56" s="367"/>
      <c r="R56" s="367"/>
      <c r="S56" s="368"/>
      <c r="T56" s="369"/>
      <c r="U56" s="366"/>
      <c r="V56" s="367"/>
      <c r="W56" s="367"/>
      <c r="X56" s="367"/>
      <c r="Y56" s="367"/>
      <c r="Z56" s="368"/>
      <c r="AA56" s="369"/>
      <c r="AB56" s="366"/>
      <c r="AC56" s="367"/>
      <c r="AD56" s="367"/>
      <c r="AE56" s="367"/>
      <c r="AF56" s="367"/>
      <c r="AG56" s="368"/>
      <c r="AH56" s="369"/>
      <c r="AI56" s="366"/>
      <c r="AJ56" s="367"/>
      <c r="AK56" s="367"/>
      <c r="AL56" s="367"/>
      <c r="AM56" s="367"/>
      <c r="AN56" s="368"/>
      <c r="AO56" s="369"/>
      <c r="AP56" s="366"/>
      <c r="AQ56" s="367"/>
      <c r="AR56" s="367"/>
      <c r="AS56" s="367"/>
      <c r="AT56" s="367"/>
      <c r="AU56" s="368"/>
      <c r="AV56" s="369"/>
      <c r="AW56" s="370"/>
      <c r="AX56" s="367"/>
      <c r="AY56" s="367"/>
      <c r="AZ56" s="367"/>
      <c r="BA56" s="367"/>
      <c r="BB56" s="368"/>
      <c r="BC56" s="368"/>
      <c r="BD56" s="366"/>
      <c r="BE56" s="367"/>
      <c r="BF56" s="367"/>
      <c r="BG56" s="367"/>
      <c r="BH56" s="367"/>
      <c r="BI56" s="368"/>
      <c r="BJ56" s="369"/>
      <c r="BK56" s="366"/>
      <c r="BL56" s="367"/>
      <c r="BM56" s="367"/>
      <c r="BN56" s="367"/>
      <c r="BO56" s="367"/>
      <c r="BP56" s="368"/>
      <c r="BQ56" s="369"/>
      <c r="BR56" s="366"/>
      <c r="BS56" s="367"/>
      <c r="BT56" s="367"/>
      <c r="BU56" s="367"/>
      <c r="BV56" s="367"/>
      <c r="BW56" s="368"/>
      <c r="BX56" s="369"/>
      <c r="BY56" s="370"/>
      <c r="BZ56" s="367"/>
      <c r="CA56" s="367"/>
      <c r="CB56" s="367"/>
      <c r="CC56" s="367"/>
      <c r="CD56" s="368"/>
      <c r="CE56" s="368"/>
      <c r="CF56" s="366"/>
      <c r="CG56" s="367"/>
      <c r="CH56" s="367"/>
      <c r="CI56" s="367"/>
      <c r="CJ56" s="367"/>
      <c r="CK56" s="368"/>
      <c r="CL56" s="369"/>
      <c r="CM56" s="366"/>
      <c r="CN56" s="367"/>
      <c r="CO56" s="367"/>
      <c r="CP56" s="367"/>
      <c r="CQ56" s="367"/>
      <c r="CR56" s="368"/>
      <c r="CS56" s="369"/>
      <c r="CT56" s="366"/>
      <c r="CU56" s="367"/>
      <c r="CV56" s="367"/>
      <c r="CW56" s="367"/>
      <c r="CX56" s="367"/>
      <c r="CY56" s="368"/>
      <c r="CZ56" s="369"/>
      <c r="DA56" s="370"/>
      <c r="DB56" s="367"/>
      <c r="DC56" s="367"/>
      <c r="DD56" s="367"/>
      <c r="DE56" s="367"/>
      <c r="DF56" s="368"/>
      <c r="DG56" s="369"/>
      <c r="DH56" s="366"/>
      <c r="DI56" s="367"/>
      <c r="DJ56" s="367"/>
      <c r="DK56" s="367"/>
      <c r="DL56" s="367"/>
      <c r="DM56" s="368"/>
      <c r="DN56" s="369"/>
      <c r="DO56" s="366"/>
      <c r="DP56" s="367"/>
      <c r="DQ56" s="367"/>
      <c r="DR56" s="367"/>
      <c r="DS56" s="367"/>
      <c r="DT56" s="368"/>
      <c r="DU56" s="369"/>
      <c r="DV56" s="366"/>
      <c r="DW56" s="367"/>
      <c r="DX56" s="367"/>
      <c r="DY56" s="367"/>
      <c r="DZ56" s="367"/>
      <c r="EA56" s="368"/>
      <c r="EB56" s="369"/>
      <c r="EC56" s="366"/>
      <c r="ED56" s="367"/>
      <c r="EE56" s="367"/>
      <c r="EF56" s="367"/>
      <c r="EG56" s="367"/>
      <c r="EH56" s="368"/>
      <c r="EI56" s="369"/>
      <c r="EJ56" s="366"/>
      <c r="EK56" s="367"/>
      <c r="EL56" s="367"/>
      <c r="EM56" s="367"/>
      <c r="EN56" s="367"/>
      <c r="EO56" s="368"/>
      <c r="EP56" s="369"/>
      <c r="EQ56" s="366"/>
      <c r="ER56" s="367"/>
      <c r="ES56" s="367"/>
      <c r="ET56" s="367"/>
      <c r="EU56" s="367"/>
      <c r="EV56" s="368"/>
      <c r="EW56" s="369"/>
      <c r="EX56" s="366"/>
      <c r="EY56" s="367"/>
      <c r="EZ56" s="367"/>
      <c r="FA56" s="367"/>
      <c r="FB56" s="367"/>
      <c r="FC56" s="368"/>
      <c r="FD56" s="369"/>
      <c r="FE56" s="366"/>
      <c r="FF56" s="367"/>
      <c r="FG56" s="367"/>
      <c r="FH56" s="367"/>
      <c r="FI56" s="367"/>
      <c r="FJ56" s="368"/>
      <c r="FK56" s="369"/>
      <c r="FL56" s="366"/>
      <c r="FM56" s="367"/>
      <c r="FN56" s="367"/>
      <c r="FO56" s="367"/>
      <c r="FP56" s="367"/>
      <c r="FQ56" s="368"/>
      <c r="FR56" s="369"/>
      <c r="FS56" s="366"/>
      <c r="FT56" s="367"/>
      <c r="FU56" s="367"/>
      <c r="FV56" s="367"/>
      <c r="FW56" s="367"/>
      <c r="FX56" s="368"/>
      <c r="FY56" s="369"/>
      <c r="FZ56" s="366"/>
      <c r="GA56" s="367"/>
      <c r="GB56" s="367"/>
      <c r="GC56" s="367"/>
      <c r="GD56" s="367"/>
      <c r="GE56" s="368"/>
      <c r="GF56" s="369"/>
      <c r="GG56" s="366"/>
      <c r="GH56" s="367"/>
      <c r="GI56" s="367"/>
      <c r="GJ56" s="367"/>
      <c r="GK56" s="367"/>
      <c r="GL56" s="368"/>
      <c r="GM56" s="369"/>
      <c r="GN56" s="366"/>
      <c r="GO56" s="367"/>
      <c r="GP56" s="367"/>
      <c r="GQ56" s="367"/>
      <c r="GR56" s="367"/>
      <c r="GS56" s="368"/>
      <c r="GT56" s="369"/>
      <c r="GU56" s="366"/>
      <c r="GV56" s="367"/>
      <c r="GW56" s="367"/>
      <c r="GX56" s="367"/>
      <c r="GY56" s="367"/>
      <c r="GZ56" s="368"/>
      <c r="HA56" s="369"/>
      <c r="HB56" s="366"/>
      <c r="HC56" s="367"/>
      <c r="HD56" s="367"/>
      <c r="HE56" s="367"/>
      <c r="HF56" s="367"/>
      <c r="HG56" s="368"/>
      <c r="HH56" s="369"/>
      <c r="HI56" s="366"/>
      <c r="HJ56" s="367"/>
      <c r="HK56" s="367"/>
      <c r="HL56" s="367"/>
      <c r="HM56" s="367"/>
      <c r="HN56" s="368"/>
      <c r="HO56" s="369"/>
      <c r="HP56" s="366"/>
      <c r="HQ56" s="367"/>
      <c r="HR56" s="367"/>
      <c r="HS56" s="367"/>
      <c r="HT56" s="367"/>
      <c r="HU56" s="368"/>
      <c r="HV56" s="369"/>
      <c r="HW56" s="366"/>
      <c r="HX56" s="367"/>
      <c r="HY56" s="367"/>
      <c r="HZ56" s="367"/>
      <c r="IA56" s="367"/>
      <c r="IB56" s="368"/>
      <c r="IC56" s="369"/>
      <c r="ID56" s="366"/>
      <c r="IE56" s="367"/>
      <c r="IF56" s="367"/>
      <c r="IG56" s="367"/>
      <c r="IH56" s="367"/>
      <c r="II56" s="368"/>
      <c r="IJ56" s="369"/>
      <c r="IK56" s="366"/>
      <c r="IL56" s="367"/>
      <c r="IM56" s="367"/>
      <c r="IN56" s="367"/>
      <c r="IO56" s="367"/>
      <c r="IP56" s="368"/>
      <c r="IQ56" s="369"/>
      <c r="IR56" s="366"/>
      <c r="IS56" s="367"/>
      <c r="IT56" s="367"/>
      <c r="IU56" s="367"/>
      <c r="IV56" s="367"/>
      <c r="IW56" s="368"/>
      <c r="IX56" s="369"/>
      <c r="IY56" s="366"/>
      <c r="IZ56" s="367"/>
      <c r="JA56" s="367"/>
      <c r="JB56" s="367"/>
      <c r="JC56" s="367"/>
      <c r="JD56" s="368"/>
      <c r="JE56" s="369"/>
      <c r="JF56" s="366"/>
      <c r="JG56" s="367"/>
      <c r="JH56" s="367"/>
      <c r="JI56" s="367"/>
      <c r="JJ56" s="367"/>
      <c r="JK56" s="368"/>
      <c r="JL56" s="369"/>
      <c r="JM56" s="366"/>
      <c r="JN56" s="367"/>
      <c r="JO56" s="367"/>
      <c r="JP56" s="367"/>
      <c r="JQ56" s="367"/>
      <c r="JR56" s="368"/>
      <c r="JS56" s="369"/>
      <c r="JT56" s="366"/>
      <c r="JU56" s="367"/>
      <c r="JV56" s="367"/>
      <c r="JW56" s="367"/>
      <c r="JX56" s="367"/>
      <c r="JY56" s="368"/>
      <c r="JZ56" s="369"/>
      <c r="KA56" s="366"/>
      <c r="KB56" s="367"/>
      <c r="KC56" s="367"/>
      <c r="KD56" s="367"/>
      <c r="KE56" s="367"/>
      <c r="KF56" s="368"/>
      <c r="KG56" s="369"/>
      <c r="KH56" s="366"/>
      <c r="KI56" s="367"/>
      <c r="KJ56" s="367"/>
      <c r="KK56" s="367"/>
      <c r="KL56" s="367"/>
      <c r="KM56" s="368"/>
      <c r="KN56" s="369"/>
      <c r="KO56" s="366"/>
      <c r="KP56" s="367"/>
      <c r="KQ56" s="367"/>
      <c r="KR56" s="367"/>
      <c r="KS56" s="367"/>
      <c r="KT56" s="368"/>
      <c r="KU56" s="369"/>
      <c r="KV56" s="366"/>
      <c r="KW56" s="367"/>
      <c r="KX56" s="367"/>
      <c r="KY56" s="367"/>
      <c r="KZ56" s="367"/>
      <c r="LA56" s="368"/>
      <c r="LB56" s="369"/>
      <c r="LC56" s="366"/>
      <c r="LD56" s="367"/>
      <c r="LE56" s="367"/>
      <c r="LF56" s="367"/>
      <c r="LG56" s="367"/>
      <c r="LH56" s="368"/>
      <c r="LI56" s="369"/>
      <c r="LJ56" s="366"/>
      <c r="LK56" s="367"/>
      <c r="LL56" s="367"/>
      <c r="LM56" s="367"/>
      <c r="LN56" s="367"/>
      <c r="LO56" s="368"/>
      <c r="LP56" s="369"/>
      <c r="LQ56" s="366"/>
      <c r="LR56" s="367"/>
      <c r="LS56" s="367"/>
      <c r="LT56" s="367"/>
      <c r="LU56" s="367"/>
      <c r="LV56" s="368"/>
      <c r="LW56" s="371"/>
      <c r="LX56" s="334" t="str">
        <f t="shared" si="3"/>
        <v/>
      </c>
      <c r="LY56" s="324" t="str">
        <f t="shared" si="0"/>
        <v/>
      </c>
      <c r="LZ56" s="324" t="str">
        <f t="shared" si="1"/>
        <v/>
      </c>
      <c r="MA56" s="324" t="str">
        <f t="shared" si="2"/>
        <v/>
      </c>
      <c r="MB56" s="335" t="str">
        <f>IF(LX56="","",LX56*100/COUNT($G$6:$LW$6))</f>
        <v/>
      </c>
      <c r="MC56" s="336"/>
    </row>
    <row r="57" spans="2:341" ht="18" customHeight="1" x14ac:dyDescent="0.5"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</row>
    <row r="58" spans="2:341" ht="18" customHeight="1" x14ac:dyDescent="0.5"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</row>
    <row r="59" spans="2:341" ht="18" customHeight="1" x14ac:dyDescent="0.5"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</row>
    <row r="60" spans="2:341" ht="18" customHeight="1" x14ac:dyDescent="0.5"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</row>
    <row r="61" spans="2:341" ht="18" customHeight="1" x14ac:dyDescent="0.5"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</row>
    <row r="62" spans="2:341" ht="18" customHeight="1" x14ac:dyDescent="0.5"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</row>
    <row r="63" spans="2:341" ht="18" customHeight="1" x14ac:dyDescent="0.5"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</row>
    <row r="64" spans="2:341" ht="18" customHeight="1" x14ac:dyDescent="0.5"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</row>
    <row r="65" spans="5:51" ht="18" customHeight="1" x14ac:dyDescent="0.5"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</row>
    <row r="66" spans="5:51" ht="18" customHeight="1" x14ac:dyDescent="0.5"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</row>
    <row r="67" spans="5:51" ht="18" customHeight="1" x14ac:dyDescent="0.5"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</row>
    <row r="68" spans="5:51" ht="18" customHeight="1" x14ac:dyDescent="0.5"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</row>
    <row r="69" spans="5:51" ht="18" customHeight="1" x14ac:dyDescent="0.5"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</row>
    <row r="70" spans="5:51" ht="18" customHeight="1" x14ac:dyDescent="0.5"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</row>
    <row r="71" spans="5:51" ht="18" customHeight="1" x14ac:dyDescent="0.5"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</row>
    <row r="72" spans="5:51" s="4" customFormat="1" ht="18" customHeight="1" x14ac:dyDescent="0.5">
      <c r="E72" s="1"/>
      <c r="F72" s="1"/>
    </row>
  </sheetData>
  <sheetProtection sheet="1" objects="1" scenarios="1" formatCells="0" formatColumns="0" formatRows="0"/>
  <mergeCells count="105">
    <mergeCell ref="IK2:IQ2"/>
    <mergeCell ref="IR2:IX2"/>
    <mergeCell ref="IY2:JE2"/>
    <mergeCell ref="LX4:LX6"/>
    <mergeCell ref="LY4:LY6"/>
    <mergeCell ref="LZ4:LZ6"/>
    <mergeCell ref="JT2:JZ2"/>
    <mergeCell ref="KA2:KG2"/>
    <mergeCell ref="KH2:KN2"/>
    <mergeCell ref="KO2:KU2"/>
    <mergeCell ref="KV2:LB2"/>
    <mergeCell ref="LC2:LI2"/>
    <mergeCell ref="JM2:JS2"/>
    <mergeCell ref="IK3:IQ3"/>
    <mergeCell ref="IR3:IX3"/>
    <mergeCell ref="IY3:JE3"/>
    <mergeCell ref="JF3:JL3"/>
    <mergeCell ref="JM3:JS3"/>
    <mergeCell ref="MA4:MA6"/>
    <mergeCell ref="MB4:MB6"/>
    <mergeCell ref="EX2:FD2"/>
    <mergeCell ref="FE2:FK2"/>
    <mergeCell ref="FL2:FR2"/>
    <mergeCell ref="FS2:FY2"/>
    <mergeCell ref="FZ2:GF2"/>
    <mergeCell ref="GN2:GT2"/>
    <mergeCell ref="GU2:HA2"/>
    <mergeCell ref="HB2:HH2"/>
    <mergeCell ref="HI2:HO2"/>
    <mergeCell ref="HP2:HV2"/>
    <mergeCell ref="HW2:IC2"/>
    <mergeCell ref="GG2:GM2"/>
    <mergeCell ref="EX3:FD3"/>
    <mergeCell ref="FE3:FK3"/>
    <mergeCell ref="FL3:FR3"/>
    <mergeCell ref="FS3:FY3"/>
    <mergeCell ref="FZ3:GF3"/>
    <mergeCell ref="GG3:GM3"/>
    <mergeCell ref="JF2:JL2"/>
    <mergeCell ref="HP3:HV3"/>
    <mergeCell ref="HW3:IC3"/>
    <mergeCell ref="ID2:IJ2"/>
    <mergeCell ref="DV3:EB3"/>
    <mergeCell ref="EC3:EI3"/>
    <mergeCell ref="EJ3:EP3"/>
    <mergeCell ref="EQ3:EW3"/>
    <mergeCell ref="LJ3:LP3"/>
    <mergeCell ref="LQ3:LW3"/>
    <mergeCell ref="GN3:GT3"/>
    <mergeCell ref="GU3:HA3"/>
    <mergeCell ref="HB3:HH3"/>
    <mergeCell ref="HI3:HO3"/>
    <mergeCell ref="JT3:JZ3"/>
    <mergeCell ref="KA3:KG3"/>
    <mergeCell ref="KH3:KN3"/>
    <mergeCell ref="KO3:KU3"/>
    <mergeCell ref="KV3:LB3"/>
    <mergeCell ref="LC3:LI3"/>
    <mergeCell ref="ID3:IJ3"/>
    <mergeCell ref="CF3:CL3"/>
    <mergeCell ref="CM3:CS3"/>
    <mergeCell ref="CT3:CZ3"/>
    <mergeCell ref="DA3:DG3"/>
    <mergeCell ref="DH3:DN3"/>
    <mergeCell ref="DO3:DU3"/>
    <mergeCell ref="AP3:AV3"/>
    <mergeCell ref="AW3:BC3"/>
    <mergeCell ref="BD3:BJ3"/>
    <mergeCell ref="BK3:BQ3"/>
    <mergeCell ref="BR3:BX3"/>
    <mergeCell ref="BY3:CE3"/>
    <mergeCell ref="EQ2:EW2"/>
    <mergeCell ref="LJ2:LP2"/>
    <mergeCell ref="LQ2:LW2"/>
    <mergeCell ref="LY2:MB3"/>
    <mergeCell ref="MC2:MC6"/>
    <mergeCell ref="G3:M3"/>
    <mergeCell ref="N3:T3"/>
    <mergeCell ref="U3:AA3"/>
    <mergeCell ref="AB3:AH3"/>
    <mergeCell ref="AI3:AO3"/>
    <mergeCell ref="DA2:DG2"/>
    <mergeCell ref="DH2:DN2"/>
    <mergeCell ref="DO2:DU2"/>
    <mergeCell ref="DV2:EB2"/>
    <mergeCell ref="EC2:EI2"/>
    <mergeCell ref="EJ2:EP2"/>
    <mergeCell ref="BK2:BQ2"/>
    <mergeCell ref="BR2:BX2"/>
    <mergeCell ref="BY2:CE2"/>
    <mergeCell ref="CF2:CL2"/>
    <mergeCell ref="CM2:CS2"/>
    <mergeCell ref="CT2:CZ2"/>
    <mergeCell ref="U2:AA2"/>
    <mergeCell ref="AB2:AH2"/>
    <mergeCell ref="AI2:AO2"/>
    <mergeCell ref="AP2:AV2"/>
    <mergeCell ref="AW2:BC2"/>
    <mergeCell ref="BD2:BJ2"/>
    <mergeCell ref="B2:B6"/>
    <mergeCell ref="C2:C6"/>
    <mergeCell ref="D2:D6"/>
    <mergeCell ref="E2:E6"/>
    <mergeCell ref="G2:M2"/>
    <mergeCell ref="N2:T2"/>
  </mergeCells>
  <conditionalFormatting sqref="G7:LW56">
    <cfRule type="containsText" dxfId="121" priority="1" operator="containsText" text="ล">
      <formula>NOT(ISERROR(SEARCH("ล",G7)))</formula>
    </cfRule>
    <cfRule type="containsText" dxfId="120" priority="2" operator="containsText" text="ข">
      <formula>NOT(ISERROR(SEARCH("ข",G7)))</formula>
    </cfRule>
    <cfRule type="containsText" dxfId="119" priority="3" operator="containsText" text="ป">
      <formula>NOT(ISERROR(SEARCH("ป",G7)))</formula>
    </cfRule>
  </conditionalFormatting>
  <conditionalFormatting sqref="MB7:MB56">
    <cfRule type="cellIs" dxfId="118" priority="4" operator="lessThan">
      <formula>80</formula>
    </cfRule>
  </conditionalFormatting>
  <dataValidations count="2">
    <dataValidation type="list" allowBlank="1" showInputMessage="1" showErrorMessage="1" promptTitle="เช็คเวลาเรียน" sqref="G7:LW56" xr:uid="{00000000-0002-0000-0600-000000000000}">
      <formula1>list</formula1>
    </dataValidation>
    <dataValidation type="list" allowBlank="1" showInputMessage="1" showErrorMessage="1" promptTitle="เดือน" sqref="G3:LW3" xr:uid="{00000000-0002-0000-0600-000001000000}">
      <formula1>month</formula1>
    </dataValidation>
  </dataValidations>
  <pageMargins left="0.55118110236220474" right="0.15748031496062992" top="0.39370078740157483" bottom="0.19685039370078741" header="0.19685039370078741" footer="0.11811023622047245"/>
  <pageSetup paperSize="9" scale="95" orientation="portrait" blackAndWhite="1" r:id="rId1"/>
  <headerFooter alignWithMargins="0"/>
  <colBreaks count="8" manualBreakCount="8">
    <brk id="27" min="1" max="55" man="1"/>
    <brk id="69" min="1" max="55" man="1"/>
    <brk id="111" min="1" max="55" man="1"/>
    <brk id="153" min="1" max="55" man="1"/>
    <brk id="195" max="1048575" man="1"/>
    <brk id="237" min="1" max="55" man="1"/>
    <brk id="279" min="1" max="55" man="1"/>
    <brk id="321" min="1" max="55" man="1"/>
  </colBreaks>
  <drawing r:id="rId2"/>
  <picture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B1:FT72"/>
  <sheetViews>
    <sheetView showGridLines="0" showRowColHeaders="0" workbookViewId="0">
      <pane xSplit="6" ySplit="6" topLeftCell="G7" activePane="bottomRight" state="frozen"/>
      <selection pane="topRight" activeCell="B1" sqref="B1"/>
      <selection pane="bottomLeft" activeCell="B1" sqref="B1"/>
      <selection pane="bottomRight" activeCell="G7" sqref="G7"/>
    </sheetView>
  </sheetViews>
  <sheetFormatPr defaultColWidth="9.140625" defaultRowHeight="18" customHeight="1" x14ac:dyDescent="0.5"/>
  <cols>
    <col min="1" max="1" width="8.7109375" style="1" customWidth="1"/>
    <col min="2" max="2" width="5" style="4" customWidth="1"/>
    <col min="3" max="3" width="7.7109375" style="4" customWidth="1"/>
    <col min="4" max="4" width="18.140625" style="4" customWidth="1"/>
    <col min="5" max="5" width="25.85546875" style="1" customWidth="1"/>
    <col min="6" max="6" width="6" style="1" customWidth="1"/>
    <col min="7" max="18" width="2.28515625" style="1" customWidth="1"/>
    <col min="19" max="19" width="2" style="1" customWidth="1"/>
    <col min="20" max="25" width="2.28515625" style="1" customWidth="1"/>
    <col min="26" max="26" width="2" style="1" customWidth="1"/>
    <col min="27" max="27" width="2.140625" style="1" customWidth="1"/>
    <col min="28" max="61" width="2.42578125" style="1" customWidth="1"/>
    <col min="62" max="62" width="2.85546875" style="1" customWidth="1"/>
    <col min="63" max="68" width="2.42578125" style="1" customWidth="1"/>
    <col min="69" max="69" width="2.85546875" style="1" customWidth="1"/>
    <col min="70" max="103" width="2.42578125" style="1" customWidth="1"/>
    <col min="104" max="104" width="2.85546875" style="1" customWidth="1"/>
    <col min="105" max="110" width="2.42578125" style="1" customWidth="1"/>
    <col min="111" max="111" width="2.85546875" style="1" customWidth="1"/>
    <col min="112" max="145" width="2.42578125" style="1" customWidth="1"/>
    <col min="146" max="146" width="2.85546875" style="1" customWidth="1"/>
    <col min="147" max="152" width="2.42578125" style="1" customWidth="1"/>
    <col min="153" max="153" width="2.85546875" style="1" customWidth="1"/>
    <col min="154" max="160" width="2.42578125" style="1" customWidth="1"/>
    <col min="161" max="167" width="2.28515625" style="1" customWidth="1"/>
    <col min="168" max="168" width="10.85546875" style="1" customWidth="1"/>
    <col min="169" max="169" width="7.7109375" style="1" customWidth="1"/>
    <col min="170" max="170" width="7.85546875" style="1" customWidth="1"/>
    <col min="171" max="171" width="8.28515625" style="1" customWidth="1"/>
    <col min="172" max="172" width="11.28515625" style="1" customWidth="1"/>
    <col min="173" max="173" width="23.7109375" style="1" customWidth="1"/>
    <col min="174" max="174" width="3.28515625" style="1" customWidth="1"/>
    <col min="175" max="175" width="2.85546875" style="1" customWidth="1"/>
    <col min="176" max="192" width="12.42578125" style="1" customWidth="1"/>
    <col min="193" max="302" width="2.28515625" style="1" customWidth="1"/>
    <col min="303" max="16384" width="9.140625" style="1"/>
  </cols>
  <sheetData>
    <row r="1" spans="2:176" ht="45" customHeight="1" x14ac:dyDescent="0.5">
      <c r="H1" s="316" t="s">
        <v>288</v>
      </c>
      <c r="FL1" s="4">
        <f>COUNT(G6:FK6)</f>
        <v>0</v>
      </c>
      <c r="FT1" s="1" t="s">
        <v>290</v>
      </c>
    </row>
    <row r="2" spans="2:176" ht="18" customHeight="1" x14ac:dyDescent="0.5">
      <c r="B2" s="724" t="s">
        <v>247</v>
      </c>
      <c r="C2" s="727" t="s">
        <v>291</v>
      </c>
      <c r="D2" s="730" t="s">
        <v>249</v>
      </c>
      <c r="E2" s="730" t="s">
        <v>292</v>
      </c>
      <c r="F2" s="317" t="s">
        <v>293</v>
      </c>
      <c r="G2" s="719">
        <v>1</v>
      </c>
      <c r="H2" s="720"/>
      <c r="I2" s="720"/>
      <c r="J2" s="720"/>
      <c r="K2" s="720"/>
      <c r="L2" s="721"/>
      <c r="M2" s="722"/>
      <c r="N2" s="723">
        <v>2</v>
      </c>
      <c r="O2" s="720"/>
      <c r="P2" s="720"/>
      <c r="Q2" s="720"/>
      <c r="R2" s="720"/>
      <c r="S2" s="721"/>
      <c r="T2" s="721"/>
      <c r="U2" s="719">
        <v>3</v>
      </c>
      <c r="V2" s="720"/>
      <c r="W2" s="720"/>
      <c r="X2" s="720"/>
      <c r="Y2" s="720"/>
      <c r="Z2" s="721"/>
      <c r="AA2" s="722"/>
      <c r="AB2" s="719">
        <v>4</v>
      </c>
      <c r="AC2" s="720"/>
      <c r="AD2" s="720"/>
      <c r="AE2" s="720"/>
      <c r="AF2" s="720"/>
      <c r="AG2" s="721"/>
      <c r="AH2" s="722"/>
      <c r="AI2" s="719">
        <v>5</v>
      </c>
      <c r="AJ2" s="720"/>
      <c r="AK2" s="720"/>
      <c r="AL2" s="720"/>
      <c r="AM2" s="720"/>
      <c r="AN2" s="721"/>
      <c r="AO2" s="722"/>
      <c r="AP2" s="723">
        <v>6</v>
      </c>
      <c r="AQ2" s="720"/>
      <c r="AR2" s="720"/>
      <c r="AS2" s="720"/>
      <c r="AT2" s="720"/>
      <c r="AU2" s="721"/>
      <c r="AV2" s="721"/>
      <c r="AW2" s="719">
        <v>7</v>
      </c>
      <c r="AX2" s="720"/>
      <c r="AY2" s="720"/>
      <c r="AZ2" s="720"/>
      <c r="BA2" s="720"/>
      <c r="BB2" s="721"/>
      <c r="BC2" s="722"/>
      <c r="BD2" s="719">
        <v>8</v>
      </c>
      <c r="BE2" s="720"/>
      <c r="BF2" s="720"/>
      <c r="BG2" s="720"/>
      <c r="BH2" s="720"/>
      <c r="BI2" s="721"/>
      <c r="BJ2" s="722"/>
      <c r="BK2" s="719">
        <v>9</v>
      </c>
      <c r="BL2" s="720"/>
      <c r="BM2" s="720"/>
      <c r="BN2" s="720"/>
      <c r="BO2" s="720"/>
      <c r="BP2" s="721"/>
      <c r="BQ2" s="722"/>
      <c r="BR2" s="719">
        <v>10</v>
      </c>
      <c r="BS2" s="720"/>
      <c r="BT2" s="720"/>
      <c r="BU2" s="720"/>
      <c r="BV2" s="720"/>
      <c r="BW2" s="721"/>
      <c r="BX2" s="722"/>
      <c r="BY2" s="719">
        <v>11</v>
      </c>
      <c r="BZ2" s="720"/>
      <c r="CA2" s="720"/>
      <c r="CB2" s="720"/>
      <c r="CC2" s="720"/>
      <c r="CD2" s="721"/>
      <c r="CE2" s="722"/>
      <c r="CF2" s="719">
        <v>12</v>
      </c>
      <c r="CG2" s="720"/>
      <c r="CH2" s="720"/>
      <c r="CI2" s="720"/>
      <c r="CJ2" s="720"/>
      <c r="CK2" s="721"/>
      <c r="CL2" s="722"/>
      <c r="CM2" s="719">
        <v>13</v>
      </c>
      <c r="CN2" s="720"/>
      <c r="CO2" s="720"/>
      <c r="CP2" s="720"/>
      <c r="CQ2" s="720"/>
      <c r="CR2" s="721"/>
      <c r="CS2" s="722"/>
      <c r="CT2" s="723">
        <v>14</v>
      </c>
      <c r="CU2" s="720"/>
      <c r="CV2" s="720"/>
      <c r="CW2" s="720"/>
      <c r="CX2" s="720"/>
      <c r="CY2" s="721"/>
      <c r="CZ2" s="721"/>
      <c r="DA2" s="719">
        <v>15</v>
      </c>
      <c r="DB2" s="720"/>
      <c r="DC2" s="720"/>
      <c r="DD2" s="720"/>
      <c r="DE2" s="720"/>
      <c r="DF2" s="721"/>
      <c r="DG2" s="722"/>
      <c r="DH2" s="719">
        <v>16</v>
      </c>
      <c r="DI2" s="720"/>
      <c r="DJ2" s="720"/>
      <c r="DK2" s="720"/>
      <c r="DL2" s="720"/>
      <c r="DM2" s="721"/>
      <c r="DN2" s="722"/>
      <c r="DO2" s="719">
        <v>17</v>
      </c>
      <c r="DP2" s="720"/>
      <c r="DQ2" s="720"/>
      <c r="DR2" s="720"/>
      <c r="DS2" s="720"/>
      <c r="DT2" s="721"/>
      <c r="DU2" s="722"/>
      <c r="DV2" s="723">
        <v>18</v>
      </c>
      <c r="DW2" s="720"/>
      <c r="DX2" s="720"/>
      <c r="DY2" s="720"/>
      <c r="DZ2" s="720"/>
      <c r="EA2" s="721"/>
      <c r="EB2" s="721"/>
      <c r="EC2" s="719">
        <v>19</v>
      </c>
      <c r="ED2" s="720"/>
      <c r="EE2" s="720"/>
      <c r="EF2" s="720"/>
      <c r="EG2" s="720"/>
      <c r="EH2" s="721"/>
      <c r="EI2" s="722"/>
      <c r="EJ2" s="719">
        <v>20</v>
      </c>
      <c r="EK2" s="720"/>
      <c r="EL2" s="720"/>
      <c r="EM2" s="720"/>
      <c r="EN2" s="720"/>
      <c r="EO2" s="721"/>
      <c r="EP2" s="722"/>
      <c r="EQ2" s="719">
        <v>21</v>
      </c>
      <c r="ER2" s="720"/>
      <c r="ES2" s="720"/>
      <c r="ET2" s="720"/>
      <c r="EU2" s="720"/>
      <c r="EV2" s="721"/>
      <c r="EW2" s="722"/>
      <c r="EX2" s="719">
        <v>22</v>
      </c>
      <c r="EY2" s="720"/>
      <c r="EZ2" s="720"/>
      <c r="FA2" s="720"/>
      <c r="FB2" s="720"/>
      <c r="FC2" s="721"/>
      <c r="FD2" s="722"/>
      <c r="FE2" s="719">
        <v>23</v>
      </c>
      <c r="FF2" s="720"/>
      <c r="FG2" s="720"/>
      <c r="FH2" s="720"/>
      <c r="FI2" s="720"/>
      <c r="FJ2" s="721"/>
      <c r="FK2" s="722"/>
      <c r="FL2" s="326" t="s">
        <v>294</v>
      </c>
      <c r="FM2" s="733" t="s">
        <v>295</v>
      </c>
      <c r="FN2" s="733"/>
      <c r="FO2" s="733"/>
      <c r="FP2" s="733"/>
      <c r="FQ2" s="734" t="s">
        <v>296</v>
      </c>
    </row>
    <row r="3" spans="2:176" ht="18" customHeight="1" x14ac:dyDescent="0.5">
      <c r="B3" s="725"/>
      <c r="C3" s="728"/>
      <c r="D3" s="731"/>
      <c r="E3" s="731"/>
      <c r="F3" s="317" t="s">
        <v>21</v>
      </c>
      <c r="G3" s="736" t="s">
        <v>297</v>
      </c>
      <c r="H3" s="737"/>
      <c r="I3" s="737"/>
      <c r="J3" s="737"/>
      <c r="K3" s="737"/>
      <c r="L3" s="738"/>
      <c r="M3" s="739"/>
      <c r="N3" s="736" t="s">
        <v>297</v>
      </c>
      <c r="O3" s="737"/>
      <c r="P3" s="737"/>
      <c r="Q3" s="737"/>
      <c r="R3" s="737"/>
      <c r="S3" s="738"/>
      <c r="T3" s="739"/>
      <c r="U3" s="736" t="s">
        <v>297</v>
      </c>
      <c r="V3" s="737"/>
      <c r="W3" s="737"/>
      <c r="X3" s="737"/>
      <c r="Y3" s="737"/>
      <c r="Z3" s="738"/>
      <c r="AA3" s="739"/>
      <c r="AB3" s="736" t="s">
        <v>370</v>
      </c>
      <c r="AC3" s="737"/>
      <c r="AD3" s="737"/>
      <c r="AE3" s="737"/>
      <c r="AF3" s="737"/>
      <c r="AG3" s="738"/>
      <c r="AH3" s="739"/>
      <c r="AI3" s="736"/>
      <c r="AJ3" s="737"/>
      <c r="AK3" s="737"/>
      <c r="AL3" s="737"/>
      <c r="AM3" s="737"/>
      <c r="AN3" s="738"/>
      <c r="AO3" s="739"/>
      <c r="AP3" s="736"/>
      <c r="AQ3" s="737"/>
      <c r="AR3" s="737"/>
      <c r="AS3" s="737"/>
      <c r="AT3" s="737"/>
      <c r="AU3" s="738"/>
      <c r="AV3" s="739"/>
      <c r="AW3" s="736"/>
      <c r="AX3" s="737"/>
      <c r="AY3" s="737"/>
      <c r="AZ3" s="737"/>
      <c r="BA3" s="737"/>
      <c r="BB3" s="738"/>
      <c r="BC3" s="739"/>
      <c r="BD3" s="736"/>
      <c r="BE3" s="737"/>
      <c r="BF3" s="737"/>
      <c r="BG3" s="737"/>
      <c r="BH3" s="737"/>
      <c r="BI3" s="738"/>
      <c r="BJ3" s="739"/>
      <c r="BK3" s="736"/>
      <c r="BL3" s="737"/>
      <c r="BM3" s="737"/>
      <c r="BN3" s="737"/>
      <c r="BO3" s="737"/>
      <c r="BP3" s="738"/>
      <c r="BQ3" s="739"/>
      <c r="BR3" s="736"/>
      <c r="BS3" s="737"/>
      <c r="BT3" s="737"/>
      <c r="BU3" s="737"/>
      <c r="BV3" s="737"/>
      <c r="BW3" s="738"/>
      <c r="BX3" s="739"/>
      <c r="BY3" s="736"/>
      <c r="BZ3" s="737"/>
      <c r="CA3" s="737"/>
      <c r="CB3" s="737"/>
      <c r="CC3" s="737"/>
      <c r="CD3" s="738"/>
      <c r="CE3" s="739"/>
      <c r="CF3" s="736"/>
      <c r="CG3" s="737"/>
      <c r="CH3" s="737"/>
      <c r="CI3" s="737"/>
      <c r="CJ3" s="737"/>
      <c r="CK3" s="738"/>
      <c r="CL3" s="739"/>
      <c r="CM3" s="736"/>
      <c r="CN3" s="737"/>
      <c r="CO3" s="737"/>
      <c r="CP3" s="737"/>
      <c r="CQ3" s="737"/>
      <c r="CR3" s="738"/>
      <c r="CS3" s="739"/>
      <c r="CT3" s="736"/>
      <c r="CU3" s="737"/>
      <c r="CV3" s="737"/>
      <c r="CW3" s="737"/>
      <c r="CX3" s="737"/>
      <c r="CY3" s="738"/>
      <c r="CZ3" s="739"/>
      <c r="DA3" s="736"/>
      <c r="DB3" s="737"/>
      <c r="DC3" s="737"/>
      <c r="DD3" s="737"/>
      <c r="DE3" s="737"/>
      <c r="DF3" s="738"/>
      <c r="DG3" s="739"/>
      <c r="DH3" s="736"/>
      <c r="DI3" s="737"/>
      <c r="DJ3" s="737"/>
      <c r="DK3" s="737"/>
      <c r="DL3" s="737"/>
      <c r="DM3" s="738"/>
      <c r="DN3" s="739"/>
      <c r="DO3" s="736"/>
      <c r="DP3" s="737"/>
      <c r="DQ3" s="737"/>
      <c r="DR3" s="737"/>
      <c r="DS3" s="737"/>
      <c r="DT3" s="738"/>
      <c r="DU3" s="739"/>
      <c r="DV3" s="736"/>
      <c r="DW3" s="737"/>
      <c r="DX3" s="737"/>
      <c r="DY3" s="737"/>
      <c r="DZ3" s="737"/>
      <c r="EA3" s="738"/>
      <c r="EB3" s="739"/>
      <c r="EC3" s="736"/>
      <c r="ED3" s="737"/>
      <c r="EE3" s="737"/>
      <c r="EF3" s="737"/>
      <c r="EG3" s="737"/>
      <c r="EH3" s="738"/>
      <c r="EI3" s="739"/>
      <c r="EJ3" s="736"/>
      <c r="EK3" s="737"/>
      <c r="EL3" s="737"/>
      <c r="EM3" s="737"/>
      <c r="EN3" s="737"/>
      <c r="EO3" s="738"/>
      <c r="EP3" s="739"/>
      <c r="EQ3" s="736"/>
      <c r="ER3" s="737"/>
      <c r="ES3" s="737"/>
      <c r="ET3" s="737"/>
      <c r="EU3" s="737"/>
      <c r="EV3" s="738"/>
      <c r="EW3" s="739"/>
      <c r="EX3" s="736"/>
      <c r="EY3" s="737"/>
      <c r="EZ3" s="737"/>
      <c r="FA3" s="737"/>
      <c r="FB3" s="737"/>
      <c r="FC3" s="738"/>
      <c r="FD3" s="739"/>
      <c r="FE3" s="736"/>
      <c r="FF3" s="737"/>
      <c r="FG3" s="737"/>
      <c r="FH3" s="737"/>
      <c r="FI3" s="737"/>
      <c r="FJ3" s="738"/>
      <c r="FK3" s="739"/>
      <c r="FL3" s="327" t="str">
        <f>COUNT(G6:FK6)&amp;" "&amp;"ชม."</f>
        <v>0 ชม.</v>
      </c>
      <c r="FM3" s="733"/>
      <c r="FN3" s="733"/>
      <c r="FO3" s="733"/>
      <c r="FP3" s="733"/>
      <c r="FQ3" s="734"/>
    </row>
    <row r="4" spans="2:176" s="4" customFormat="1" ht="18" customHeight="1" x14ac:dyDescent="0.5">
      <c r="B4" s="725"/>
      <c r="C4" s="728"/>
      <c r="D4" s="731"/>
      <c r="E4" s="731"/>
      <c r="F4" s="317" t="s">
        <v>299</v>
      </c>
      <c r="G4" s="337" t="s">
        <v>300</v>
      </c>
      <c r="H4" s="338" t="s">
        <v>301</v>
      </c>
      <c r="I4" s="338" t="s">
        <v>302</v>
      </c>
      <c r="J4" s="338" t="s">
        <v>303</v>
      </c>
      <c r="K4" s="338" t="s">
        <v>304</v>
      </c>
      <c r="L4" s="339"/>
      <c r="M4" s="340"/>
      <c r="N4" s="341" t="s">
        <v>300</v>
      </c>
      <c r="O4" s="338" t="s">
        <v>301</v>
      </c>
      <c r="P4" s="338" t="s">
        <v>302</v>
      </c>
      <c r="Q4" s="338" t="s">
        <v>303</v>
      </c>
      <c r="R4" s="338" t="s">
        <v>304</v>
      </c>
      <c r="S4" s="339"/>
      <c r="T4" s="339"/>
      <c r="U4" s="337" t="s">
        <v>300</v>
      </c>
      <c r="V4" s="338" t="s">
        <v>301</v>
      </c>
      <c r="W4" s="338" t="s">
        <v>302</v>
      </c>
      <c r="X4" s="338" t="s">
        <v>303</v>
      </c>
      <c r="Y4" s="338" t="s">
        <v>304</v>
      </c>
      <c r="Z4" s="339"/>
      <c r="AA4" s="340"/>
      <c r="AB4" s="337" t="s">
        <v>300</v>
      </c>
      <c r="AC4" s="338" t="s">
        <v>301</v>
      </c>
      <c r="AD4" s="338" t="s">
        <v>302</v>
      </c>
      <c r="AE4" s="338" t="s">
        <v>303</v>
      </c>
      <c r="AF4" s="338" t="s">
        <v>304</v>
      </c>
      <c r="AG4" s="339"/>
      <c r="AH4" s="340"/>
      <c r="AI4" s="337" t="s">
        <v>300</v>
      </c>
      <c r="AJ4" s="338" t="s">
        <v>301</v>
      </c>
      <c r="AK4" s="338" t="s">
        <v>302</v>
      </c>
      <c r="AL4" s="338" t="s">
        <v>303</v>
      </c>
      <c r="AM4" s="338" t="s">
        <v>304</v>
      </c>
      <c r="AN4" s="339"/>
      <c r="AO4" s="340"/>
      <c r="AP4" s="341" t="s">
        <v>300</v>
      </c>
      <c r="AQ4" s="338" t="s">
        <v>301</v>
      </c>
      <c r="AR4" s="338" t="s">
        <v>302</v>
      </c>
      <c r="AS4" s="338" t="s">
        <v>303</v>
      </c>
      <c r="AT4" s="338" t="s">
        <v>304</v>
      </c>
      <c r="AU4" s="339"/>
      <c r="AV4" s="339"/>
      <c r="AW4" s="337" t="s">
        <v>300</v>
      </c>
      <c r="AX4" s="338" t="s">
        <v>301</v>
      </c>
      <c r="AY4" s="338" t="s">
        <v>302</v>
      </c>
      <c r="AZ4" s="338" t="s">
        <v>303</v>
      </c>
      <c r="BA4" s="338" t="s">
        <v>304</v>
      </c>
      <c r="BB4" s="339"/>
      <c r="BC4" s="340"/>
      <c r="BD4" s="337" t="s">
        <v>300</v>
      </c>
      <c r="BE4" s="338" t="s">
        <v>301</v>
      </c>
      <c r="BF4" s="338" t="s">
        <v>302</v>
      </c>
      <c r="BG4" s="338" t="s">
        <v>303</v>
      </c>
      <c r="BH4" s="338" t="s">
        <v>304</v>
      </c>
      <c r="BI4" s="339"/>
      <c r="BJ4" s="340"/>
      <c r="BK4" s="337" t="s">
        <v>300</v>
      </c>
      <c r="BL4" s="338" t="s">
        <v>301</v>
      </c>
      <c r="BM4" s="338" t="s">
        <v>302</v>
      </c>
      <c r="BN4" s="338" t="s">
        <v>303</v>
      </c>
      <c r="BO4" s="338" t="s">
        <v>304</v>
      </c>
      <c r="BP4" s="339"/>
      <c r="BQ4" s="340"/>
      <c r="BR4" s="337" t="s">
        <v>300</v>
      </c>
      <c r="BS4" s="338" t="s">
        <v>301</v>
      </c>
      <c r="BT4" s="338" t="s">
        <v>302</v>
      </c>
      <c r="BU4" s="338" t="s">
        <v>303</v>
      </c>
      <c r="BV4" s="338" t="s">
        <v>304</v>
      </c>
      <c r="BW4" s="339"/>
      <c r="BX4" s="340"/>
      <c r="BY4" s="337" t="s">
        <v>300</v>
      </c>
      <c r="BZ4" s="338" t="s">
        <v>301</v>
      </c>
      <c r="CA4" s="338" t="s">
        <v>302</v>
      </c>
      <c r="CB4" s="338" t="s">
        <v>303</v>
      </c>
      <c r="CC4" s="338" t="s">
        <v>304</v>
      </c>
      <c r="CD4" s="339"/>
      <c r="CE4" s="340"/>
      <c r="CF4" s="337" t="s">
        <v>300</v>
      </c>
      <c r="CG4" s="338" t="s">
        <v>301</v>
      </c>
      <c r="CH4" s="338" t="s">
        <v>302</v>
      </c>
      <c r="CI4" s="338" t="s">
        <v>303</v>
      </c>
      <c r="CJ4" s="338" t="s">
        <v>304</v>
      </c>
      <c r="CK4" s="339"/>
      <c r="CL4" s="340"/>
      <c r="CM4" s="337" t="s">
        <v>300</v>
      </c>
      <c r="CN4" s="338" t="s">
        <v>301</v>
      </c>
      <c r="CO4" s="338" t="s">
        <v>302</v>
      </c>
      <c r="CP4" s="338" t="s">
        <v>303</v>
      </c>
      <c r="CQ4" s="338" t="s">
        <v>304</v>
      </c>
      <c r="CR4" s="339"/>
      <c r="CS4" s="340"/>
      <c r="CT4" s="341" t="s">
        <v>300</v>
      </c>
      <c r="CU4" s="338" t="s">
        <v>301</v>
      </c>
      <c r="CV4" s="338" t="s">
        <v>302</v>
      </c>
      <c r="CW4" s="338" t="s">
        <v>303</v>
      </c>
      <c r="CX4" s="338" t="s">
        <v>304</v>
      </c>
      <c r="CY4" s="339"/>
      <c r="CZ4" s="339"/>
      <c r="DA4" s="337" t="s">
        <v>300</v>
      </c>
      <c r="DB4" s="338" t="s">
        <v>301</v>
      </c>
      <c r="DC4" s="338" t="s">
        <v>302</v>
      </c>
      <c r="DD4" s="338" t="s">
        <v>303</v>
      </c>
      <c r="DE4" s="338" t="s">
        <v>304</v>
      </c>
      <c r="DF4" s="339"/>
      <c r="DG4" s="340"/>
      <c r="DH4" s="337" t="s">
        <v>300</v>
      </c>
      <c r="DI4" s="338" t="s">
        <v>301</v>
      </c>
      <c r="DJ4" s="338" t="s">
        <v>302</v>
      </c>
      <c r="DK4" s="338" t="s">
        <v>303</v>
      </c>
      <c r="DL4" s="338" t="s">
        <v>304</v>
      </c>
      <c r="DM4" s="339"/>
      <c r="DN4" s="340"/>
      <c r="DO4" s="337" t="s">
        <v>300</v>
      </c>
      <c r="DP4" s="338" t="s">
        <v>301</v>
      </c>
      <c r="DQ4" s="338" t="s">
        <v>302</v>
      </c>
      <c r="DR4" s="338" t="s">
        <v>303</v>
      </c>
      <c r="DS4" s="338" t="s">
        <v>304</v>
      </c>
      <c r="DT4" s="339"/>
      <c r="DU4" s="340"/>
      <c r="DV4" s="341" t="s">
        <v>300</v>
      </c>
      <c r="DW4" s="338" t="s">
        <v>301</v>
      </c>
      <c r="DX4" s="338" t="s">
        <v>302</v>
      </c>
      <c r="DY4" s="338" t="s">
        <v>303</v>
      </c>
      <c r="DZ4" s="338" t="s">
        <v>304</v>
      </c>
      <c r="EA4" s="339"/>
      <c r="EB4" s="339"/>
      <c r="EC4" s="337" t="s">
        <v>300</v>
      </c>
      <c r="ED4" s="338" t="s">
        <v>301</v>
      </c>
      <c r="EE4" s="338" t="s">
        <v>302</v>
      </c>
      <c r="EF4" s="338" t="s">
        <v>303</v>
      </c>
      <c r="EG4" s="338" t="s">
        <v>304</v>
      </c>
      <c r="EH4" s="339"/>
      <c r="EI4" s="340"/>
      <c r="EJ4" s="337" t="s">
        <v>300</v>
      </c>
      <c r="EK4" s="338" t="s">
        <v>301</v>
      </c>
      <c r="EL4" s="338" t="s">
        <v>302</v>
      </c>
      <c r="EM4" s="338" t="s">
        <v>303</v>
      </c>
      <c r="EN4" s="338" t="s">
        <v>304</v>
      </c>
      <c r="EO4" s="339"/>
      <c r="EP4" s="340"/>
      <c r="EQ4" s="337" t="s">
        <v>300</v>
      </c>
      <c r="ER4" s="338" t="s">
        <v>301</v>
      </c>
      <c r="ES4" s="338" t="s">
        <v>302</v>
      </c>
      <c r="ET4" s="338" t="s">
        <v>303</v>
      </c>
      <c r="EU4" s="338" t="s">
        <v>304</v>
      </c>
      <c r="EV4" s="339"/>
      <c r="EW4" s="340"/>
      <c r="EX4" s="337" t="s">
        <v>300</v>
      </c>
      <c r="EY4" s="338" t="s">
        <v>301</v>
      </c>
      <c r="EZ4" s="338" t="s">
        <v>302</v>
      </c>
      <c r="FA4" s="338" t="s">
        <v>303</v>
      </c>
      <c r="FB4" s="338" t="s">
        <v>304</v>
      </c>
      <c r="FC4" s="339"/>
      <c r="FD4" s="340"/>
      <c r="FE4" s="337" t="s">
        <v>300</v>
      </c>
      <c r="FF4" s="338" t="s">
        <v>301</v>
      </c>
      <c r="FG4" s="338" t="s">
        <v>302</v>
      </c>
      <c r="FH4" s="338" t="s">
        <v>303</v>
      </c>
      <c r="FI4" s="338" t="s">
        <v>304</v>
      </c>
      <c r="FJ4" s="339"/>
      <c r="FK4" s="340"/>
      <c r="FL4" s="734" t="s">
        <v>305</v>
      </c>
      <c r="FM4" s="734" t="s">
        <v>306</v>
      </c>
      <c r="FN4" s="734" t="s">
        <v>307</v>
      </c>
      <c r="FO4" s="734" t="s">
        <v>308</v>
      </c>
      <c r="FP4" s="734" t="s">
        <v>309</v>
      </c>
      <c r="FQ4" s="734"/>
    </row>
    <row r="5" spans="2:176" ht="18" customHeight="1" x14ac:dyDescent="0.5">
      <c r="B5" s="725"/>
      <c r="C5" s="728"/>
      <c r="D5" s="731"/>
      <c r="E5" s="731"/>
      <c r="F5" s="317" t="s">
        <v>286</v>
      </c>
      <c r="G5" s="342"/>
      <c r="H5" s="343"/>
      <c r="I5" s="343"/>
      <c r="J5" s="343"/>
      <c r="K5" s="343"/>
      <c r="L5" s="344"/>
      <c r="M5" s="345"/>
      <c r="N5" s="346"/>
      <c r="O5" s="343"/>
      <c r="P5" s="343"/>
      <c r="Q5" s="343"/>
      <c r="R5" s="343"/>
      <c r="S5" s="344"/>
      <c r="T5" s="344"/>
      <c r="U5" s="342"/>
      <c r="V5" s="343"/>
      <c r="W5" s="343"/>
      <c r="X5" s="343"/>
      <c r="Y5" s="343"/>
      <c r="Z5" s="344"/>
      <c r="AA5" s="345"/>
      <c r="AB5" s="342"/>
      <c r="AC5" s="343"/>
      <c r="AD5" s="343"/>
      <c r="AE5" s="343"/>
      <c r="AF5" s="343"/>
      <c r="AG5" s="344"/>
      <c r="AH5" s="345"/>
      <c r="AI5" s="342"/>
      <c r="AJ5" s="343"/>
      <c r="AK5" s="343"/>
      <c r="AL5" s="343"/>
      <c r="AM5" s="343"/>
      <c r="AN5" s="344"/>
      <c r="AO5" s="345"/>
      <c r="AP5" s="346"/>
      <c r="AQ5" s="343"/>
      <c r="AR5" s="343"/>
      <c r="AS5" s="343"/>
      <c r="AT5" s="343"/>
      <c r="AU5" s="344"/>
      <c r="AV5" s="344"/>
      <c r="AW5" s="342"/>
      <c r="AX5" s="343"/>
      <c r="AY5" s="343"/>
      <c r="AZ5" s="343"/>
      <c r="BA5" s="343"/>
      <c r="BB5" s="344"/>
      <c r="BC5" s="345"/>
      <c r="BD5" s="342"/>
      <c r="BE5" s="343"/>
      <c r="BF5" s="343"/>
      <c r="BG5" s="343"/>
      <c r="BH5" s="343"/>
      <c r="BI5" s="344"/>
      <c r="BJ5" s="345"/>
      <c r="BK5" s="342"/>
      <c r="BL5" s="343"/>
      <c r="BM5" s="343"/>
      <c r="BN5" s="343"/>
      <c r="BO5" s="343"/>
      <c r="BP5" s="344"/>
      <c r="BQ5" s="345"/>
      <c r="BR5" s="342"/>
      <c r="BS5" s="343"/>
      <c r="BT5" s="343"/>
      <c r="BU5" s="343"/>
      <c r="BV5" s="343"/>
      <c r="BW5" s="344"/>
      <c r="BX5" s="345"/>
      <c r="BY5" s="342"/>
      <c r="BZ5" s="343"/>
      <c r="CA5" s="343"/>
      <c r="CB5" s="343"/>
      <c r="CC5" s="343"/>
      <c r="CD5" s="344"/>
      <c r="CE5" s="345"/>
      <c r="CF5" s="342"/>
      <c r="CG5" s="343"/>
      <c r="CH5" s="343"/>
      <c r="CI5" s="343"/>
      <c r="CJ5" s="343"/>
      <c r="CK5" s="344"/>
      <c r="CL5" s="345"/>
      <c r="CM5" s="342"/>
      <c r="CN5" s="343"/>
      <c r="CO5" s="343"/>
      <c r="CP5" s="343"/>
      <c r="CQ5" s="343"/>
      <c r="CR5" s="344"/>
      <c r="CS5" s="345"/>
      <c r="CT5" s="346"/>
      <c r="CU5" s="343"/>
      <c r="CV5" s="343"/>
      <c r="CW5" s="343"/>
      <c r="CX5" s="343"/>
      <c r="CY5" s="344"/>
      <c r="CZ5" s="344"/>
      <c r="DA5" s="342"/>
      <c r="DB5" s="343"/>
      <c r="DC5" s="343"/>
      <c r="DD5" s="343"/>
      <c r="DE5" s="343"/>
      <c r="DF5" s="344"/>
      <c r="DG5" s="345"/>
      <c r="DH5" s="342"/>
      <c r="DI5" s="343"/>
      <c r="DJ5" s="343"/>
      <c r="DK5" s="343"/>
      <c r="DL5" s="343"/>
      <c r="DM5" s="344"/>
      <c r="DN5" s="345"/>
      <c r="DO5" s="342"/>
      <c r="DP5" s="343"/>
      <c r="DQ5" s="343"/>
      <c r="DR5" s="343"/>
      <c r="DS5" s="343"/>
      <c r="DT5" s="344"/>
      <c r="DU5" s="345"/>
      <c r="DV5" s="346"/>
      <c r="DW5" s="343"/>
      <c r="DX5" s="343"/>
      <c r="DY5" s="343"/>
      <c r="DZ5" s="343"/>
      <c r="EA5" s="344"/>
      <c r="EB5" s="344"/>
      <c r="EC5" s="342"/>
      <c r="ED5" s="343"/>
      <c r="EE5" s="343"/>
      <c r="EF5" s="343"/>
      <c r="EG5" s="343"/>
      <c r="EH5" s="344"/>
      <c r="EI5" s="345"/>
      <c r="EJ5" s="342"/>
      <c r="EK5" s="343"/>
      <c r="EL5" s="343"/>
      <c r="EM5" s="343"/>
      <c r="EN5" s="343"/>
      <c r="EO5" s="344"/>
      <c r="EP5" s="345"/>
      <c r="EQ5" s="342"/>
      <c r="ER5" s="343"/>
      <c r="ES5" s="343"/>
      <c r="ET5" s="343"/>
      <c r="EU5" s="343"/>
      <c r="EV5" s="344"/>
      <c r="EW5" s="345"/>
      <c r="EX5" s="342"/>
      <c r="EY5" s="343"/>
      <c r="EZ5" s="343"/>
      <c r="FA5" s="343"/>
      <c r="FB5" s="343"/>
      <c r="FC5" s="344"/>
      <c r="FD5" s="345"/>
      <c r="FE5" s="342"/>
      <c r="FF5" s="343"/>
      <c r="FG5" s="343"/>
      <c r="FH5" s="343"/>
      <c r="FI5" s="343"/>
      <c r="FJ5" s="344"/>
      <c r="FK5" s="345"/>
      <c r="FL5" s="734"/>
      <c r="FM5" s="734"/>
      <c r="FN5" s="734"/>
      <c r="FO5" s="734"/>
      <c r="FP5" s="734"/>
      <c r="FQ5" s="734"/>
    </row>
    <row r="6" spans="2:176" ht="18" customHeight="1" thickBot="1" x14ac:dyDescent="0.55000000000000004">
      <c r="B6" s="726"/>
      <c r="C6" s="729"/>
      <c r="D6" s="732"/>
      <c r="E6" s="732"/>
      <c r="F6" s="318" t="s">
        <v>310</v>
      </c>
      <c r="G6" s="347"/>
      <c r="H6" s="348"/>
      <c r="I6" s="348"/>
      <c r="J6" s="348"/>
      <c r="K6" s="348"/>
      <c r="L6" s="349"/>
      <c r="M6" s="350"/>
      <c r="N6" s="351"/>
      <c r="O6" s="348"/>
      <c r="P6" s="348"/>
      <c r="Q6" s="348"/>
      <c r="R6" s="348"/>
      <c r="S6" s="349"/>
      <c r="T6" s="349"/>
      <c r="U6" s="347"/>
      <c r="V6" s="348"/>
      <c r="W6" s="348"/>
      <c r="X6" s="348"/>
      <c r="Y6" s="348"/>
      <c r="Z6" s="349"/>
      <c r="AA6" s="350"/>
      <c r="AB6" s="347"/>
      <c r="AC6" s="348"/>
      <c r="AD6" s="348"/>
      <c r="AE6" s="348"/>
      <c r="AF6" s="348"/>
      <c r="AG6" s="349"/>
      <c r="AH6" s="350"/>
      <c r="AI6" s="347"/>
      <c r="AJ6" s="348"/>
      <c r="AK6" s="348"/>
      <c r="AL6" s="348"/>
      <c r="AM6" s="348"/>
      <c r="AN6" s="349"/>
      <c r="AO6" s="350"/>
      <c r="AP6" s="351"/>
      <c r="AQ6" s="348"/>
      <c r="AR6" s="348"/>
      <c r="AS6" s="348"/>
      <c r="AT6" s="348"/>
      <c r="AU6" s="349"/>
      <c r="AV6" s="349"/>
      <c r="AW6" s="347"/>
      <c r="AX6" s="348"/>
      <c r="AY6" s="348"/>
      <c r="AZ6" s="348"/>
      <c r="BA6" s="348"/>
      <c r="BB6" s="349"/>
      <c r="BC6" s="350"/>
      <c r="BD6" s="347"/>
      <c r="BE6" s="348"/>
      <c r="BF6" s="348"/>
      <c r="BG6" s="348"/>
      <c r="BH6" s="348"/>
      <c r="BI6" s="349"/>
      <c r="BJ6" s="350"/>
      <c r="BK6" s="347"/>
      <c r="BL6" s="348"/>
      <c r="BM6" s="348"/>
      <c r="BN6" s="348"/>
      <c r="BO6" s="348"/>
      <c r="BP6" s="349"/>
      <c r="BQ6" s="350"/>
      <c r="BR6" s="347"/>
      <c r="BS6" s="348"/>
      <c r="BT6" s="348"/>
      <c r="BU6" s="348"/>
      <c r="BV6" s="348"/>
      <c r="BW6" s="349"/>
      <c r="BX6" s="350"/>
      <c r="BY6" s="347"/>
      <c r="BZ6" s="348"/>
      <c r="CA6" s="348"/>
      <c r="CB6" s="348"/>
      <c r="CC6" s="348"/>
      <c r="CD6" s="349"/>
      <c r="CE6" s="350"/>
      <c r="CF6" s="347"/>
      <c r="CG6" s="348"/>
      <c r="CH6" s="348"/>
      <c r="CI6" s="348"/>
      <c r="CJ6" s="348"/>
      <c r="CK6" s="349"/>
      <c r="CL6" s="350"/>
      <c r="CM6" s="347"/>
      <c r="CN6" s="348"/>
      <c r="CO6" s="348"/>
      <c r="CP6" s="348"/>
      <c r="CQ6" s="348"/>
      <c r="CR6" s="349"/>
      <c r="CS6" s="350"/>
      <c r="CT6" s="351"/>
      <c r="CU6" s="348"/>
      <c r="CV6" s="348"/>
      <c r="CW6" s="348"/>
      <c r="CX6" s="348"/>
      <c r="CY6" s="349"/>
      <c r="CZ6" s="349"/>
      <c r="DA6" s="347"/>
      <c r="DB6" s="348"/>
      <c r="DC6" s="348"/>
      <c r="DD6" s="348"/>
      <c r="DE6" s="348"/>
      <c r="DF6" s="349"/>
      <c r="DG6" s="350"/>
      <c r="DH6" s="347"/>
      <c r="DI6" s="348"/>
      <c r="DJ6" s="348"/>
      <c r="DK6" s="348"/>
      <c r="DL6" s="348"/>
      <c r="DM6" s="349"/>
      <c r="DN6" s="350"/>
      <c r="DO6" s="347"/>
      <c r="DP6" s="348"/>
      <c r="DQ6" s="348"/>
      <c r="DR6" s="348"/>
      <c r="DS6" s="348"/>
      <c r="DT6" s="349"/>
      <c r="DU6" s="350"/>
      <c r="DV6" s="351"/>
      <c r="DW6" s="348"/>
      <c r="DX6" s="348"/>
      <c r="DY6" s="348"/>
      <c r="DZ6" s="348"/>
      <c r="EA6" s="349"/>
      <c r="EB6" s="349"/>
      <c r="EC6" s="347"/>
      <c r="ED6" s="348"/>
      <c r="EE6" s="348"/>
      <c r="EF6" s="348"/>
      <c r="EG6" s="348"/>
      <c r="EH6" s="349"/>
      <c r="EI6" s="349"/>
      <c r="EJ6" s="347"/>
      <c r="EK6" s="349"/>
      <c r="EL6" s="348"/>
      <c r="EM6" s="348"/>
      <c r="EN6" s="348"/>
      <c r="EO6" s="349"/>
      <c r="EP6" s="350"/>
      <c r="EQ6" s="347"/>
      <c r="ER6" s="348"/>
      <c r="ES6" s="348"/>
      <c r="ET6" s="348"/>
      <c r="EU6" s="348"/>
      <c r="EV6" s="349"/>
      <c r="EW6" s="350"/>
      <c r="EX6" s="347"/>
      <c r="EY6" s="348"/>
      <c r="EZ6" s="348"/>
      <c r="FA6" s="348"/>
      <c r="FB6" s="348"/>
      <c r="FC6" s="349"/>
      <c r="FD6" s="350"/>
      <c r="FE6" s="347"/>
      <c r="FF6" s="348"/>
      <c r="FG6" s="348"/>
      <c r="FH6" s="348"/>
      <c r="FI6" s="348"/>
      <c r="FJ6" s="349"/>
      <c r="FK6" s="350"/>
      <c r="FL6" s="735"/>
      <c r="FM6" s="735"/>
      <c r="FN6" s="735"/>
      <c r="FO6" s="735"/>
      <c r="FP6" s="735"/>
      <c r="FQ6" s="735"/>
    </row>
    <row r="7" spans="2:176" ht="15.75" customHeight="1" x14ac:dyDescent="0.5">
      <c r="B7" s="319">
        <v>1</v>
      </c>
      <c r="C7" s="374" t="str">
        <f>IF(นักเรียน!C6="","",นักเรียน!C6)</f>
        <v/>
      </c>
      <c r="D7" s="375" t="str">
        <f>IF(นักเรียน!D6="","",นักเรียน!D6)</f>
        <v/>
      </c>
      <c r="E7" s="321" t="str">
        <f>IF(นักเรียน!E6="","",นักเรียน!E6)</f>
        <v/>
      </c>
      <c r="F7" s="319" t="str">
        <f>IF(นักเรียน!E6="","",นักเรียน!B6)</f>
        <v/>
      </c>
      <c r="G7" s="352"/>
      <c r="H7" s="353"/>
      <c r="I7" s="353"/>
      <c r="J7" s="353"/>
      <c r="K7" s="353"/>
      <c r="L7" s="354"/>
      <c r="M7" s="354"/>
      <c r="N7" s="352"/>
      <c r="O7" s="353"/>
      <c r="P7" s="353"/>
      <c r="Q7" s="353"/>
      <c r="R7" s="353"/>
      <c r="S7" s="354"/>
      <c r="T7" s="355"/>
      <c r="U7" s="352"/>
      <c r="V7" s="353"/>
      <c r="W7" s="353"/>
      <c r="X7" s="353"/>
      <c r="Y7" s="353"/>
      <c r="Z7" s="354"/>
      <c r="AA7" s="355"/>
      <c r="AB7" s="352"/>
      <c r="AC7" s="353"/>
      <c r="AD7" s="353"/>
      <c r="AE7" s="353"/>
      <c r="AF7" s="353"/>
      <c r="AG7" s="354"/>
      <c r="AH7" s="355"/>
      <c r="AI7" s="352"/>
      <c r="AJ7" s="353"/>
      <c r="AK7" s="353"/>
      <c r="AL7" s="353"/>
      <c r="AM7" s="353"/>
      <c r="AN7" s="354"/>
      <c r="AO7" s="355"/>
      <c r="AP7" s="352"/>
      <c r="AQ7" s="353"/>
      <c r="AR7" s="353"/>
      <c r="AS7" s="353"/>
      <c r="AT7" s="353"/>
      <c r="AU7" s="354"/>
      <c r="AV7" s="355"/>
      <c r="AW7" s="356"/>
      <c r="AX7" s="353"/>
      <c r="AY7" s="353"/>
      <c r="AZ7" s="353"/>
      <c r="BA7" s="353"/>
      <c r="BB7" s="354"/>
      <c r="BC7" s="354"/>
      <c r="BD7" s="352"/>
      <c r="BE7" s="353"/>
      <c r="BF7" s="353"/>
      <c r="BG7" s="353"/>
      <c r="BH7" s="353"/>
      <c r="BI7" s="354"/>
      <c r="BJ7" s="355"/>
      <c r="BK7" s="352"/>
      <c r="BL7" s="353"/>
      <c r="BM7" s="353"/>
      <c r="BN7" s="353"/>
      <c r="BO7" s="353"/>
      <c r="BP7" s="354"/>
      <c r="BQ7" s="355"/>
      <c r="BR7" s="352"/>
      <c r="BS7" s="353"/>
      <c r="BT7" s="353"/>
      <c r="BU7" s="353"/>
      <c r="BV7" s="353"/>
      <c r="BW7" s="354"/>
      <c r="BX7" s="355"/>
      <c r="BY7" s="356"/>
      <c r="BZ7" s="353"/>
      <c r="CA7" s="353"/>
      <c r="CB7" s="353"/>
      <c r="CC7" s="353"/>
      <c r="CD7" s="354"/>
      <c r="CE7" s="354"/>
      <c r="CF7" s="352"/>
      <c r="CG7" s="353"/>
      <c r="CH7" s="353"/>
      <c r="CI7" s="353"/>
      <c r="CJ7" s="353"/>
      <c r="CK7" s="354"/>
      <c r="CL7" s="355"/>
      <c r="CM7" s="352"/>
      <c r="CN7" s="353"/>
      <c r="CO7" s="353"/>
      <c r="CP7" s="353"/>
      <c r="CQ7" s="353"/>
      <c r="CR7" s="354"/>
      <c r="CS7" s="355"/>
      <c r="CT7" s="352"/>
      <c r="CU7" s="353"/>
      <c r="CV7" s="353"/>
      <c r="CW7" s="353"/>
      <c r="CX7" s="353"/>
      <c r="CY7" s="354"/>
      <c r="CZ7" s="355"/>
      <c r="DA7" s="356"/>
      <c r="DB7" s="353"/>
      <c r="DC7" s="353"/>
      <c r="DD7" s="353"/>
      <c r="DE7" s="353"/>
      <c r="DF7" s="354"/>
      <c r="DG7" s="355"/>
      <c r="DH7" s="352"/>
      <c r="DI7" s="353"/>
      <c r="DJ7" s="353"/>
      <c r="DK7" s="353"/>
      <c r="DL7" s="353"/>
      <c r="DM7" s="354"/>
      <c r="DN7" s="355"/>
      <c r="DO7" s="352"/>
      <c r="DP7" s="353"/>
      <c r="DQ7" s="353"/>
      <c r="DR7" s="353"/>
      <c r="DS7" s="353"/>
      <c r="DT7" s="354"/>
      <c r="DU7" s="355"/>
      <c r="DV7" s="352"/>
      <c r="DW7" s="353"/>
      <c r="DX7" s="353"/>
      <c r="DY7" s="353"/>
      <c r="DZ7" s="353"/>
      <c r="EA7" s="354"/>
      <c r="EB7" s="355"/>
      <c r="EC7" s="352"/>
      <c r="ED7" s="353"/>
      <c r="EE7" s="353"/>
      <c r="EF7" s="353"/>
      <c r="EG7" s="353"/>
      <c r="EH7" s="354"/>
      <c r="EI7" s="357"/>
      <c r="EJ7" s="358"/>
      <c r="EK7" s="353"/>
      <c r="EL7" s="353"/>
      <c r="EM7" s="353"/>
      <c r="EN7" s="353"/>
      <c r="EO7" s="354"/>
      <c r="EP7" s="355"/>
      <c r="EQ7" s="352"/>
      <c r="ER7" s="353"/>
      <c r="ES7" s="353"/>
      <c r="ET7" s="353"/>
      <c r="EU7" s="353"/>
      <c r="EV7" s="354"/>
      <c r="EW7" s="355"/>
      <c r="EX7" s="352"/>
      <c r="EY7" s="353"/>
      <c r="EZ7" s="353"/>
      <c r="FA7" s="353"/>
      <c r="FB7" s="353"/>
      <c r="FC7" s="354"/>
      <c r="FD7" s="355"/>
      <c r="FE7" s="352"/>
      <c r="FF7" s="353"/>
      <c r="FG7" s="353"/>
      <c r="FH7" s="353"/>
      <c r="FI7" s="353"/>
      <c r="FJ7" s="354"/>
      <c r="FK7" s="359"/>
      <c r="FL7" s="328" t="str">
        <f>IF(E7="","",COUNTIF($G7:$FK7," /"))</f>
        <v/>
      </c>
      <c r="FM7" s="320" t="str">
        <f t="shared" ref="FM7:FM38" si="0">IF(COUNTIF($G7:$FK7,"ป"),COUNTIF($G7:$FK7,"ป"),"")</f>
        <v/>
      </c>
      <c r="FN7" s="320" t="str">
        <f t="shared" ref="FN7:FN38" si="1">IF(COUNTIF($G7:$FK7,"ล"),COUNTIF($G7:$FK7,"ล"),"")</f>
        <v/>
      </c>
      <c r="FO7" s="320" t="str">
        <f t="shared" ref="FO7:FO38" si="2">IF(COUNTIF($G7:$FK7,"ข"),COUNTIF($G7:$FK7,"ข"),"")</f>
        <v/>
      </c>
      <c r="FP7" s="329" t="str">
        <f>IF(FL7="","",FL7*100/COUNT($G$6:$FK$6))</f>
        <v/>
      </c>
      <c r="FQ7" s="330"/>
    </row>
    <row r="8" spans="2:176" ht="15.75" customHeight="1" x14ac:dyDescent="0.5">
      <c r="B8" s="322">
        <v>2</v>
      </c>
      <c r="C8" s="376" t="str">
        <f>IF(นักเรียน!C7="","",นักเรียน!C7)</f>
        <v/>
      </c>
      <c r="D8" s="376" t="str">
        <f>IF(นักเรียน!D7="","",นักเรียน!D7)</f>
        <v/>
      </c>
      <c r="E8" s="323" t="str">
        <f>IF(นักเรียน!E7="","",นักเรียน!E7)</f>
        <v/>
      </c>
      <c r="F8" s="322" t="str">
        <f>IF(นักเรียน!E7="","",นักเรียน!B7)</f>
        <v/>
      </c>
      <c r="G8" s="360"/>
      <c r="H8" s="361"/>
      <c r="I8" s="361"/>
      <c r="J8" s="361"/>
      <c r="K8" s="361"/>
      <c r="L8" s="362"/>
      <c r="M8" s="362"/>
      <c r="N8" s="360"/>
      <c r="O8" s="361"/>
      <c r="P8" s="361"/>
      <c r="Q8" s="361"/>
      <c r="R8" s="361"/>
      <c r="S8" s="362"/>
      <c r="T8" s="363"/>
      <c r="U8" s="360"/>
      <c r="V8" s="361"/>
      <c r="W8" s="361"/>
      <c r="X8" s="361"/>
      <c r="Y8" s="361"/>
      <c r="Z8" s="362"/>
      <c r="AA8" s="363"/>
      <c r="AB8" s="360"/>
      <c r="AC8" s="361"/>
      <c r="AD8" s="361"/>
      <c r="AE8" s="361"/>
      <c r="AF8" s="361"/>
      <c r="AG8" s="362"/>
      <c r="AH8" s="363"/>
      <c r="AI8" s="360"/>
      <c r="AJ8" s="361"/>
      <c r="AK8" s="361"/>
      <c r="AL8" s="361"/>
      <c r="AM8" s="361"/>
      <c r="AN8" s="362"/>
      <c r="AO8" s="363"/>
      <c r="AP8" s="360"/>
      <c r="AQ8" s="361"/>
      <c r="AR8" s="361"/>
      <c r="AS8" s="361"/>
      <c r="AT8" s="361"/>
      <c r="AU8" s="362"/>
      <c r="AV8" s="363"/>
      <c r="AW8" s="364"/>
      <c r="AX8" s="361"/>
      <c r="AY8" s="361"/>
      <c r="AZ8" s="361"/>
      <c r="BA8" s="361"/>
      <c r="BB8" s="362"/>
      <c r="BC8" s="362"/>
      <c r="BD8" s="360"/>
      <c r="BE8" s="361"/>
      <c r="BF8" s="361"/>
      <c r="BG8" s="361"/>
      <c r="BH8" s="361"/>
      <c r="BI8" s="362"/>
      <c r="BJ8" s="363"/>
      <c r="BK8" s="360"/>
      <c r="BL8" s="361"/>
      <c r="BM8" s="361"/>
      <c r="BN8" s="361"/>
      <c r="BO8" s="361"/>
      <c r="BP8" s="362"/>
      <c r="BQ8" s="363"/>
      <c r="BR8" s="360"/>
      <c r="BS8" s="361"/>
      <c r="BT8" s="361"/>
      <c r="BU8" s="361"/>
      <c r="BV8" s="361"/>
      <c r="BW8" s="362"/>
      <c r="BX8" s="363"/>
      <c r="BY8" s="364"/>
      <c r="BZ8" s="361"/>
      <c r="CA8" s="361"/>
      <c r="CB8" s="361"/>
      <c r="CC8" s="361"/>
      <c r="CD8" s="362"/>
      <c r="CE8" s="362"/>
      <c r="CF8" s="360"/>
      <c r="CG8" s="361"/>
      <c r="CH8" s="361"/>
      <c r="CI8" s="361"/>
      <c r="CJ8" s="361"/>
      <c r="CK8" s="362"/>
      <c r="CL8" s="363"/>
      <c r="CM8" s="360"/>
      <c r="CN8" s="361"/>
      <c r="CO8" s="361"/>
      <c r="CP8" s="361"/>
      <c r="CQ8" s="361"/>
      <c r="CR8" s="362"/>
      <c r="CS8" s="363"/>
      <c r="CT8" s="360"/>
      <c r="CU8" s="361"/>
      <c r="CV8" s="361"/>
      <c r="CW8" s="361"/>
      <c r="CX8" s="361"/>
      <c r="CY8" s="362"/>
      <c r="CZ8" s="363"/>
      <c r="DA8" s="364"/>
      <c r="DB8" s="361"/>
      <c r="DC8" s="361"/>
      <c r="DD8" s="361"/>
      <c r="DE8" s="361"/>
      <c r="DF8" s="362"/>
      <c r="DG8" s="363"/>
      <c r="DH8" s="360"/>
      <c r="DI8" s="361"/>
      <c r="DJ8" s="361"/>
      <c r="DK8" s="361"/>
      <c r="DL8" s="361"/>
      <c r="DM8" s="362"/>
      <c r="DN8" s="363"/>
      <c r="DO8" s="360"/>
      <c r="DP8" s="361"/>
      <c r="DQ8" s="361"/>
      <c r="DR8" s="361"/>
      <c r="DS8" s="361"/>
      <c r="DT8" s="362"/>
      <c r="DU8" s="363"/>
      <c r="DV8" s="360"/>
      <c r="DW8" s="361"/>
      <c r="DX8" s="361"/>
      <c r="DY8" s="361"/>
      <c r="DZ8" s="361"/>
      <c r="EA8" s="362"/>
      <c r="EB8" s="363"/>
      <c r="EC8" s="360"/>
      <c r="ED8" s="361"/>
      <c r="EE8" s="361"/>
      <c r="EF8" s="361"/>
      <c r="EG8" s="361"/>
      <c r="EH8" s="362"/>
      <c r="EI8" s="363"/>
      <c r="EJ8" s="360"/>
      <c r="EK8" s="361"/>
      <c r="EL8" s="361"/>
      <c r="EM8" s="361"/>
      <c r="EN8" s="361"/>
      <c r="EO8" s="362"/>
      <c r="EP8" s="363"/>
      <c r="EQ8" s="360"/>
      <c r="ER8" s="361"/>
      <c r="ES8" s="361"/>
      <c r="ET8" s="361"/>
      <c r="EU8" s="361"/>
      <c r="EV8" s="362"/>
      <c r="EW8" s="363"/>
      <c r="EX8" s="360"/>
      <c r="EY8" s="361"/>
      <c r="EZ8" s="361"/>
      <c r="FA8" s="361"/>
      <c r="FB8" s="361"/>
      <c r="FC8" s="362"/>
      <c r="FD8" s="363"/>
      <c r="FE8" s="360"/>
      <c r="FF8" s="361"/>
      <c r="FG8" s="361"/>
      <c r="FH8" s="361"/>
      <c r="FI8" s="361"/>
      <c r="FJ8" s="362"/>
      <c r="FK8" s="365"/>
      <c r="FL8" s="331" t="str">
        <f t="shared" ref="FL8:FL56" si="3">IF(E8="","",COUNTIF($G8:$FK8," /"))</f>
        <v/>
      </c>
      <c r="FM8" s="322" t="str">
        <f t="shared" si="0"/>
        <v/>
      </c>
      <c r="FN8" s="322" t="str">
        <f t="shared" si="1"/>
        <v/>
      </c>
      <c r="FO8" s="322" t="str">
        <f t="shared" si="2"/>
        <v/>
      </c>
      <c r="FP8" s="332" t="str">
        <f>IF(FL8="","",FL8*100/COUNT($G$6:$FK$6))</f>
        <v/>
      </c>
      <c r="FQ8" s="333"/>
    </row>
    <row r="9" spans="2:176" ht="15.75" customHeight="1" x14ac:dyDescent="0.5">
      <c r="B9" s="322">
        <v>3</v>
      </c>
      <c r="C9" s="376" t="str">
        <f>IF(นักเรียน!C8="","",นักเรียน!C8)</f>
        <v/>
      </c>
      <c r="D9" s="376" t="str">
        <f>IF(นักเรียน!D8="","",นักเรียน!D8)</f>
        <v/>
      </c>
      <c r="E9" s="323" t="str">
        <f>IF(นักเรียน!E8="","",นักเรียน!E8)</f>
        <v/>
      </c>
      <c r="F9" s="322" t="str">
        <f>IF(นักเรียน!E8="","",นักเรียน!B8)</f>
        <v/>
      </c>
      <c r="G9" s="360"/>
      <c r="H9" s="361"/>
      <c r="I9" s="361"/>
      <c r="J9" s="361"/>
      <c r="K9" s="361"/>
      <c r="L9" s="362"/>
      <c r="M9" s="362"/>
      <c r="N9" s="360"/>
      <c r="O9" s="361"/>
      <c r="P9" s="361"/>
      <c r="Q9" s="361"/>
      <c r="R9" s="361"/>
      <c r="S9" s="362"/>
      <c r="T9" s="363"/>
      <c r="U9" s="360"/>
      <c r="V9" s="361"/>
      <c r="W9" s="361"/>
      <c r="X9" s="361"/>
      <c r="Y9" s="361"/>
      <c r="Z9" s="362"/>
      <c r="AA9" s="363"/>
      <c r="AB9" s="360"/>
      <c r="AC9" s="361"/>
      <c r="AD9" s="361"/>
      <c r="AE9" s="361"/>
      <c r="AF9" s="361"/>
      <c r="AG9" s="362"/>
      <c r="AH9" s="363"/>
      <c r="AI9" s="360"/>
      <c r="AJ9" s="361"/>
      <c r="AK9" s="361"/>
      <c r="AL9" s="361"/>
      <c r="AM9" s="361"/>
      <c r="AN9" s="362"/>
      <c r="AO9" s="363"/>
      <c r="AP9" s="360"/>
      <c r="AQ9" s="361"/>
      <c r="AR9" s="361"/>
      <c r="AS9" s="361"/>
      <c r="AT9" s="361"/>
      <c r="AU9" s="362"/>
      <c r="AV9" s="363"/>
      <c r="AW9" s="364"/>
      <c r="AX9" s="361"/>
      <c r="AY9" s="361"/>
      <c r="AZ9" s="361"/>
      <c r="BA9" s="361"/>
      <c r="BB9" s="362"/>
      <c r="BC9" s="362"/>
      <c r="BD9" s="360"/>
      <c r="BE9" s="361"/>
      <c r="BF9" s="361"/>
      <c r="BG9" s="361"/>
      <c r="BH9" s="361"/>
      <c r="BI9" s="362"/>
      <c r="BJ9" s="363"/>
      <c r="BK9" s="360"/>
      <c r="BL9" s="361"/>
      <c r="BM9" s="361"/>
      <c r="BN9" s="361"/>
      <c r="BO9" s="361"/>
      <c r="BP9" s="362"/>
      <c r="BQ9" s="363"/>
      <c r="BR9" s="360"/>
      <c r="BS9" s="361"/>
      <c r="BT9" s="361"/>
      <c r="BU9" s="361"/>
      <c r="BV9" s="361"/>
      <c r="BW9" s="362"/>
      <c r="BX9" s="363"/>
      <c r="BY9" s="364"/>
      <c r="BZ9" s="361"/>
      <c r="CA9" s="361"/>
      <c r="CB9" s="361"/>
      <c r="CC9" s="361"/>
      <c r="CD9" s="362"/>
      <c r="CE9" s="362"/>
      <c r="CF9" s="360"/>
      <c r="CG9" s="361"/>
      <c r="CH9" s="361"/>
      <c r="CI9" s="361"/>
      <c r="CJ9" s="361"/>
      <c r="CK9" s="362"/>
      <c r="CL9" s="363"/>
      <c r="CM9" s="360"/>
      <c r="CN9" s="361"/>
      <c r="CO9" s="361"/>
      <c r="CP9" s="361"/>
      <c r="CQ9" s="361"/>
      <c r="CR9" s="362"/>
      <c r="CS9" s="363"/>
      <c r="CT9" s="360"/>
      <c r="CU9" s="361"/>
      <c r="CV9" s="361"/>
      <c r="CW9" s="361"/>
      <c r="CX9" s="361"/>
      <c r="CY9" s="362"/>
      <c r="CZ9" s="363"/>
      <c r="DA9" s="364"/>
      <c r="DB9" s="361"/>
      <c r="DC9" s="361"/>
      <c r="DD9" s="361"/>
      <c r="DE9" s="361"/>
      <c r="DF9" s="362"/>
      <c r="DG9" s="363"/>
      <c r="DH9" s="360"/>
      <c r="DI9" s="361"/>
      <c r="DJ9" s="361"/>
      <c r="DK9" s="361"/>
      <c r="DL9" s="361"/>
      <c r="DM9" s="362"/>
      <c r="DN9" s="363"/>
      <c r="DO9" s="360"/>
      <c r="DP9" s="361"/>
      <c r="DQ9" s="361"/>
      <c r="DR9" s="361"/>
      <c r="DS9" s="361"/>
      <c r="DT9" s="362"/>
      <c r="DU9" s="363"/>
      <c r="DV9" s="360"/>
      <c r="DW9" s="361"/>
      <c r="DX9" s="361"/>
      <c r="DY9" s="361"/>
      <c r="DZ9" s="361"/>
      <c r="EA9" s="362"/>
      <c r="EB9" s="363"/>
      <c r="EC9" s="360"/>
      <c r="ED9" s="361"/>
      <c r="EE9" s="361"/>
      <c r="EF9" s="361"/>
      <c r="EG9" s="361"/>
      <c r="EH9" s="362"/>
      <c r="EI9" s="363"/>
      <c r="EJ9" s="360"/>
      <c r="EK9" s="361"/>
      <c r="EL9" s="361"/>
      <c r="EM9" s="361"/>
      <c r="EN9" s="361"/>
      <c r="EO9" s="362"/>
      <c r="EP9" s="363"/>
      <c r="EQ9" s="360"/>
      <c r="ER9" s="361"/>
      <c r="ES9" s="361"/>
      <c r="ET9" s="361"/>
      <c r="EU9" s="361"/>
      <c r="EV9" s="362"/>
      <c r="EW9" s="363"/>
      <c r="EX9" s="360"/>
      <c r="EY9" s="361"/>
      <c r="EZ9" s="361"/>
      <c r="FA9" s="361"/>
      <c r="FB9" s="361"/>
      <c r="FC9" s="362"/>
      <c r="FD9" s="363"/>
      <c r="FE9" s="360"/>
      <c r="FF9" s="361"/>
      <c r="FG9" s="361"/>
      <c r="FH9" s="361"/>
      <c r="FI9" s="361"/>
      <c r="FJ9" s="362"/>
      <c r="FK9" s="365"/>
      <c r="FL9" s="331" t="str">
        <f t="shared" si="3"/>
        <v/>
      </c>
      <c r="FM9" s="322" t="str">
        <f t="shared" si="0"/>
        <v/>
      </c>
      <c r="FN9" s="322" t="str">
        <f t="shared" si="1"/>
        <v/>
      </c>
      <c r="FO9" s="322" t="str">
        <f t="shared" si="2"/>
        <v/>
      </c>
      <c r="FP9" s="332" t="str">
        <f t="shared" ref="FP9:FP55" si="4">IF(FL9="","",FL9*100/COUNT($G$6:$FK$6))</f>
        <v/>
      </c>
      <c r="FQ9" s="333"/>
    </row>
    <row r="10" spans="2:176" ht="15.75" customHeight="1" x14ac:dyDescent="0.5">
      <c r="B10" s="322">
        <v>4</v>
      </c>
      <c r="C10" s="376" t="str">
        <f>IF(นักเรียน!C9="","",นักเรียน!C9)</f>
        <v/>
      </c>
      <c r="D10" s="376" t="str">
        <f>IF(นักเรียน!D9="","",นักเรียน!D9)</f>
        <v/>
      </c>
      <c r="E10" s="323" t="str">
        <f>IF(นักเรียน!E9="","",นักเรียน!E9)</f>
        <v/>
      </c>
      <c r="F10" s="322" t="str">
        <f>IF(นักเรียน!E9="","",นักเรียน!B9)</f>
        <v/>
      </c>
      <c r="G10" s="360"/>
      <c r="H10" s="361"/>
      <c r="I10" s="361"/>
      <c r="J10" s="361"/>
      <c r="K10" s="361"/>
      <c r="L10" s="362"/>
      <c r="M10" s="362"/>
      <c r="N10" s="360"/>
      <c r="O10" s="361"/>
      <c r="P10" s="361"/>
      <c r="Q10" s="361"/>
      <c r="R10" s="361"/>
      <c r="S10" s="362"/>
      <c r="T10" s="363"/>
      <c r="U10" s="360"/>
      <c r="V10" s="361"/>
      <c r="W10" s="361"/>
      <c r="X10" s="361"/>
      <c r="Y10" s="361"/>
      <c r="Z10" s="362"/>
      <c r="AA10" s="363"/>
      <c r="AB10" s="360"/>
      <c r="AC10" s="361"/>
      <c r="AD10" s="361"/>
      <c r="AE10" s="361"/>
      <c r="AF10" s="361"/>
      <c r="AG10" s="362"/>
      <c r="AH10" s="363"/>
      <c r="AI10" s="360"/>
      <c r="AJ10" s="361"/>
      <c r="AK10" s="361"/>
      <c r="AL10" s="361"/>
      <c r="AM10" s="361"/>
      <c r="AN10" s="362"/>
      <c r="AO10" s="363"/>
      <c r="AP10" s="360"/>
      <c r="AQ10" s="361"/>
      <c r="AR10" s="361"/>
      <c r="AS10" s="361"/>
      <c r="AT10" s="361"/>
      <c r="AU10" s="362"/>
      <c r="AV10" s="363"/>
      <c r="AW10" s="364"/>
      <c r="AX10" s="361"/>
      <c r="AY10" s="361"/>
      <c r="AZ10" s="361"/>
      <c r="BA10" s="361"/>
      <c r="BB10" s="362"/>
      <c r="BC10" s="362"/>
      <c r="BD10" s="360"/>
      <c r="BE10" s="361"/>
      <c r="BF10" s="361"/>
      <c r="BG10" s="361"/>
      <c r="BH10" s="361"/>
      <c r="BI10" s="362"/>
      <c r="BJ10" s="363"/>
      <c r="BK10" s="360"/>
      <c r="BL10" s="361"/>
      <c r="BM10" s="361"/>
      <c r="BN10" s="361"/>
      <c r="BO10" s="361"/>
      <c r="BP10" s="362"/>
      <c r="BQ10" s="363"/>
      <c r="BR10" s="360"/>
      <c r="BS10" s="361"/>
      <c r="BT10" s="361"/>
      <c r="BU10" s="361"/>
      <c r="BV10" s="361"/>
      <c r="BW10" s="362"/>
      <c r="BX10" s="363"/>
      <c r="BY10" s="364"/>
      <c r="BZ10" s="361"/>
      <c r="CA10" s="361"/>
      <c r="CB10" s="361"/>
      <c r="CC10" s="361"/>
      <c r="CD10" s="362"/>
      <c r="CE10" s="362"/>
      <c r="CF10" s="360"/>
      <c r="CG10" s="361"/>
      <c r="CH10" s="361"/>
      <c r="CI10" s="361"/>
      <c r="CJ10" s="361"/>
      <c r="CK10" s="362"/>
      <c r="CL10" s="363"/>
      <c r="CM10" s="360"/>
      <c r="CN10" s="361"/>
      <c r="CO10" s="361"/>
      <c r="CP10" s="361"/>
      <c r="CQ10" s="361"/>
      <c r="CR10" s="362"/>
      <c r="CS10" s="363"/>
      <c r="CT10" s="360"/>
      <c r="CU10" s="361"/>
      <c r="CV10" s="361"/>
      <c r="CW10" s="361"/>
      <c r="CX10" s="361"/>
      <c r="CY10" s="362"/>
      <c r="CZ10" s="363"/>
      <c r="DA10" s="364"/>
      <c r="DB10" s="361"/>
      <c r="DC10" s="361"/>
      <c r="DD10" s="361"/>
      <c r="DE10" s="361"/>
      <c r="DF10" s="362"/>
      <c r="DG10" s="363"/>
      <c r="DH10" s="360"/>
      <c r="DI10" s="361"/>
      <c r="DJ10" s="361"/>
      <c r="DK10" s="361"/>
      <c r="DL10" s="361"/>
      <c r="DM10" s="362"/>
      <c r="DN10" s="363"/>
      <c r="DO10" s="360"/>
      <c r="DP10" s="361"/>
      <c r="DQ10" s="361"/>
      <c r="DR10" s="361"/>
      <c r="DS10" s="361"/>
      <c r="DT10" s="362"/>
      <c r="DU10" s="363"/>
      <c r="DV10" s="360"/>
      <c r="DW10" s="361"/>
      <c r="DX10" s="361"/>
      <c r="DY10" s="361"/>
      <c r="DZ10" s="361"/>
      <c r="EA10" s="362"/>
      <c r="EB10" s="363"/>
      <c r="EC10" s="360"/>
      <c r="ED10" s="361"/>
      <c r="EE10" s="361"/>
      <c r="EF10" s="361"/>
      <c r="EG10" s="361"/>
      <c r="EH10" s="362"/>
      <c r="EI10" s="363"/>
      <c r="EJ10" s="360"/>
      <c r="EK10" s="361"/>
      <c r="EL10" s="361"/>
      <c r="EM10" s="361"/>
      <c r="EN10" s="361"/>
      <c r="EO10" s="362"/>
      <c r="EP10" s="363"/>
      <c r="EQ10" s="360"/>
      <c r="ER10" s="361"/>
      <c r="ES10" s="361"/>
      <c r="ET10" s="361"/>
      <c r="EU10" s="361"/>
      <c r="EV10" s="362"/>
      <c r="EW10" s="363"/>
      <c r="EX10" s="360"/>
      <c r="EY10" s="361"/>
      <c r="EZ10" s="361"/>
      <c r="FA10" s="361"/>
      <c r="FB10" s="361"/>
      <c r="FC10" s="362"/>
      <c r="FD10" s="363"/>
      <c r="FE10" s="360"/>
      <c r="FF10" s="361"/>
      <c r="FG10" s="361"/>
      <c r="FH10" s="361"/>
      <c r="FI10" s="361"/>
      <c r="FJ10" s="362"/>
      <c r="FK10" s="365"/>
      <c r="FL10" s="331" t="str">
        <f t="shared" si="3"/>
        <v/>
      </c>
      <c r="FM10" s="322" t="str">
        <f t="shared" si="0"/>
        <v/>
      </c>
      <c r="FN10" s="322" t="str">
        <f t="shared" si="1"/>
        <v/>
      </c>
      <c r="FO10" s="322" t="str">
        <f t="shared" si="2"/>
        <v/>
      </c>
      <c r="FP10" s="332" t="str">
        <f t="shared" si="4"/>
        <v/>
      </c>
      <c r="FQ10" s="333"/>
    </row>
    <row r="11" spans="2:176" ht="15.75" customHeight="1" x14ac:dyDescent="0.5">
      <c r="B11" s="322">
        <v>5</v>
      </c>
      <c r="C11" s="376" t="str">
        <f>IF(นักเรียน!C10="","",นักเรียน!C10)</f>
        <v/>
      </c>
      <c r="D11" s="376" t="str">
        <f>IF(นักเรียน!D10="","",นักเรียน!D10)</f>
        <v/>
      </c>
      <c r="E11" s="323" t="str">
        <f>IF(นักเรียน!E10="","",นักเรียน!E10)</f>
        <v/>
      </c>
      <c r="F11" s="322" t="str">
        <f>IF(นักเรียน!E10="","",นักเรียน!B10)</f>
        <v/>
      </c>
      <c r="G11" s="360"/>
      <c r="H11" s="361"/>
      <c r="I11" s="361"/>
      <c r="J11" s="361"/>
      <c r="K11" s="361"/>
      <c r="L11" s="362"/>
      <c r="M11" s="362"/>
      <c r="N11" s="360"/>
      <c r="O11" s="361"/>
      <c r="P11" s="361"/>
      <c r="Q11" s="361"/>
      <c r="R11" s="361"/>
      <c r="S11" s="362"/>
      <c r="T11" s="363"/>
      <c r="U11" s="360"/>
      <c r="V11" s="361"/>
      <c r="W11" s="361"/>
      <c r="X11" s="361"/>
      <c r="Y11" s="361"/>
      <c r="Z11" s="362"/>
      <c r="AA11" s="363"/>
      <c r="AB11" s="360"/>
      <c r="AC11" s="361"/>
      <c r="AD11" s="361"/>
      <c r="AE11" s="361"/>
      <c r="AF11" s="361"/>
      <c r="AG11" s="362"/>
      <c r="AH11" s="363"/>
      <c r="AI11" s="360"/>
      <c r="AJ11" s="361"/>
      <c r="AK11" s="361"/>
      <c r="AL11" s="361"/>
      <c r="AM11" s="361"/>
      <c r="AN11" s="362"/>
      <c r="AO11" s="363"/>
      <c r="AP11" s="360"/>
      <c r="AQ11" s="361"/>
      <c r="AR11" s="361"/>
      <c r="AS11" s="361"/>
      <c r="AT11" s="361"/>
      <c r="AU11" s="362"/>
      <c r="AV11" s="363"/>
      <c r="AW11" s="364"/>
      <c r="AX11" s="361"/>
      <c r="AY11" s="361"/>
      <c r="AZ11" s="361"/>
      <c r="BA11" s="361"/>
      <c r="BB11" s="362"/>
      <c r="BC11" s="362"/>
      <c r="BD11" s="360"/>
      <c r="BE11" s="361"/>
      <c r="BF11" s="361"/>
      <c r="BG11" s="361"/>
      <c r="BH11" s="361"/>
      <c r="BI11" s="362"/>
      <c r="BJ11" s="363"/>
      <c r="BK11" s="360"/>
      <c r="BL11" s="361"/>
      <c r="BM11" s="361"/>
      <c r="BN11" s="361"/>
      <c r="BO11" s="361"/>
      <c r="BP11" s="362"/>
      <c r="BQ11" s="363"/>
      <c r="BR11" s="360"/>
      <c r="BS11" s="361"/>
      <c r="BT11" s="361"/>
      <c r="BU11" s="361"/>
      <c r="BV11" s="361"/>
      <c r="BW11" s="362"/>
      <c r="BX11" s="363"/>
      <c r="BY11" s="364"/>
      <c r="BZ11" s="361"/>
      <c r="CA11" s="361"/>
      <c r="CB11" s="361"/>
      <c r="CC11" s="361"/>
      <c r="CD11" s="362"/>
      <c r="CE11" s="362"/>
      <c r="CF11" s="360"/>
      <c r="CG11" s="361"/>
      <c r="CH11" s="361"/>
      <c r="CI11" s="361"/>
      <c r="CJ11" s="361"/>
      <c r="CK11" s="362"/>
      <c r="CL11" s="363"/>
      <c r="CM11" s="360"/>
      <c r="CN11" s="361"/>
      <c r="CO11" s="361"/>
      <c r="CP11" s="361"/>
      <c r="CQ11" s="361"/>
      <c r="CR11" s="362"/>
      <c r="CS11" s="363"/>
      <c r="CT11" s="360"/>
      <c r="CU11" s="361"/>
      <c r="CV11" s="361"/>
      <c r="CW11" s="361"/>
      <c r="CX11" s="361"/>
      <c r="CY11" s="362"/>
      <c r="CZ11" s="363"/>
      <c r="DA11" s="364"/>
      <c r="DB11" s="361"/>
      <c r="DC11" s="361"/>
      <c r="DD11" s="361"/>
      <c r="DE11" s="361"/>
      <c r="DF11" s="362"/>
      <c r="DG11" s="363"/>
      <c r="DH11" s="360"/>
      <c r="DI11" s="361"/>
      <c r="DJ11" s="361"/>
      <c r="DK11" s="361"/>
      <c r="DL11" s="361"/>
      <c r="DM11" s="362"/>
      <c r="DN11" s="363"/>
      <c r="DO11" s="360"/>
      <c r="DP11" s="361"/>
      <c r="DQ11" s="361"/>
      <c r="DR11" s="361"/>
      <c r="DS11" s="361"/>
      <c r="DT11" s="362"/>
      <c r="DU11" s="363"/>
      <c r="DV11" s="360"/>
      <c r="DW11" s="361"/>
      <c r="DX11" s="361"/>
      <c r="DY11" s="361"/>
      <c r="DZ11" s="361"/>
      <c r="EA11" s="362"/>
      <c r="EB11" s="363"/>
      <c r="EC11" s="360"/>
      <c r="ED11" s="361"/>
      <c r="EE11" s="361"/>
      <c r="EF11" s="361"/>
      <c r="EG11" s="361"/>
      <c r="EH11" s="362"/>
      <c r="EI11" s="363"/>
      <c r="EJ11" s="360"/>
      <c r="EK11" s="361"/>
      <c r="EL11" s="361"/>
      <c r="EM11" s="361"/>
      <c r="EN11" s="361"/>
      <c r="EO11" s="362"/>
      <c r="EP11" s="363"/>
      <c r="EQ11" s="360"/>
      <c r="ER11" s="361"/>
      <c r="ES11" s="361"/>
      <c r="ET11" s="361"/>
      <c r="EU11" s="361"/>
      <c r="EV11" s="362"/>
      <c r="EW11" s="363"/>
      <c r="EX11" s="360"/>
      <c r="EY11" s="361"/>
      <c r="EZ11" s="361"/>
      <c r="FA11" s="361"/>
      <c r="FB11" s="361"/>
      <c r="FC11" s="362"/>
      <c r="FD11" s="363"/>
      <c r="FE11" s="360"/>
      <c r="FF11" s="361"/>
      <c r="FG11" s="361"/>
      <c r="FH11" s="361"/>
      <c r="FI11" s="361"/>
      <c r="FJ11" s="362"/>
      <c r="FK11" s="365"/>
      <c r="FL11" s="331" t="str">
        <f t="shared" si="3"/>
        <v/>
      </c>
      <c r="FM11" s="322" t="str">
        <f t="shared" si="0"/>
        <v/>
      </c>
      <c r="FN11" s="322" t="str">
        <f t="shared" si="1"/>
        <v/>
      </c>
      <c r="FO11" s="322" t="str">
        <f t="shared" si="2"/>
        <v/>
      </c>
      <c r="FP11" s="332" t="str">
        <f t="shared" si="4"/>
        <v/>
      </c>
      <c r="FQ11" s="333"/>
    </row>
    <row r="12" spans="2:176" ht="15.75" customHeight="1" x14ac:dyDescent="0.5">
      <c r="B12" s="322">
        <v>6</v>
      </c>
      <c r="C12" s="376" t="str">
        <f>IF(นักเรียน!C11="","",นักเรียน!C11)</f>
        <v/>
      </c>
      <c r="D12" s="376" t="str">
        <f>IF(นักเรียน!D11="","",นักเรียน!D11)</f>
        <v/>
      </c>
      <c r="E12" s="323" t="str">
        <f>IF(นักเรียน!E11="","",นักเรียน!E11)</f>
        <v/>
      </c>
      <c r="F12" s="322" t="str">
        <f>IF(นักเรียน!E11="","",นักเรียน!B11)</f>
        <v/>
      </c>
      <c r="G12" s="360"/>
      <c r="H12" s="361"/>
      <c r="I12" s="361"/>
      <c r="J12" s="361"/>
      <c r="K12" s="361"/>
      <c r="L12" s="362"/>
      <c r="M12" s="362"/>
      <c r="N12" s="360"/>
      <c r="O12" s="361"/>
      <c r="P12" s="361"/>
      <c r="Q12" s="361"/>
      <c r="R12" s="361"/>
      <c r="S12" s="362"/>
      <c r="T12" s="363"/>
      <c r="U12" s="360"/>
      <c r="V12" s="361"/>
      <c r="W12" s="361"/>
      <c r="X12" s="361"/>
      <c r="Y12" s="361"/>
      <c r="Z12" s="362"/>
      <c r="AA12" s="363"/>
      <c r="AB12" s="360"/>
      <c r="AC12" s="361"/>
      <c r="AD12" s="361"/>
      <c r="AE12" s="361"/>
      <c r="AF12" s="361"/>
      <c r="AG12" s="362"/>
      <c r="AH12" s="363"/>
      <c r="AI12" s="360"/>
      <c r="AJ12" s="361"/>
      <c r="AK12" s="361"/>
      <c r="AL12" s="361"/>
      <c r="AM12" s="361"/>
      <c r="AN12" s="362"/>
      <c r="AO12" s="363"/>
      <c r="AP12" s="360"/>
      <c r="AQ12" s="361"/>
      <c r="AR12" s="361"/>
      <c r="AS12" s="361"/>
      <c r="AT12" s="361"/>
      <c r="AU12" s="362"/>
      <c r="AV12" s="363"/>
      <c r="AW12" s="364"/>
      <c r="AX12" s="361"/>
      <c r="AY12" s="361"/>
      <c r="AZ12" s="361"/>
      <c r="BA12" s="361"/>
      <c r="BB12" s="362"/>
      <c r="BC12" s="362"/>
      <c r="BD12" s="360"/>
      <c r="BE12" s="361"/>
      <c r="BF12" s="361"/>
      <c r="BG12" s="361"/>
      <c r="BH12" s="361"/>
      <c r="BI12" s="362"/>
      <c r="BJ12" s="363"/>
      <c r="BK12" s="360"/>
      <c r="BL12" s="361"/>
      <c r="BM12" s="361"/>
      <c r="BN12" s="361"/>
      <c r="BO12" s="361"/>
      <c r="BP12" s="362"/>
      <c r="BQ12" s="363"/>
      <c r="BR12" s="360"/>
      <c r="BS12" s="361"/>
      <c r="BT12" s="361"/>
      <c r="BU12" s="361"/>
      <c r="BV12" s="361"/>
      <c r="BW12" s="362"/>
      <c r="BX12" s="363"/>
      <c r="BY12" s="364"/>
      <c r="BZ12" s="361"/>
      <c r="CA12" s="361"/>
      <c r="CB12" s="361"/>
      <c r="CC12" s="361"/>
      <c r="CD12" s="362"/>
      <c r="CE12" s="362"/>
      <c r="CF12" s="360"/>
      <c r="CG12" s="361"/>
      <c r="CH12" s="361"/>
      <c r="CI12" s="361"/>
      <c r="CJ12" s="361"/>
      <c r="CK12" s="362"/>
      <c r="CL12" s="363"/>
      <c r="CM12" s="360"/>
      <c r="CN12" s="361"/>
      <c r="CO12" s="361"/>
      <c r="CP12" s="361"/>
      <c r="CQ12" s="361"/>
      <c r="CR12" s="362"/>
      <c r="CS12" s="363"/>
      <c r="CT12" s="360"/>
      <c r="CU12" s="361"/>
      <c r="CV12" s="361"/>
      <c r="CW12" s="361"/>
      <c r="CX12" s="361"/>
      <c r="CY12" s="362"/>
      <c r="CZ12" s="363"/>
      <c r="DA12" s="364"/>
      <c r="DB12" s="361"/>
      <c r="DC12" s="361"/>
      <c r="DD12" s="361"/>
      <c r="DE12" s="361"/>
      <c r="DF12" s="362"/>
      <c r="DG12" s="363"/>
      <c r="DH12" s="360"/>
      <c r="DI12" s="361"/>
      <c r="DJ12" s="361"/>
      <c r="DK12" s="361"/>
      <c r="DL12" s="361"/>
      <c r="DM12" s="362"/>
      <c r="DN12" s="363"/>
      <c r="DO12" s="360"/>
      <c r="DP12" s="361"/>
      <c r="DQ12" s="361"/>
      <c r="DR12" s="361"/>
      <c r="DS12" s="361"/>
      <c r="DT12" s="362"/>
      <c r="DU12" s="363"/>
      <c r="DV12" s="360"/>
      <c r="DW12" s="361"/>
      <c r="DX12" s="361"/>
      <c r="DY12" s="361"/>
      <c r="DZ12" s="361"/>
      <c r="EA12" s="362"/>
      <c r="EB12" s="363"/>
      <c r="EC12" s="360"/>
      <c r="ED12" s="361"/>
      <c r="EE12" s="361"/>
      <c r="EF12" s="361"/>
      <c r="EG12" s="361"/>
      <c r="EH12" s="362"/>
      <c r="EI12" s="363"/>
      <c r="EJ12" s="360"/>
      <c r="EK12" s="361"/>
      <c r="EL12" s="361"/>
      <c r="EM12" s="361"/>
      <c r="EN12" s="361"/>
      <c r="EO12" s="362"/>
      <c r="EP12" s="363"/>
      <c r="EQ12" s="360"/>
      <c r="ER12" s="361"/>
      <c r="ES12" s="361"/>
      <c r="ET12" s="361"/>
      <c r="EU12" s="361"/>
      <c r="EV12" s="362"/>
      <c r="EW12" s="363"/>
      <c r="EX12" s="360"/>
      <c r="EY12" s="361"/>
      <c r="EZ12" s="361"/>
      <c r="FA12" s="361"/>
      <c r="FB12" s="361"/>
      <c r="FC12" s="362"/>
      <c r="FD12" s="363"/>
      <c r="FE12" s="360"/>
      <c r="FF12" s="361"/>
      <c r="FG12" s="361"/>
      <c r="FH12" s="361"/>
      <c r="FI12" s="361"/>
      <c r="FJ12" s="362"/>
      <c r="FK12" s="365"/>
      <c r="FL12" s="331" t="str">
        <f t="shared" si="3"/>
        <v/>
      </c>
      <c r="FM12" s="322" t="str">
        <f t="shared" si="0"/>
        <v/>
      </c>
      <c r="FN12" s="322" t="str">
        <f t="shared" si="1"/>
        <v/>
      </c>
      <c r="FO12" s="322" t="str">
        <f t="shared" si="2"/>
        <v/>
      </c>
      <c r="FP12" s="332" t="str">
        <f t="shared" si="4"/>
        <v/>
      </c>
      <c r="FQ12" s="333"/>
    </row>
    <row r="13" spans="2:176" ht="15.75" customHeight="1" x14ac:dyDescent="0.5">
      <c r="B13" s="322">
        <v>7</v>
      </c>
      <c r="C13" s="376" t="str">
        <f>IF(นักเรียน!C12="","",นักเรียน!C12)</f>
        <v/>
      </c>
      <c r="D13" s="376" t="str">
        <f>IF(นักเรียน!D12="","",นักเรียน!D12)</f>
        <v/>
      </c>
      <c r="E13" s="323" t="str">
        <f>IF(นักเรียน!E12="","",นักเรียน!E12)</f>
        <v/>
      </c>
      <c r="F13" s="322" t="str">
        <f>IF(นักเรียน!E12="","",นักเรียน!B12)</f>
        <v/>
      </c>
      <c r="G13" s="360"/>
      <c r="H13" s="361"/>
      <c r="I13" s="361"/>
      <c r="J13" s="361"/>
      <c r="K13" s="361"/>
      <c r="L13" s="362"/>
      <c r="M13" s="362"/>
      <c r="N13" s="360"/>
      <c r="O13" s="361"/>
      <c r="P13" s="361"/>
      <c r="Q13" s="361"/>
      <c r="R13" s="361"/>
      <c r="S13" s="362"/>
      <c r="T13" s="363"/>
      <c r="U13" s="360"/>
      <c r="V13" s="361"/>
      <c r="W13" s="361"/>
      <c r="X13" s="361"/>
      <c r="Y13" s="361"/>
      <c r="Z13" s="362"/>
      <c r="AA13" s="363"/>
      <c r="AB13" s="360"/>
      <c r="AC13" s="361"/>
      <c r="AD13" s="361"/>
      <c r="AE13" s="361"/>
      <c r="AF13" s="361"/>
      <c r="AG13" s="362"/>
      <c r="AH13" s="363"/>
      <c r="AI13" s="360"/>
      <c r="AJ13" s="361"/>
      <c r="AK13" s="361"/>
      <c r="AL13" s="361"/>
      <c r="AM13" s="361"/>
      <c r="AN13" s="362"/>
      <c r="AO13" s="363"/>
      <c r="AP13" s="360"/>
      <c r="AQ13" s="361"/>
      <c r="AR13" s="361"/>
      <c r="AS13" s="361"/>
      <c r="AT13" s="361"/>
      <c r="AU13" s="362"/>
      <c r="AV13" s="363"/>
      <c r="AW13" s="364"/>
      <c r="AX13" s="361"/>
      <c r="AY13" s="361"/>
      <c r="AZ13" s="361"/>
      <c r="BA13" s="361"/>
      <c r="BB13" s="362"/>
      <c r="BC13" s="362"/>
      <c r="BD13" s="360"/>
      <c r="BE13" s="361"/>
      <c r="BF13" s="361"/>
      <c r="BG13" s="361"/>
      <c r="BH13" s="361"/>
      <c r="BI13" s="362"/>
      <c r="BJ13" s="363"/>
      <c r="BK13" s="360"/>
      <c r="BL13" s="361"/>
      <c r="BM13" s="361"/>
      <c r="BN13" s="361"/>
      <c r="BO13" s="361"/>
      <c r="BP13" s="362"/>
      <c r="BQ13" s="363"/>
      <c r="BR13" s="360"/>
      <c r="BS13" s="361"/>
      <c r="BT13" s="361"/>
      <c r="BU13" s="361"/>
      <c r="BV13" s="361"/>
      <c r="BW13" s="362"/>
      <c r="BX13" s="363"/>
      <c r="BY13" s="364"/>
      <c r="BZ13" s="361"/>
      <c r="CA13" s="361"/>
      <c r="CB13" s="361"/>
      <c r="CC13" s="361"/>
      <c r="CD13" s="362"/>
      <c r="CE13" s="362"/>
      <c r="CF13" s="360"/>
      <c r="CG13" s="361"/>
      <c r="CH13" s="361"/>
      <c r="CI13" s="361"/>
      <c r="CJ13" s="361"/>
      <c r="CK13" s="362"/>
      <c r="CL13" s="363"/>
      <c r="CM13" s="360"/>
      <c r="CN13" s="361"/>
      <c r="CO13" s="361"/>
      <c r="CP13" s="361"/>
      <c r="CQ13" s="361"/>
      <c r="CR13" s="362"/>
      <c r="CS13" s="363"/>
      <c r="CT13" s="360"/>
      <c r="CU13" s="361"/>
      <c r="CV13" s="361"/>
      <c r="CW13" s="361"/>
      <c r="CX13" s="361"/>
      <c r="CY13" s="362"/>
      <c r="CZ13" s="363"/>
      <c r="DA13" s="364"/>
      <c r="DB13" s="361"/>
      <c r="DC13" s="361"/>
      <c r="DD13" s="361"/>
      <c r="DE13" s="361"/>
      <c r="DF13" s="362"/>
      <c r="DG13" s="363"/>
      <c r="DH13" s="360"/>
      <c r="DI13" s="361"/>
      <c r="DJ13" s="361"/>
      <c r="DK13" s="361"/>
      <c r="DL13" s="361"/>
      <c r="DM13" s="362"/>
      <c r="DN13" s="363"/>
      <c r="DO13" s="360"/>
      <c r="DP13" s="361"/>
      <c r="DQ13" s="361"/>
      <c r="DR13" s="361"/>
      <c r="DS13" s="361"/>
      <c r="DT13" s="362"/>
      <c r="DU13" s="363"/>
      <c r="DV13" s="360"/>
      <c r="DW13" s="361"/>
      <c r="DX13" s="361"/>
      <c r="DY13" s="361"/>
      <c r="DZ13" s="361"/>
      <c r="EA13" s="362"/>
      <c r="EB13" s="363"/>
      <c r="EC13" s="360"/>
      <c r="ED13" s="361"/>
      <c r="EE13" s="361"/>
      <c r="EF13" s="361"/>
      <c r="EG13" s="361"/>
      <c r="EH13" s="362"/>
      <c r="EI13" s="363"/>
      <c r="EJ13" s="360"/>
      <c r="EK13" s="361"/>
      <c r="EL13" s="361"/>
      <c r="EM13" s="361"/>
      <c r="EN13" s="361"/>
      <c r="EO13" s="362"/>
      <c r="EP13" s="363"/>
      <c r="EQ13" s="360"/>
      <c r="ER13" s="361"/>
      <c r="ES13" s="361"/>
      <c r="ET13" s="361"/>
      <c r="EU13" s="361"/>
      <c r="EV13" s="362"/>
      <c r="EW13" s="363"/>
      <c r="EX13" s="360"/>
      <c r="EY13" s="361"/>
      <c r="EZ13" s="361"/>
      <c r="FA13" s="361"/>
      <c r="FB13" s="361"/>
      <c r="FC13" s="362"/>
      <c r="FD13" s="363"/>
      <c r="FE13" s="360"/>
      <c r="FF13" s="361"/>
      <c r="FG13" s="361"/>
      <c r="FH13" s="361"/>
      <c r="FI13" s="361"/>
      <c r="FJ13" s="362"/>
      <c r="FK13" s="365"/>
      <c r="FL13" s="331" t="str">
        <f t="shared" si="3"/>
        <v/>
      </c>
      <c r="FM13" s="322" t="str">
        <f t="shared" si="0"/>
        <v/>
      </c>
      <c r="FN13" s="322" t="str">
        <f t="shared" si="1"/>
        <v/>
      </c>
      <c r="FO13" s="322" t="str">
        <f t="shared" si="2"/>
        <v/>
      </c>
      <c r="FP13" s="332" t="str">
        <f t="shared" si="4"/>
        <v/>
      </c>
      <c r="FQ13" s="333"/>
    </row>
    <row r="14" spans="2:176" ht="15.75" customHeight="1" x14ac:dyDescent="0.5">
      <c r="B14" s="322">
        <v>8</v>
      </c>
      <c r="C14" s="376" t="str">
        <f>IF(นักเรียน!C13="","",นักเรียน!C13)</f>
        <v/>
      </c>
      <c r="D14" s="376" t="str">
        <f>IF(นักเรียน!D13="","",นักเรียน!D13)</f>
        <v/>
      </c>
      <c r="E14" s="323" t="str">
        <f>IF(นักเรียน!E13="","",นักเรียน!E13)</f>
        <v/>
      </c>
      <c r="F14" s="322" t="str">
        <f>IF(นักเรียน!E13="","",นักเรียน!B13)</f>
        <v/>
      </c>
      <c r="G14" s="360"/>
      <c r="H14" s="361"/>
      <c r="I14" s="361"/>
      <c r="J14" s="361"/>
      <c r="K14" s="361"/>
      <c r="L14" s="362"/>
      <c r="M14" s="362"/>
      <c r="N14" s="360"/>
      <c r="O14" s="361"/>
      <c r="P14" s="361"/>
      <c r="Q14" s="361"/>
      <c r="R14" s="361"/>
      <c r="S14" s="362"/>
      <c r="T14" s="363"/>
      <c r="U14" s="360"/>
      <c r="V14" s="361"/>
      <c r="W14" s="361"/>
      <c r="X14" s="361"/>
      <c r="Y14" s="361"/>
      <c r="Z14" s="362"/>
      <c r="AA14" s="363"/>
      <c r="AB14" s="360"/>
      <c r="AC14" s="361"/>
      <c r="AD14" s="361"/>
      <c r="AE14" s="361"/>
      <c r="AF14" s="361"/>
      <c r="AG14" s="362"/>
      <c r="AH14" s="363"/>
      <c r="AI14" s="360"/>
      <c r="AJ14" s="361"/>
      <c r="AK14" s="361"/>
      <c r="AL14" s="361"/>
      <c r="AM14" s="361"/>
      <c r="AN14" s="362"/>
      <c r="AO14" s="363"/>
      <c r="AP14" s="360"/>
      <c r="AQ14" s="361"/>
      <c r="AR14" s="361"/>
      <c r="AS14" s="361"/>
      <c r="AT14" s="361"/>
      <c r="AU14" s="362"/>
      <c r="AV14" s="363"/>
      <c r="AW14" s="364"/>
      <c r="AX14" s="361"/>
      <c r="AY14" s="361"/>
      <c r="AZ14" s="361"/>
      <c r="BA14" s="361"/>
      <c r="BB14" s="362"/>
      <c r="BC14" s="362"/>
      <c r="BD14" s="360"/>
      <c r="BE14" s="361"/>
      <c r="BF14" s="361"/>
      <c r="BG14" s="361"/>
      <c r="BH14" s="361"/>
      <c r="BI14" s="362"/>
      <c r="BJ14" s="363"/>
      <c r="BK14" s="360"/>
      <c r="BL14" s="361"/>
      <c r="BM14" s="361"/>
      <c r="BN14" s="361"/>
      <c r="BO14" s="361"/>
      <c r="BP14" s="362"/>
      <c r="BQ14" s="363"/>
      <c r="BR14" s="360"/>
      <c r="BS14" s="361"/>
      <c r="BT14" s="361"/>
      <c r="BU14" s="361"/>
      <c r="BV14" s="361"/>
      <c r="BW14" s="362"/>
      <c r="BX14" s="363"/>
      <c r="BY14" s="364"/>
      <c r="BZ14" s="361"/>
      <c r="CA14" s="361"/>
      <c r="CB14" s="361"/>
      <c r="CC14" s="361"/>
      <c r="CD14" s="362"/>
      <c r="CE14" s="362"/>
      <c r="CF14" s="360"/>
      <c r="CG14" s="361"/>
      <c r="CH14" s="361"/>
      <c r="CI14" s="361"/>
      <c r="CJ14" s="361"/>
      <c r="CK14" s="362"/>
      <c r="CL14" s="363"/>
      <c r="CM14" s="360"/>
      <c r="CN14" s="361"/>
      <c r="CO14" s="361"/>
      <c r="CP14" s="361"/>
      <c r="CQ14" s="361"/>
      <c r="CR14" s="362"/>
      <c r="CS14" s="363"/>
      <c r="CT14" s="360"/>
      <c r="CU14" s="361"/>
      <c r="CV14" s="361"/>
      <c r="CW14" s="361"/>
      <c r="CX14" s="361"/>
      <c r="CY14" s="362"/>
      <c r="CZ14" s="363"/>
      <c r="DA14" s="364"/>
      <c r="DB14" s="361"/>
      <c r="DC14" s="361"/>
      <c r="DD14" s="361"/>
      <c r="DE14" s="361"/>
      <c r="DF14" s="362"/>
      <c r="DG14" s="363"/>
      <c r="DH14" s="360"/>
      <c r="DI14" s="361"/>
      <c r="DJ14" s="361"/>
      <c r="DK14" s="361"/>
      <c r="DL14" s="361"/>
      <c r="DM14" s="362"/>
      <c r="DN14" s="363"/>
      <c r="DO14" s="360"/>
      <c r="DP14" s="361"/>
      <c r="DQ14" s="361"/>
      <c r="DR14" s="361"/>
      <c r="DS14" s="361"/>
      <c r="DT14" s="362"/>
      <c r="DU14" s="363"/>
      <c r="DV14" s="360"/>
      <c r="DW14" s="361"/>
      <c r="DX14" s="361"/>
      <c r="DY14" s="361"/>
      <c r="DZ14" s="361"/>
      <c r="EA14" s="362"/>
      <c r="EB14" s="363"/>
      <c r="EC14" s="360"/>
      <c r="ED14" s="361"/>
      <c r="EE14" s="361"/>
      <c r="EF14" s="361"/>
      <c r="EG14" s="361"/>
      <c r="EH14" s="362"/>
      <c r="EI14" s="363"/>
      <c r="EJ14" s="360"/>
      <c r="EK14" s="361"/>
      <c r="EL14" s="361"/>
      <c r="EM14" s="361"/>
      <c r="EN14" s="361"/>
      <c r="EO14" s="362"/>
      <c r="EP14" s="363"/>
      <c r="EQ14" s="360"/>
      <c r="ER14" s="361"/>
      <c r="ES14" s="361"/>
      <c r="ET14" s="361"/>
      <c r="EU14" s="361"/>
      <c r="EV14" s="362"/>
      <c r="EW14" s="363"/>
      <c r="EX14" s="360"/>
      <c r="EY14" s="361"/>
      <c r="EZ14" s="361"/>
      <c r="FA14" s="361"/>
      <c r="FB14" s="361"/>
      <c r="FC14" s="362"/>
      <c r="FD14" s="363"/>
      <c r="FE14" s="360"/>
      <c r="FF14" s="361"/>
      <c r="FG14" s="361"/>
      <c r="FH14" s="361"/>
      <c r="FI14" s="361"/>
      <c r="FJ14" s="362"/>
      <c r="FK14" s="365"/>
      <c r="FL14" s="331" t="str">
        <f t="shared" si="3"/>
        <v/>
      </c>
      <c r="FM14" s="322" t="str">
        <f t="shared" si="0"/>
        <v/>
      </c>
      <c r="FN14" s="322" t="str">
        <f t="shared" si="1"/>
        <v/>
      </c>
      <c r="FO14" s="322" t="str">
        <f t="shared" si="2"/>
        <v/>
      </c>
      <c r="FP14" s="332" t="str">
        <f t="shared" si="4"/>
        <v/>
      </c>
      <c r="FQ14" s="333"/>
    </row>
    <row r="15" spans="2:176" ht="15.75" customHeight="1" x14ac:dyDescent="0.5">
      <c r="B15" s="322">
        <v>9</v>
      </c>
      <c r="C15" s="376" t="str">
        <f>IF(นักเรียน!C14="","",นักเรียน!C14)</f>
        <v/>
      </c>
      <c r="D15" s="376" t="str">
        <f>IF(นักเรียน!D14="","",นักเรียน!D14)</f>
        <v/>
      </c>
      <c r="E15" s="323" t="str">
        <f>IF(นักเรียน!E14="","",นักเรียน!E14)</f>
        <v/>
      </c>
      <c r="F15" s="322" t="str">
        <f>IF(นักเรียน!E14="","",นักเรียน!B14)</f>
        <v/>
      </c>
      <c r="G15" s="360"/>
      <c r="H15" s="361"/>
      <c r="I15" s="361"/>
      <c r="J15" s="361"/>
      <c r="K15" s="361"/>
      <c r="L15" s="362"/>
      <c r="M15" s="362"/>
      <c r="N15" s="360"/>
      <c r="O15" s="361"/>
      <c r="P15" s="361"/>
      <c r="Q15" s="361"/>
      <c r="R15" s="361"/>
      <c r="S15" s="362"/>
      <c r="T15" s="363"/>
      <c r="U15" s="360"/>
      <c r="V15" s="361"/>
      <c r="W15" s="361"/>
      <c r="X15" s="361"/>
      <c r="Y15" s="361"/>
      <c r="Z15" s="362"/>
      <c r="AA15" s="363"/>
      <c r="AB15" s="360"/>
      <c r="AC15" s="361"/>
      <c r="AD15" s="361"/>
      <c r="AE15" s="361"/>
      <c r="AF15" s="361"/>
      <c r="AG15" s="362"/>
      <c r="AH15" s="363"/>
      <c r="AI15" s="360"/>
      <c r="AJ15" s="361"/>
      <c r="AK15" s="361"/>
      <c r="AL15" s="361"/>
      <c r="AM15" s="361"/>
      <c r="AN15" s="362"/>
      <c r="AO15" s="363"/>
      <c r="AP15" s="360"/>
      <c r="AQ15" s="361"/>
      <c r="AR15" s="361"/>
      <c r="AS15" s="361"/>
      <c r="AT15" s="361"/>
      <c r="AU15" s="362"/>
      <c r="AV15" s="363"/>
      <c r="AW15" s="364"/>
      <c r="AX15" s="361"/>
      <c r="AY15" s="361"/>
      <c r="AZ15" s="361"/>
      <c r="BA15" s="361"/>
      <c r="BB15" s="362"/>
      <c r="BC15" s="362"/>
      <c r="BD15" s="360"/>
      <c r="BE15" s="361"/>
      <c r="BF15" s="361"/>
      <c r="BG15" s="361"/>
      <c r="BH15" s="361"/>
      <c r="BI15" s="362"/>
      <c r="BJ15" s="363"/>
      <c r="BK15" s="360"/>
      <c r="BL15" s="361"/>
      <c r="BM15" s="361"/>
      <c r="BN15" s="361"/>
      <c r="BO15" s="361"/>
      <c r="BP15" s="362"/>
      <c r="BQ15" s="363"/>
      <c r="BR15" s="360"/>
      <c r="BS15" s="361"/>
      <c r="BT15" s="361"/>
      <c r="BU15" s="361"/>
      <c r="BV15" s="361"/>
      <c r="BW15" s="362"/>
      <c r="BX15" s="363"/>
      <c r="BY15" s="364"/>
      <c r="BZ15" s="361"/>
      <c r="CA15" s="361"/>
      <c r="CB15" s="361"/>
      <c r="CC15" s="361"/>
      <c r="CD15" s="362"/>
      <c r="CE15" s="362"/>
      <c r="CF15" s="360"/>
      <c r="CG15" s="361"/>
      <c r="CH15" s="361"/>
      <c r="CI15" s="361"/>
      <c r="CJ15" s="361"/>
      <c r="CK15" s="362"/>
      <c r="CL15" s="363"/>
      <c r="CM15" s="360"/>
      <c r="CN15" s="361"/>
      <c r="CO15" s="361"/>
      <c r="CP15" s="361"/>
      <c r="CQ15" s="361"/>
      <c r="CR15" s="362"/>
      <c r="CS15" s="363"/>
      <c r="CT15" s="360"/>
      <c r="CU15" s="361"/>
      <c r="CV15" s="361"/>
      <c r="CW15" s="361"/>
      <c r="CX15" s="361"/>
      <c r="CY15" s="362"/>
      <c r="CZ15" s="363"/>
      <c r="DA15" s="364"/>
      <c r="DB15" s="361"/>
      <c r="DC15" s="361"/>
      <c r="DD15" s="361"/>
      <c r="DE15" s="361"/>
      <c r="DF15" s="362"/>
      <c r="DG15" s="363"/>
      <c r="DH15" s="360"/>
      <c r="DI15" s="361"/>
      <c r="DJ15" s="361"/>
      <c r="DK15" s="361"/>
      <c r="DL15" s="361"/>
      <c r="DM15" s="362"/>
      <c r="DN15" s="363"/>
      <c r="DO15" s="360"/>
      <c r="DP15" s="361"/>
      <c r="DQ15" s="361"/>
      <c r="DR15" s="361"/>
      <c r="DS15" s="361"/>
      <c r="DT15" s="362"/>
      <c r="DU15" s="363"/>
      <c r="DV15" s="360"/>
      <c r="DW15" s="361"/>
      <c r="DX15" s="361"/>
      <c r="DY15" s="361"/>
      <c r="DZ15" s="361"/>
      <c r="EA15" s="362"/>
      <c r="EB15" s="363"/>
      <c r="EC15" s="360"/>
      <c r="ED15" s="361"/>
      <c r="EE15" s="361"/>
      <c r="EF15" s="361"/>
      <c r="EG15" s="361"/>
      <c r="EH15" s="362"/>
      <c r="EI15" s="363"/>
      <c r="EJ15" s="360"/>
      <c r="EK15" s="361"/>
      <c r="EL15" s="361"/>
      <c r="EM15" s="361"/>
      <c r="EN15" s="361"/>
      <c r="EO15" s="362"/>
      <c r="EP15" s="363"/>
      <c r="EQ15" s="360"/>
      <c r="ER15" s="361"/>
      <c r="ES15" s="361"/>
      <c r="ET15" s="361"/>
      <c r="EU15" s="361"/>
      <c r="EV15" s="362"/>
      <c r="EW15" s="363"/>
      <c r="EX15" s="360"/>
      <c r="EY15" s="361"/>
      <c r="EZ15" s="361"/>
      <c r="FA15" s="361"/>
      <c r="FB15" s="361"/>
      <c r="FC15" s="362"/>
      <c r="FD15" s="363"/>
      <c r="FE15" s="360"/>
      <c r="FF15" s="361"/>
      <c r="FG15" s="361"/>
      <c r="FH15" s="361"/>
      <c r="FI15" s="361"/>
      <c r="FJ15" s="362"/>
      <c r="FK15" s="365"/>
      <c r="FL15" s="331" t="str">
        <f t="shared" si="3"/>
        <v/>
      </c>
      <c r="FM15" s="322" t="str">
        <f t="shared" si="0"/>
        <v/>
      </c>
      <c r="FN15" s="322" t="str">
        <f t="shared" si="1"/>
        <v/>
      </c>
      <c r="FO15" s="322" t="str">
        <f t="shared" si="2"/>
        <v/>
      </c>
      <c r="FP15" s="332" t="str">
        <f t="shared" si="4"/>
        <v/>
      </c>
      <c r="FQ15" s="333"/>
    </row>
    <row r="16" spans="2:176" ht="15.75" customHeight="1" x14ac:dyDescent="0.5">
      <c r="B16" s="322">
        <v>10</v>
      </c>
      <c r="C16" s="376" t="str">
        <f>IF(นักเรียน!C15="","",นักเรียน!C15)</f>
        <v/>
      </c>
      <c r="D16" s="376" t="str">
        <f>IF(นักเรียน!D15="","",นักเรียน!D15)</f>
        <v/>
      </c>
      <c r="E16" s="323" t="str">
        <f>IF(นักเรียน!E15="","",นักเรียน!E15)</f>
        <v/>
      </c>
      <c r="F16" s="322" t="str">
        <f>IF(นักเรียน!E15="","",นักเรียน!B15)</f>
        <v/>
      </c>
      <c r="G16" s="360"/>
      <c r="H16" s="361"/>
      <c r="I16" s="361"/>
      <c r="J16" s="361"/>
      <c r="K16" s="361"/>
      <c r="L16" s="362"/>
      <c r="M16" s="362"/>
      <c r="N16" s="360"/>
      <c r="O16" s="361"/>
      <c r="P16" s="361"/>
      <c r="Q16" s="361"/>
      <c r="R16" s="361"/>
      <c r="S16" s="362"/>
      <c r="T16" s="363"/>
      <c r="U16" s="360"/>
      <c r="V16" s="361"/>
      <c r="W16" s="361"/>
      <c r="X16" s="361"/>
      <c r="Y16" s="361"/>
      <c r="Z16" s="362"/>
      <c r="AA16" s="363"/>
      <c r="AB16" s="360"/>
      <c r="AC16" s="361"/>
      <c r="AD16" s="361"/>
      <c r="AE16" s="361"/>
      <c r="AF16" s="361"/>
      <c r="AG16" s="362"/>
      <c r="AH16" s="363"/>
      <c r="AI16" s="360"/>
      <c r="AJ16" s="361"/>
      <c r="AK16" s="361"/>
      <c r="AL16" s="361"/>
      <c r="AM16" s="361"/>
      <c r="AN16" s="362"/>
      <c r="AO16" s="363"/>
      <c r="AP16" s="360"/>
      <c r="AQ16" s="361"/>
      <c r="AR16" s="361"/>
      <c r="AS16" s="361"/>
      <c r="AT16" s="361"/>
      <c r="AU16" s="362"/>
      <c r="AV16" s="363"/>
      <c r="AW16" s="364"/>
      <c r="AX16" s="361"/>
      <c r="AY16" s="361"/>
      <c r="AZ16" s="361"/>
      <c r="BA16" s="361"/>
      <c r="BB16" s="362"/>
      <c r="BC16" s="362"/>
      <c r="BD16" s="360"/>
      <c r="BE16" s="361"/>
      <c r="BF16" s="361"/>
      <c r="BG16" s="361"/>
      <c r="BH16" s="361"/>
      <c r="BI16" s="362"/>
      <c r="BJ16" s="363"/>
      <c r="BK16" s="360"/>
      <c r="BL16" s="361"/>
      <c r="BM16" s="361"/>
      <c r="BN16" s="361"/>
      <c r="BO16" s="361"/>
      <c r="BP16" s="362"/>
      <c r="BQ16" s="363"/>
      <c r="BR16" s="360"/>
      <c r="BS16" s="361"/>
      <c r="BT16" s="361"/>
      <c r="BU16" s="361"/>
      <c r="BV16" s="361"/>
      <c r="BW16" s="362"/>
      <c r="BX16" s="363"/>
      <c r="BY16" s="364"/>
      <c r="BZ16" s="361"/>
      <c r="CA16" s="361"/>
      <c r="CB16" s="361"/>
      <c r="CC16" s="361"/>
      <c r="CD16" s="362"/>
      <c r="CE16" s="362"/>
      <c r="CF16" s="360"/>
      <c r="CG16" s="361"/>
      <c r="CH16" s="361"/>
      <c r="CI16" s="361"/>
      <c r="CJ16" s="361"/>
      <c r="CK16" s="362"/>
      <c r="CL16" s="363"/>
      <c r="CM16" s="360"/>
      <c r="CN16" s="361"/>
      <c r="CO16" s="361"/>
      <c r="CP16" s="361"/>
      <c r="CQ16" s="361"/>
      <c r="CR16" s="362"/>
      <c r="CS16" s="363"/>
      <c r="CT16" s="360"/>
      <c r="CU16" s="361"/>
      <c r="CV16" s="361"/>
      <c r="CW16" s="361"/>
      <c r="CX16" s="361"/>
      <c r="CY16" s="362"/>
      <c r="CZ16" s="363"/>
      <c r="DA16" s="364"/>
      <c r="DB16" s="361"/>
      <c r="DC16" s="361"/>
      <c r="DD16" s="361"/>
      <c r="DE16" s="361"/>
      <c r="DF16" s="362"/>
      <c r="DG16" s="363"/>
      <c r="DH16" s="360"/>
      <c r="DI16" s="361"/>
      <c r="DJ16" s="361"/>
      <c r="DK16" s="361"/>
      <c r="DL16" s="361"/>
      <c r="DM16" s="362"/>
      <c r="DN16" s="363"/>
      <c r="DO16" s="360"/>
      <c r="DP16" s="361"/>
      <c r="DQ16" s="361"/>
      <c r="DR16" s="361"/>
      <c r="DS16" s="361"/>
      <c r="DT16" s="362"/>
      <c r="DU16" s="363"/>
      <c r="DV16" s="360"/>
      <c r="DW16" s="361"/>
      <c r="DX16" s="361"/>
      <c r="DY16" s="361"/>
      <c r="DZ16" s="361"/>
      <c r="EA16" s="362"/>
      <c r="EB16" s="363"/>
      <c r="EC16" s="360"/>
      <c r="ED16" s="361"/>
      <c r="EE16" s="361"/>
      <c r="EF16" s="361"/>
      <c r="EG16" s="361"/>
      <c r="EH16" s="362"/>
      <c r="EI16" s="363"/>
      <c r="EJ16" s="360"/>
      <c r="EK16" s="361"/>
      <c r="EL16" s="361"/>
      <c r="EM16" s="361"/>
      <c r="EN16" s="361"/>
      <c r="EO16" s="362"/>
      <c r="EP16" s="363"/>
      <c r="EQ16" s="360"/>
      <c r="ER16" s="361"/>
      <c r="ES16" s="361"/>
      <c r="ET16" s="361"/>
      <c r="EU16" s="361"/>
      <c r="EV16" s="362"/>
      <c r="EW16" s="363"/>
      <c r="EX16" s="360"/>
      <c r="EY16" s="361"/>
      <c r="EZ16" s="361"/>
      <c r="FA16" s="361"/>
      <c r="FB16" s="361"/>
      <c r="FC16" s="362"/>
      <c r="FD16" s="363"/>
      <c r="FE16" s="360"/>
      <c r="FF16" s="361"/>
      <c r="FG16" s="361"/>
      <c r="FH16" s="361"/>
      <c r="FI16" s="361"/>
      <c r="FJ16" s="362"/>
      <c r="FK16" s="365"/>
      <c r="FL16" s="331" t="str">
        <f t="shared" si="3"/>
        <v/>
      </c>
      <c r="FM16" s="322" t="str">
        <f t="shared" si="0"/>
        <v/>
      </c>
      <c r="FN16" s="322" t="str">
        <f t="shared" si="1"/>
        <v/>
      </c>
      <c r="FO16" s="322" t="str">
        <f t="shared" si="2"/>
        <v/>
      </c>
      <c r="FP16" s="332" t="str">
        <f t="shared" si="4"/>
        <v/>
      </c>
      <c r="FQ16" s="333"/>
    </row>
    <row r="17" spans="2:173" ht="15.75" customHeight="1" x14ac:dyDescent="0.5">
      <c r="B17" s="322">
        <v>11</v>
      </c>
      <c r="C17" s="376" t="str">
        <f>IF(นักเรียน!C16="","",นักเรียน!C16)</f>
        <v/>
      </c>
      <c r="D17" s="376" t="str">
        <f>IF(นักเรียน!D16="","",นักเรียน!D16)</f>
        <v/>
      </c>
      <c r="E17" s="323" t="str">
        <f>IF(นักเรียน!E16="","",นักเรียน!E16)</f>
        <v/>
      </c>
      <c r="F17" s="322" t="str">
        <f>IF(นักเรียน!E16="","",นักเรียน!B16)</f>
        <v/>
      </c>
      <c r="G17" s="360"/>
      <c r="H17" s="361"/>
      <c r="I17" s="361"/>
      <c r="J17" s="361"/>
      <c r="K17" s="361"/>
      <c r="L17" s="362"/>
      <c r="M17" s="362"/>
      <c r="N17" s="360"/>
      <c r="O17" s="361"/>
      <c r="P17" s="361"/>
      <c r="Q17" s="361"/>
      <c r="R17" s="361"/>
      <c r="S17" s="362"/>
      <c r="T17" s="363"/>
      <c r="U17" s="360"/>
      <c r="V17" s="361"/>
      <c r="W17" s="361"/>
      <c r="X17" s="361"/>
      <c r="Y17" s="361"/>
      <c r="Z17" s="362"/>
      <c r="AA17" s="363"/>
      <c r="AB17" s="360"/>
      <c r="AC17" s="361"/>
      <c r="AD17" s="361"/>
      <c r="AE17" s="361"/>
      <c r="AF17" s="361"/>
      <c r="AG17" s="362"/>
      <c r="AH17" s="363"/>
      <c r="AI17" s="360"/>
      <c r="AJ17" s="361"/>
      <c r="AK17" s="361"/>
      <c r="AL17" s="361"/>
      <c r="AM17" s="361"/>
      <c r="AN17" s="362"/>
      <c r="AO17" s="363"/>
      <c r="AP17" s="360"/>
      <c r="AQ17" s="361"/>
      <c r="AR17" s="361"/>
      <c r="AS17" s="361"/>
      <c r="AT17" s="361"/>
      <c r="AU17" s="362"/>
      <c r="AV17" s="363"/>
      <c r="AW17" s="364"/>
      <c r="AX17" s="361"/>
      <c r="AY17" s="361"/>
      <c r="AZ17" s="361"/>
      <c r="BA17" s="361"/>
      <c r="BB17" s="362"/>
      <c r="BC17" s="362"/>
      <c r="BD17" s="360"/>
      <c r="BE17" s="361"/>
      <c r="BF17" s="361"/>
      <c r="BG17" s="361"/>
      <c r="BH17" s="361"/>
      <c r="BI17" s="362"/>
      <c r="BJ17" s="363"/>
      <c r="BK17" s="360"/>
      <c r="BL17" s="361"/>
      <c r="BM17" s="361"/>
      <c r="BN17" s="361"/>
      <c r="BO17" s="361"/>
      <c r="BP17" s="362"/>
      <c r="BQ17" s="363"/>
      <c r="BR17" s="360"/>
      <c r="BS17" s="361"/>
      <c r="BT17" s="361"/>
      <c r="BU17" s="361"/>
      <c r="BV17" s="361"/>
      <c r="BW17" s="362"/>
      <c r="BX17" s="363"/>
      <c r="BY17" s="364"/>
      <c r="BZ17" s="361"/>
      <c r="CA17" s="361"/>
      <c r="CB17" s="361"/>
      <c r="CC17" s="361"/>
      <c r="CD17" s="362"/>
      <c r="CE17" s="362"/>
      <c r="CF17" s="360"/>
      <c r="CG17" s="361"/>
      <c r="CH17" s="361"/>
      <c r="CI17" s="361"/>
      <c r="CJ17" s="361"/>
      <c r="CK17" s="362"/>
      <c r="CL17" s="363"/>
      <c r="CM17" s="360"/>
      <c r="CN17" s="361"/>
      <c r="CO17" s="361"/>
      <c r="CP17" s="361"/>
      <c r="CQ17" s="361"/>
      <c r="CR17" s="362"/>
      <c r="CS17" s="363"/>
      <c r="CT17" s="360"/>
      <c r="CU17" s="361"/>
      <c r="CV17" s="361"/>
      <c r="CW17" s="361"/>
      <c r="CX17" s="361"/>
      <c r="CY17" s="362"/>
      <c r="CZ17" s="363"/>
      <c r="DA17" s="364"/>
      <c r="DB17" s="361"/>
      <c r="DC17" s="361"/>
      <c r="DD17" s="361"/>
      <c r="DE17" s="361"/>
      <c r="DF17" s="362"/>
      <c r="DG17" s="363"/>
      <c r="DH17" s="360"/>
      <c r="DI17" s="361"/>
      <c r="DJ17" s="361"/>
      <c r="DK17" s="361"/>
      <c r="DL17" s="361"/>
      <c r="DM17" s="362"/>
      <c r="DN17" s="363"/>
      <c r="DO17" s="360"/>
      <c r="DP17" s="361"/>
      <c r="DQ17" s="361"/>
      <c r="DR17" s="361"/>
      <c r="DS17" s="361"/>
      <c r="DT17" s="362"/>
      <c r="DU17" s="363"/>
      <c r="DV17" s="360"/>
      <c r="DW17" s="361"/>
      <c r="DX17" s="361"/>
      <c r="DY17" s="361"/>
      <c r="DZ17" s="361"/>
      <c r="EA17" s="362"/>
      <c r="EB17" s="363"/>
      <c r="EC17" s="360"/>
      <c r="ED17" s="361"/>
      <c r="EE17" s="361"/>
      <c r="EF17" s="361"/>
      <c r="EG17" s="361"/>
      <c r="EH17" s="362"/>
      <c r="EI17" s="363"/>
      <c r="EJ17" s="360"/>
      <c r="EK17" s="361"/>
      <c r="EL17" s="361"/>
      <c r="EM17" s="361"/>
      <c r="EN17" s="361"/>
      <c r="EO17" s="362"/>
      <c r="EP17" s="363"/>
      <c r="EQ17" s="360"/>
      <c r="ER17" s="361"/>
      <c r="ES17" s="361"/>
      <c r="ET17" s="361"/>
      <c r="EU17" s="361"/>
      <c r="EV17" s="362"/>
      <c r="EW17" s="363"/>
      <c r="EX17" s="360"/>
      <c r="EY17" s="361"/>
      <c r="EZ17" s="361"/>
      <c r="FA17" s="361"/>
      <c r="FB17" s="361"/>
      <c r="FC17" s="362"/>
      <c r="FD17" s="363"/>
      <c r="FE17" s="360"/>
      <c r="FF17" s="361"/>
      <c r="FG17" s="361"/>
      <c r="FH17" s="361"/>
      <c r="FI17" s="361"/>
      <c r="FJ17" s="362"/>
      <c r="FK17" s="365"/>
      <c r="FL17" s="331" t="str">
        <f t="shared" si="3"/>
        <v/>
      </c>
      <c r="FM17" s="322" t="str">
        <f t="shared" si="0"/>
        <v/>
      </c>
      <c r="FN17" s="322" t="str">
        <f t="shared" si="1"/>
        <v/>
      </c>
      <c r="FO17" s="322" t="str">
        <f t="shared" si="2"/>
        <v/>
      </c>
      <c r="FP17" s="332" t="str">
        <f t="shared" si="4"/>
        <v/>
      </c>
      <c r="FQ17" s="333"/>
    </row>
    <row r="18" spans="2:173" ht="15.75" customHeight="1" x14ac:dyDescent="0.5">
      <c r="B18" s="322">
        <v>12</v>
      </c>
      <c r="C18" s="376" t="str">
        <f>IF(นักเรียน!C17="","",นักเรียน!C17)</f>
        <v/>
      </c>
      <c r="D18" s="376" t="str">
        <f>IF(นักเรียน!D17="","",นักเรียน!D17)</f>
        <v/>
      </c>
      <c r="E18" s="323" t="str">
        <f>IF(นักเรียน!E17="","",นักเรียน!E17)</f>
        <v/>
      </c>
      <c r="F18" s="322" t="str">
        <f>IF(นักเรียน!E17="","",นักเรียน!B17)</f>
        <v/>
      </c>
      <c r="G18" s="360"/>
      <c r="H18" s="361"/>
      <c r="I18" s="361"/>
      <c r="J18" s="361"/>
      <c r="K18" s="361"/>
      <c r="L18" s="362"/>
      <c r="M18" s="362"/>
      <c r="N18" s="360"/>
      <c r="O18" s="361"/>
      <c r="P18" s="361"/>
      <c r="Q18" s="361"/>
      <c r="R18" s="361"/>
      <c r="S18" s="362"/>
      <c r="T18" s="363"/>
      <c r="U18" s="360"/>
      <c r="V18" s="361"/>
      <c r="W18" s="361"/>
      <c r="X18" s="361"/>
      <c r="Y18" s="361"/>
      <c r="Z18" s="362"/>
      <c r="AA18" s="363"/>
      <c r="AB18" s="360"/>
      <c r="AC18" s="361"/>
      <c r="AD18" s="361"/>
      <c r="AE18" s="361"/>
      <c r="AF18" s="361"/>
      <c r="AG18" s="362"/>
      <c r="AH18" s="363"/>
      <c r="AI18" s="360"/>
      <c r="AJ18" s="361"/>
      <c r="AK18" s="361"/>
      <c r="AL18" s="361"/>
      <c r="AM18" s="361"/>
      <c r="AN18" s="362"/>
      <c r="AO18" s="363"/>
      <c r="AP18" s="360"/>
      <c r="AQ18" s="361"/>
      <c r="AR18" s="361"/>
      <c r="AS18" s="361"/>
      <c r="AT18" s="361"/>
      <c r="AU18" s="362"/>
      <c r="AV18" s="363"/>
      <c r="AW18" s="364"/>
      <c r="AX18" s="361"/>
      <c r="AY18" s="361"/>
      <c r="AZ18" s="361"/>
      <c r="BA18" s="361"/>
      <c r="BB18" s="362"/>
      <c r="BC18" s="362"/>
      <c r="BD18" s="360"/>
      <c r="BE18" s="361"/>
      <c r="BF18" s="361"/>
      <c r="BG18" s="361"/>
      <c r="BH18" s="361"/>
      <c r="BI18" s="362"/>
      <c r="BJ18" s="363"/>
      <c r="BK18" s="360"/>
      <c r="BL18" s="361"/>
      <c r="BM18" s="361"/>
      <c r="BN18" s="361"/>
      <c r="BO18" s="361"/>
      <c r="BP18" s="362"/>
      <c r="BQ18" s="363"/>
      <c r="BR18" s="360"/>
      <c r="BS18" s="361"/>
      <c r="BT18" s="361"/>
      <c r="BU18" s="361"/>
      <c r="BV18" s="361"/>
      <c r="BW18" s="362"/>
      <c r="BX18" s="363"/>
      <c r="BY18" s="364"/>
      <c r="BZ18" s="361"/>
      <c r="CA18" s="361"/>
      <c r="CB18" s="361"/>
      <c r="CC18" s="361"/>
      <c r="CD18" s="362"/>
      <c r="CE18" s="362"/>
      <c r="CF18" s="360"/>
      <c r="CG18" s="361"/>
      <c r="CH18" s="361"/>
      <c r="CI18" s="361"/>
      <c r="CJ18" s="361"/>
      <c r="CK18" s="362"/>
      <c r="CL18" s="363"/>
      <c r="CM18" s="360"/>
      <c r="CN18" s="361"/>
      <c r="CO18" s="361"/>
      <c r="CP18" s="361"/>
      <c r="CQ18" s="361"/>
      <c r="CR18" s="362"/>
      <c r="CS18" s="363"/>
      <c r="CT18" s="360"/>
      <c r="CU18" s="361"/>
      <c r="CV18" s="361"/>
      <c r="CW18" s="361"/>
      <c r="CX18" s="361"/>
      <c r="CY18" s="362"/>
      <c r="CZ18" s="363"/>
      <c r="DA18" s="364"/>
      <c r="DB18" s="361"/>
      <c r="DC18" s="361"/>
      <c r="DD18" s="361"/>
      <c r="DE18" s="361"/>
      <c r="DF18" s="362"/>
      <c r="DG18" s="363"/>
      <c r="DH18" s="360"/>
      <c r="DI18" s="361"/>
      <c r="DJ18" s="361"/>
      <c r="DK18" s="361"/>
      <c r="DL18" s="361"/>
      <c r="DM18" s="362"/>
      <c r="DN18" s="363"/>
      <c r="DO18" s="360"/>
      <c r="DP18" s="361"/>
      <c r="DQ18" s="361"/>
      <c r="DR18" s="361"/>
      <c r="DS18" s="361"/>
      <c r="DT18" s="362"/>
      <c r="DU18" s="363"/>
      <c r="DV18" s="360"/>
      <c r="DW18" s="361"/>
      <c r="DX18" s="361"/>
      <c r="DY18" s="361"/>
      <c r="DZ18" s="361"/>
      <c r="EA18" s="362"/>
      <c r="EB18" s="363"/>
      <c r="EC18" s="360"/>
      <c r="ED18" s="361"/>
      <c r="EE18" s="361"/>
      <c r="EF18" s="361"/>
      <c r="EG18" s="361"/>
      <c r="EH18" s="362"/>
      <c r="EI18" s="363"/>
      <c r="EJ18" s="360"/>
      <c r="EK18" s="361"/>
      <c r="EL18" s="361"/>
      <c r="EM18" s="361"/>
      <c r="EN18" s="361"/>
      <c r="EO18" s="362"/>
      <c r="EP18" s="363"/>
      <c r="EQ18" s="360"/>
      <c r="ER18" s="361"/>
      <c r="ES18" s="361"/>
      <c r="ET18" s="361"/>
      <c r="EU18" s="361"/>
      <c r="EV18" s="362"/>
      <c r="EW18" s="363"/>
      <c r="EX18" s="360"/>
      <c r="EY18" s="361"/>
      <c r="EZ18" s="361"/>
      <c r="FA18" s="361"/>
      <c r="FB18" s="361"/>
      <c r="FC18" s="362"/>
      <c r="FD18" s="363"/>
      <c r="FE18" s="360"/>
      <c r="FF18" s="361"/>
      <c r="FG18" s="361"/>
      <c r="FH18" s="361"/>
      <c r="FI18" s="361"/>
      <c r="FJ18" s="362"/>
      <c r="FK18" s="365"/>
      <c r="FL18" s="331" t="str">
        <f t="shared" si="3"/>
        <v/>
      </c>
      <c r="FM18" s="322" t="str">
        <f t="shared" si="0"/>
        <v/>
      </c>
      <c r="FN18" s="322" t="str">
        <f t="shared" si="1"/>
        <v/>
      </c>
      <c r="FO18" s="322" t="str">
        <f t="shared" si="2"/>
        <v/>
      </c>
      <c r="FP18" s="332" t="str">
        <f t="shared" si="4"/>
        <v/>
      </c>
      <c r="FQ18" s="333"/>
    </row>
    <row r="19" spans="2:173" ht="15.75" customHeight="1" x14ac:dyDescent="0.5">
      <c r="B19" s="322">
        <v>13</v>
      </c>
      <c r="C19" s="376" t="str">
        <f>IF(นักเรียน!C18="","",นักเรียน!C18)</f>
        <v/>
      </c>
      <c r="D19" s="376" t="str">
        <f>IF(นักเรียน!D18="","",นักเรียน!D18)</f>
        <v/>
      </c>
      <c r="E19" s="323" t="str">
        <f>IF(นักเรียน!E18="","",นักเรียน!E18)</f>
        <v/>
      </c>
      <c r="F19" s="322" t="str">
        <f>IF(นักเรียน!E18="","",นักเรียน!B18)</f>
        <v/>
      </c>
      <c r="G19" s="360"/>
      <c r="H19" s="361"/>
      <c r="I19" s="361"/>
      <c r="J19" s="361"/>
      <c r="K19" s="361"/>
      <c r="L19" s="362"/>
      <c r="M19" s="362"/>
      <c r="N19" s="360"/>
      <c r="O19" s="361"/>
      <c r="P19" s="361"/>
      <c r="Q19" s="361"/>
      <c r="R19" s="361"/>
      <c r="S19" s="362"/>
      <c r="T19" s="363"/>
      <c r="U19" s="360"/>
      <c r="V19" s="361"/>
      <c r="W19" s="361"/>
      <c r="X19" s="361"/>
      <c r="Y19" s="361"/>
      <c r="Z19" s="362"/>
      <c r="AA19" s="363"/>
      <c r="AB19" s="360"/>
      <c r="AC19" s="361"/>
      <c r="AD19" s="361"/>
      <c r="AE19" s="361"/>
      <c r="AF19" s="361"/>
      <c r="AG19" s="362"/>
      <c r="AH19" s="363"/>
      <c r="AI19" s="360"/>
      <c r="AJ19" s="361"/>
      <c r="AK19" s="361"/>
      <c r="AL19" s="361"/>
      <c r="AM19" s="361"/>
      <c r="AN19" s="362"/>
      <c r="AO19" s="363"/>
      <c r="AP19" s="360"/>
      <c r="AQ19" s="361"/>
      <c r="AR19" s="361"/>
      <c r="AS19" s="361"/>
      <c r="AT19" s="361"/>
      <c r="AU19" s="362"/>
      <c r="AV19" s="363"/>
      <c r="AW19" s="364"/>
      <c r="AX19" s="361"/>
      <c r="AY19" s="361"/>
      <c r="AZ19" s="361"/>
      <c r="BA19" s="361"/>
      <c r="BB19" s="362"/>
      <c r="BC19" s="362"/>
      <c r="BD19" s="360"/>
      <c r="BE19" s="361"/>
      <c r="BF19" s="361"/>
      <c r="BG19" s="361"/>
      <c r="BH19" s="361"/>
      <c r="BI19" s="362"/>
      <c r="BJ19" s="363"/>
      <c r="BK19" s="360"/>
      <c r="BL19" s="361"/>
      <c r="BM19" s="361"/>
      <c r="BN19" s="361"/>
      <c r="BO19" s="361"/>
      <c r="BP19" s="362"/>
      <c r="BQ19" s="363"/>
      <c r="BR19" s="360"/>
      <c r="BS19" s="361"/>
      <c r="BT19" s="361"/>
      <c r="BU19" s="361"/>
      <c r="BV19" s="361"/>
      <c r="BW19" s="362"/>
      <c r="BX19" s="363"/>
      <c r="BY19" s="364"/>
      <c r="BZ19" s="361"/>
      <c r="CA19" s="361"/>
      <c r="CB19" s="361"/>
      <c r="CC19" s="361"/>
      <c r="CD19" s="362"/>
      <c r="CE19" s="362"/>
      <c r="CF19" s="360"/>
      <c r="CG19" s="361"/>
      <c r="CH19" s="361"/>
      <c r="CI19" s="361"/>
      <c r="CJ19" s="361"/>
      <c r="CK19" s="362"/>
      <c r="CL19" s="363"/>
      <c r="CM19" s="360"/>
      <c r="CN19" s="361"/>
      <c r="CO19" s="361"/>
      <c r="CP19" s="361"/>
      <c r="CQ19" s="361"/>
      <c r="CR19" s="362"/>
      <c r="CS19" s="363"/>
      <c r="CT19" s="360"/>
      <c r="CU19" s="361"/>
      <c r="CV19" s="361"/>
      <c r="CW19" s="361"/>
      <c r="CX19" s="361"/>
      <c r="CY19" s="362"/>
      <c r="CZ19" s="363"/>
      <c r="DA19" s="364"/>
      <c r="DB19" s="361"/>
      <c r="DC19" s="361"/>
      <c r="DD19" s="361"/>
      <c r="DE19" s="361"/>
      <c r="DF19" s="362"/>
      <c r="DG19" s="363"/>
      <c r="DH19" s="360"/>
      <c r="DI19" s="361"/>
      <c r="DJ19" s="361"/>
      <c r="DK19" s="361"/>
      <c r="DL19" s="361"/>
      <c r="DM19" s="362"/>
      <c r="DN19" s="363"/>
      <c r="DO19" s="360"/>
      <c r="DP19" s="361"/>
      <c r="DQ19" s="361"/>
      <c r="DR19" s="361"/>
      <c r="DS19" s="361"/>
      <c r="DT19" s="362"/>
      <c r="DU19" s="363"/>
      <c r="DV19" s="360"/>
      <c r="DW19" s="361"/>
      <c r="DX19" s="361"/>
      <c r="DY19" s="361"/>
      <c r="DZ19" s="361"/>
      <c r="EA19" s="362"/>
      <c r="EB19" s="363"/>
      <c r="EC19" s="360"/>
      <c r="ED19" s="361"/>
      <c r="EE19" s="361"/>
      <c r="EF19" s="361"/>
      <c r="EG19" s="361"/>
      <c r="EH19" s="362"/>
      <c r="EI19" s="363"/>
      <c r="EJ19" s="360"/>
      <c r="EK19" s="361"/>
      <c r="EL19" s="361"/>
      <c r="EM19" s="361"/>
      <c r="EN19" s="361"/>
      <c r="EO19" s="362"/>
      <c r="EP19" s="363"/>
      <c r="EQ19" s="360"/>
      <c r="ER19" s="361"/>
      <c r="ES19" s="361"/>
      <c r="ET19" s="361"/>
      <c r="EU19" s="361"/>
      <c r="EV19" s="362"/>
      <c r="EW19" s="363"/>
      <c r="EX19" s="360"/>
      <c r="EY19" s="361"/>
      <c r="EZ19" s="361"/>
      <c r="FA19" s="361"/>
      <c r="FB19" s="361"/>
      <c r="FC19" s="362"/>
      <c r="FD19" s="363"/>
      <c r="FE19" s="360"/>
      <c r="FF19" s="361"/>
      <c r="FG19" s="361"/>
      <c r="FH19" s="361"/>
      <c r="FI19" s="361"/>
      <c r="FJ19" s="362"/>
      <c r="FK19" s="365"/>
      <c r="FL19" s="331" t="str">
        <f t="shared" si="3"/>
        <v/>
      </c>
      <c r="FM19" s="322" t="str">
        <f t="shared" si="0"/>
        <v/>
      </c>
      <c r="FN19" s="322" t="str">
        <f t="shared" si="1"/>
        <v/>
      </c>
      <c r="FO19" s="322" t="str">
        <f t="shared" si="2"/>
        <v/>
      </c>
      <c r="FP19" s="332" t="str">
        <f t="shared" si="4"/>
        <v/>
      </c>
      <c r="FQ19" s="333"/>
    </row>
    <row r="20" spans="2:173" ht="15.75" customHeight="1" x14ac:dyDescent="0.5">
      <c r="B20" s="322">
        <v>14</v>
      </c>
      <c r="C20" s="376" t="str">
        <f>IF(นักเรียน!C19="","",นักเรียน!C19)</f>
        <v/>
      </c>
      <c r="D20" s="376" t="str">
        <f>IF(นักเรียน!D19="","",นักเรียน!D19)</f>
        <v/>
      </c>
      <c r="E20" s="323" t="str">
        <f>IF(นักเรียน!E19="","",นักเรียน!E19)</f>
        <v/>
      </c>
      <c r="F20" s="322" t="str">
        <f>IF(นักเรียน!E19="","",นักเรียน!B19)</f>
        <v/>
      </c>
      <c r="G20" s="360"/>
      <c r="H20" s="361"/>
      <c r="I20" s="361"/>
      <c r="J20" s="361"/>
      <c r="K20" s="361"/>
      <c r="L20" s="362"/>
      <c r="M20" s="362"/>
      <c r="N20" s="360"/>
      <c r="O20" s="361"/>
      <c r="P20" s="361"/>
      <c r="Q20" s="361"/>
      <c r="R20" s="361"/>
      <c r="S20" s="362"/>
      <c r="T20" s="363"/>
      <c r="U20" s="360"/>
      <c r="V20" s="361"/>
      <c r="W20" s="361"/>
      <c r="X20" s="361"/>
      <c r="Y20" s="361"/>
      <c r="Z20" s="362"/>
      <c r="AA20" s="363"/>
      <c r="AB20" s="360"/>
      <c r="AC20" s="361"/>
      <c r="AD20" s="361"/>
      <c r="AE20" s="361"/>
      <c r="AF20" s="361"/>
      <c r="AG20" s="362"/>
      <c r="AH20" s="363"/>
      <c r="AI20" s="360"/>
      <c r="AJ20" s="361"/>
      <c r="AK20" s="361"/>
      <c r="AL20" s="361"/>
      <c r="AM20" s="361"/>
      <c r="AN20" s="362"/>
      <c r="AO20" s="363"/>
      <c r="AP20" s="360"/>
      <c r="AQ20" s="361"/>
      <c r="AR20" s="361"/>
      <c r="AS20" s="361"/>
      <c r="AT20" s="361"/>
      <c r="AU20" s="362"/>
      <c r="AV20" s="363"/>
      <c r="AW20" s="364"/>
      <c r="AX20" s="361"/>
      <c r="AY20" s="361"/>
      <c r="AZ20" s="361"/>
      <c r="BA20" s="361"/>
      <c r="BB20" s="362"/>
      <c r="BC20" s="362"/>
      <c r="BD20" s="360"/>
      <c r="BE20" s="361"/>
      <c r="BF20" s="361"/>
      <c r="BG20" s="361"/>
      <c r="BH20" s="361"/>
      <c r="BI20" s="362"/>
      <c r="BJ20" s="363"/>
      <c r="BK20" s="360"/>
      <c r="BL20" s="361"/>
      <c r="BM20" s="361"/>
      <c r="BN20" s="361"/>
      <c r="BO20" s="361"/>
      <c r="BP20" s="362"/>
      <c r="BQ20" s="363"/>
      <c r="BR20" s="360"/>
      <c r="BS20" s="361"/>
      <c r="BT20" s="361"/>
      <c r="BU20" s="361"/>
      <c r="BV20" s="361"/>
      <c r="BW20" s="362"/>
      <c r="BX20" s="363"/>
      <c r="BY20" s="364"/>
      <c r="BZ20" s="361"/>
      <c r="CA20" s="361"/>
      <c r="CB20" s="361"/>
      <c r="CC20" s="361"/>
      <c r="CD20" s="362"/>
      <c r="CE20" s="362"/>
      <c r="CF20" s="360"/>
      <c r="CG20" s="361"/>
      <c r="CH20" s="361"/>
      <c r="CI20" s="361"/>
      <c r="CJ20" s="361"/>
      <c r="CK20" s="362"/>
      <c r="CL20" s="363"/>
      <c r="CM20" s="360"/>
      <c r="CN20" s="361"/>
      <c r="CO20" s="361"/>
      <c r="CP20" s="361"/>
      <c r="CQ20" s="361"/>
      <c r="CR20" s="362"/>
      <c r="CS20" s="363"/>
      <c r="CT20" s="360"/>
      <c r="CU20" s="361"/>
      <c r="CV20" s="361"/>
      <c r="CW20" s="361"/>
      <c r="CX20" s="361"/>
      <c r="CY20" s="362"/>
      <c r="CZ20" s="363"/>
      <c r="DA20" s="364"/>
      <c r="DB20" s="361"/>
      <c r="DC20" s="361"/>
      <c r="DD20" s="361"/>
      <c r="DE20" s="361"/>
      <c r="DF20" s="362"/>
      <c r="DG20" s="363"/>
      <c r="DH20" s="360"/>
      <c r="DI20" s="361"/>
      <c r="DJ20" s="361"/>
      <c r="DK20" s="361"/>
      <c r="DL20" s="361"/>
      <c r="DM20" s="362"/>
      <c r="DN20" s="363"/>
      <c r="DO20" s="360"/>
      <c r="DP20" s="361"/>
      <c r="DQ20" s="361"/>
      <c r="DR20" s="361"/>
      <c r="DS20" s="361"/>
      <c r="DT20" s="362"/>
      <c r="DU20" s="363"/>
      <c r="DV20" s="360"/>
      <c r="DW20" s="361"/>
      <c r="DX20" s="361"/>
      <c r="DY20" s="361"/>
      <c r="DZ20" s="361"/>
      <c r="EA20" s="362"/>
      <c r="EB20" s="363"/>
      <c r="EC20" s="360"/>
      <c r="ED20" s="361"/>
      <c r="EE20" s="361"/>
      <c r="EF20" s="361"/>
      <c r="EG20" s="361"/>
      <c r="EH20" s="362"/>
      <c r="EI20" s="363"/>
      <c r="EJ20" s="360"/>
      <c r="EK20" s="361"/>
      <c r="EL20" s="361"/>
      <c r="EM20" s="361"/>
      <c r="EN20" s="361"/>
      <c r="EO20" s="362"/>
      <c r="EP20" s="363"/>
      <c r="EQ20" s="360"/>
      <c r="ER20" s="361"/>
      <c r="ES20" s="361"/>
      <c r="ET20" s="361"/>
      <c r="EU20" s="361"/>
      <c r="EV20" s="362"/>
      <c r="EW20" s="363"/>
      <c r="EX20" s="360"/>
      <c r="EY20" s="361"/>
      <c r="EZ20" s="361"/>
      <c r="FA20" s="361"/>
      <c r="FB20" s="361"/>
      <c r="FC20" s="362"/>
      <c r="FD20" s="363"/>
      <c r="FE20" s="360"/>
      <c r="FF20" s="361"/>
      <c r="FG20" s="361"/>
      <c r="FH20" s="361"/>
      <c r="FI20" s="361"/>
      <c r="FJ20" s="362"/>
      <c r="FK20" s="365"/>
      <c r="FL20" s="331" t="str">
        <f t="shared" si="3"/>
        <v/>
      </c>
      <c r="FM20" s="322" t="str">
        <f t="shared" si="0"/>
        <v/>
      </c>
      <c r="FN20" s="322" t="str">
        <f t="shared" si="1"/>
        <v/>
      </c>
      <c r="FO20" s="322" t="str">
        <f t="shared" si="2"/>
        <v/>
      </c>
      <c r="FP20" s="332" t="str">
        <f t="shared" si="4"/>
        <v/>
      </c>
      <c r="FQ20" s="333"/>
    </row>
    <row r="21" spans="2:173" ht="15.75" customHeight="1" x14ac:dyDescent="0.5">
      <c r="B21" s="322">
        <v>15</v>
      </c>
      <c r="C21" s="376" t="str">
        <f>IF(นักเรียน!C20="","",นักเรียน!C20)</f>
        <v/>
      </c>
      <c r="D21" s="376" t="str">
        <f>IF(นักเรียน!D20="","",นักเรียน!D20)</f>
        <v/>
      </c>
      <c r="E21" s="323" t="str">
        <f>IF(นักเรียน!E20="","",นักเรียน!E20)</f>
        <v/>
      </c>
      <c r="F21" s="322" t="str">
        <f>IF(นักเรียน!E20="","",นักเรียน!B20)</f>
        <v/>
      </c>
      <c r="G21" s="360"/>
      <c r="H21" s="361"/>
      <c r="I21" s="361"/>
      <c r="J21" s="361"/>
      <c r="K21" s="361"/>
      <c r="L21" s="362"/>
      <c r="M21" s="362"/>
      <c r="N21" s="360"/>
      <c r="O21" s="361"/>
      <c r="P21" s="361"/>
      <c r="Q21" s="361"/>
      <c r="R21" s="361"/>
      <c r="S21" s="362"/>
      <c r="T21" s="363"/>
      <c r="U21" s="360"/>
      <c r="V21" s="361"/>
      <c r="W21" s="361"/>
      <c r="X21" s="361"/>
      <c r="Y21" s="361"/>
      <c r="Z21" s="362"/>
      <c r="AA21" s="363"/>
      <c r="AB21" s="360"/>
      <c r="AC21" s="361"/>
      <c r="AD21" s="361"/>
      <c r="AE21" s="361"/>
      <c r="AF21" s="361"/>
      <c r="AG21" s="362"/>
      <c r="AH21" s="363"/>
      <c r="AI21" s="360"/>
      <c r="AJ21" s="361"/>
      <c r="AK21" s="361"/>
      <c r="AL21" s="361"/>
      <c r="AM21" s="361"/>
      <c r="AN21" s="362"/>
      <c r="AO21" s="363"/>
      <c r="AP21" s="360"/>
      <c r="AQ21" s="361"/>
      <c r="AR21" s="361"/>
      <c r="AS21" s="361"/>
      <c r="AT21" s="361"/>
      <c r="AU21" s="362"/>
      <c r="AV21" s="363"/>
      <c r="AW21" s="364"/>
      <c r="AX21" s="361"/>
      <c r="AY21" s="361"/>
      <c r="AZ21" s="361"/>
      <c r="BA21" s="361"/>
      <c r="BB21" s="362"/>
      <c r="BC21" s="362"/>
      <c r="BD21" s="360"/>
      <c r="BE21" s="361"/>
      <c r="BF21" s="361"/>
      <c r="BG21" s="361"/>
      <c r="BH21" s="361"/>
      <c r="BI21" s="362"/>
      <c r="BJ21" s="363"/>
      <c r="BK21" s="360"/>
      <c r="BL21" s="361"/>
      <c r="BM21" s="361"/>
      <c r="BN21" s="361"/>
      <c r="BO21" s="361"/>
      <c r="BP21" s="362"/>
      <c r="BQ21" s="363"/>
      <c r="BR21" s="360"/>
      <c r="BS21" s="361"/>
      <c r="BT21" s="361"/>
      <c r="BU21" s="361"/>
      <c r="BV21" s="361"/>
      <c r="BW21" s="362"/>
      <c r="BX21" s="363"/>
      <c r="BY21" s="364"/>
      <c r="BZ21" s="361"/>
      <c r="CA21" s="361"/>
      <c r="CB21" s="361"/>
      <c r="CC21" s="361"/>
      <c r="CD21" s="362"/>
      <c r="CE21" s="362"/>
      <c r="CF21" s="360"/>
      <c r="CG21" s="361"/>
      <c r="CH21" s="361"/>
      <c r="CI21" s="361"/>
      <c r="CJ21" s="361"/>
      <c r="CK21" s="362"/>
      <c r="CL21" s="363"/>
      <c r="CM21" s="360"/>
      <c r="CN21" s="361"/>
      <c r="CO21" s="361"/>
      <c r="CP21" s="361"/>
      <c r="CQ21" s="361"/>
      <c r="CR21" s="362"/>
      <c r="CS21" s="363"/>
      <c r="CT21" s="360"/>
      <c r="CU21" s="361"/>
      <c r="CV21" s="361"/>
      <c r="CW21" s="361"/>
      <c r="CX21" s="361"/>
      <c r="CY21" s="362"/>
      <c r="CZ21" s="363"/>
      <c r="DA21" s="364"/>
      <c r="DB21" s="361"/>
      <c r="DC21" s="361"/>
      <c r="DD21" s="361"/>
      <c r="DE21" s="361"/>
      <c r="DF21" s="362"/>
      <c r="DG21" s="363"/>
      <c r="DH21" s="360"/>
      <c r="DI21" s="361"/>
      <c r="DJ21" s="361"/>
      <c r="DK21" s="361"/>
      <c r="DL21" s="361"/>
      <c r="DM21" s="362"/>
      <c r="DN21" s="363"/>
      <c r="DO21" s="360"/>
      <c r="DP21" s="361"/>
      <c r="DQ21" s="361"/>
      <c r="DR21" s="361"/>
      <c r="DS21" s="361"/>
      <c r="DT21" s="362"/>
      <c r="DU21" s="363"/>
      <c r="DV21" s="360"/>
      <c r="DW21" s="361"/>
      <c r="DX21" s="361"/>
      <c r="DY21" s="361"/>
      <c r="DZ21" s="361"/>
      <c r="EA21" s="362"/>
      <c r="EB21" s="363"/>
      <c r="EC21" s="360"/>
      <c r="ED21" s="361"/>
      <c r="EE21" s="361"/>
      <c r="EF21" s="361"/>
      <c r="EG21" s="361"/>
      <c r="EH21" s="362"/>
      <c r="EI21" s="363"/>
      <c r="EJ21" s="360"/>
      <c r="EK21" s="361"/>
      <c r="EL21" s="361"/>
      <c r="EM21" s="361"/>
      <c r="EN21" s="361"/>
      <c r="EO21" s="362"/>
      <c r="EP21" s="363"/>
      <c r="EQ21" s="360"/>
      <c r="ER21" s="361"/>
      <c r="ES21" s="361"/>
      <c r="ET21" s="361"/>
      <c r="EU21" s="361"/>
      <c r="EV21" s="362"/>
      <c r="EW21" s="363"/>
      <c r="EX21" s="360"/>
      <c r="EY21" s="361"/>
      <c r="EZ21" s="361"/>
      <c r="FA21" s="361"/>
      <c r="FB21" s="361"/>
      <c r="FC21" s="362"/>
      <c r="FD21" s="363"/>
      <c r="FE21" s="360"/>
      <c r="FF21" s="361"/>
      <c r="FG21" s="361"/>
      <c r="FH21" s="361"/>
      <c r="FI21" s="361"/>
      <c r="FJ21" s="362"/>
      <c r="FK21" s="365"/>
      <c r="FL21" s="331" t="str">
        <f t="shared" si="3"/>
        <v/>
      </c>
      <c r="FM21" s="322" t="str">
        <f t="shared" si="0"/>
        <v/>
      </c>
      <c r="FN21" s="322" t="str">
        <f t="shared" si="1"/>
        <v/>
      </c>
      <c r="FO21" s="322" t="str">
        <f t="shared" si="2"/>
        <v/>
      </c>
      <c r="FP21" s="332" t="str">
        <f t="shared" si="4"/>
        <v/>
      </c>
      <c r="FQ21" s="333"/>
    </row>
    <row r="22" spans="2:173" ht="15.75" customHeight="1" x14ac:dyDescent="0.5">
      <c r="B22" s="322">
        <v>16</v>
      </c>
      <c r="C22" s="376" t="str">
        <f>IF(นักเรียน!C21="","",นักเรียน!C21)</f>
        <v/>
      </c>
      <c r="D22" s="376" t="str">
        <f>IF(นักเรียน!D21="","",นักเรียน!D21)</f>
        <v/>
      </c>
      <c r="E22" s="323" t="str">
        <f>IF(นักเรียน!E21="","",นักเรียน!E21)</f>
        <v/>
      </c>
      <c r="F22" s="322" t="str">
        <f>IF(นักเรียน!E21="","",นักเรียน!B21)</f>
        <v/>
      </c>
      <c r="G22" s="360"/>
      <c r="H22" s="361"/>
      <c r="I22" s="361"/>
      <c r="J22" s="361"/>
      <c r="K22" s="361"/>
      <c r="L22" s="362"/>
      <c r="M22" s="362"/>
      <c r="N22" s="360"/>
      <c r="O22" s="361"/>
      <c r="P22" s="361"/>
      <c r="Q22" s="361"/>
      <c r="R22" s="361"/>
      <c r="S22" s="362"/>
      <c r="T22" s="363"/>
      <c r="U22" s="360"/>
      <c r="V22" s="361"/>
      <c r="W22" s="361"/>
      <c r="X22" s="361"/>
      <c r="Y22" s="361"/>
      <c r="Z22" s="362"/>
      <c r="AA22" s="363"/>
      <c r="AB22" s="360"/>
      <c r="AC22" s="361"/>
      <c r="AD22" s="361"/>
      <c r="AE22" s="361"/>
      <c r="AF22" s="361"/>
      <c r="AG22" s="362"/>
      <c r="AH22" s="363"/>
      <c r="AI22" s="360"/>
      <c r="AJ22" s="361"/>
      <c r="AK22" s="361"/>
      <c r="AL22" s="361"/>
      <c r="AM22" s="361"/>
      <c r="AN22" s="362"/>
      <c r="AO22" s="363"/>
      <c r="AP22" s="360"/>
      <c r="AQ22" s="361"/>
      <c r="AR22" s="361"/>
      <c r="AS22" s="361"/>
      <c r="AT22" s="361"/>
      <c r="AU22" s="362"/>
      <c r="AV22" s="363"/>
      <c r="AW22" s="364"/>
      <c r="AX22" s="361"/>
      <c r="AY22" s="361"/>
      <c r="AZ22" s="361"/>
      <c r="BA22" s="361"/>
      <c r="BB22" s="362"/>
      <c r="BC22" s="362"/>
      <c r="BD22" s="360"/>
      <c r="BE22" s="361"/>
      <c r="BF22" s="361"/>
      <c r="BG22" s="361"/>
      <c r="BH22" s="361"/>
      <c r="BI22" s="362"/>
      <c r="BJ22" s="363"/>
      <c r="BK22" s="360"/>
      <c r="BL22" s="361"/>
      <c r="BM22" s="361"/>
      <c r="BN22" s="361"/>
      <c r="BO22" s="361"/>
      <c r="BP22" s="362"/>
      <c r="BQ22" s="363"/>
      <c r="BR22" s="360"/>
      <c r="BS22" s="361"/>
      <c r="BT22" s="361"/>
      <c r="BU22" s="361"/>
      <c r="BV22" s="361"/>
      <c r="BW22" s="362"/>
      <c r="BX22" s="363"/>
      <c r="BY22" s="364"/>
      <c r="BZ22" s="361"/>
      <c r="CA22" s="361"/>
      <c r="CB22" s="361"/>
      <c r="CC22" s="361"/>
      <c r="CD22" s="362"/>
      <c r="CE22" s="362"/>
      <c r="CF22" s="360"/>
      <c r="CG22" s="361"/>
      <c r="CH22" s="361"/>
      <c r="CI22" s="361"/>
      <c r="CJ22" s="361"/>
      <c r="CK22" s="362"/>
      <c r="CL22" s="363"/>
      <c r="CM22" s="360"/>
      <c r="CN22" s="361"/>
      <c r="CO22" s="361"/>
      <c r="CP22" s="361"/>
      <c r="CQ22" s="361"/>
      <c r="CR22" s="362"/>
      <c r="CS22" s="363"/>
      <c r="CT22" s="360"/>
      <c r="CU22" s="361"/>
      <c r="CV22" s="361"/>
      <c r="CW22" s="361"/>
      <c r="CX22" s="361"/>
      <c r="CY22" s="362"/>
      <c r="CZ22" s="363"/>
      <c r="DA22" s="364"/>
      <c r="DB22" s="361"/>
      <c r="DC22" s="361"/>
      <c r="DD22" s="361"/>
      <c r="DE22" s="361"/>
      <c r="DF22" s="362"/>
      <c r="DG22" s="363"/>
      <c r="DH22" s="360"/>
      <c r="DI22" s="361"/>
      <c r="DJ22" s="361"/>
      <c r="DK22" s="361"/>
      <c r="DL22" s="361"/>
      <c r="DM22" s="362"/>
      <c r="DN22" s="363"/>
      <c r="DO22" s="360"/>
      <c r="DP22" s="361"/>
      <c r="DQ22" s="361"/>
      <c r="DR22" s="361"/>
      <c r="DS22" s="361"/>
      <c r="DT22" s="362"/>
      <c r="DU22" s="363"/>
      <c r="DV22" s="360"/>
      <c r="DW22" s="361"/>
      <c r="DX22" s="361"/>
      <c r="DY22" s="361"/>
      <c r="DZ22" s="361"/>
      <c r="EA22" s="362"/>
      <c r="EB22" s="363"/>
      <c r="EC22" s="360"/>
      <c r="ED22" s="361"/>
      <c r="EE22" s="361"/>
      <c r="EF22" s="361"/>
      <c r="EG22" s="361"/>
      <c r="EH22" s="362"/>
      <c r="EI22" s="363"/>
      <c r="EJ22" s="360"/>
      <c r="EK22" s="361"/>
      <c r="EL22" s="361"/>
      <c r="EM22" s="361"/>
      <c r="EN22" s="361"/>
      <c r="EO22" s="362"/>
      <c r="EP22" s="363"/>
      <c r="EQ22" s="360"/>
      <c r="ER22" s="361"/>
      <c r="ES22" s="361"/>
      <c r="ET22" s="361"/>
      <c r="EU22" s="361"/>
      <c r="EV22" s="362"/>
      <c r="EW22" s="363"/>
      <c r="EX22" s="360"/>
      <c r="EY22" s="361"/>
      <c r="EZ22" s="361"/>
      <c r="FA22" s="361"/>
      <c r="FB22" s="361"/>
      <c r="FC22" s="362"/>
      <c r="FD22" s="363"/>
      <c r="FE22" s="360"/>
      <c r="FF22" s="361"/>
      <c r="FG22" s="361"/>
      <c r="FH22" s="361"/>
      <c r="FI22" s="361"/>
      <c r="FJ22" s="362"/>
      <c r="FK22" s="365"/>
      <c r="FL22" s="331" t="str">
        <f t="shared" si="3"/>
        <v/>
      </c>
      <c r="FM22" s="322" t="str">
        <f t="shared" si="0"/>
        <v/>
      </c>
      <c r="FN22" s="322" t="str">
        <f t="shared" si="1"/>
        <v/>
      </c>
      <c r="FO22" s="322" t="str">
        <f t="shared" si="2"/>
        <v/>
      </c>
      <c r="FP22" s="332" t="str">
        <f t="shared" si="4"/>
        <v/>
      </c>
      <c r="FQ22" s="333"/>
    </row>
    <row r="23" spans="2:173" ht="15.75" customHeight="1" x14ac:dyDescent="0.5">
      <c r="B23" s="322">
        <v>17</v>
      </c>
      <c r="C23" s="376" t="str">
        <f>IF(นักเรียน!C22="","",นักเรียน!C22)</f>
        <v/>
      </c>
      <c r="D23" s="376" t="str">
        <f>IF(นักเรียน!D22="","",นักเรียน!D22)</f>
        <v/>
      </c>
      <c r="E23" s="323" t="str">
        <f>IF(นักเรียน!E22="","",นักเรียน!E22)</f>
        <v/>
      </c>
      <c r="F23" s="322" t="str">
        <f>IF(นักเรียน!E22="","",นักเรียน!B22)</f>
        <v/>
      </c>
      <c r="G23" s="360"/>
      <c r="H23" s="361"/>
      <c r="I23" s="361"/>
      <c r="J23" s="361"/>
      <c r="K23" s="361"/>
      <c r="L23" s="362"/>
      <c r="M23" s="362"/>
      <c r="N23" s="360"/>
      <c r="O23" s="361"/>
      <c r="P23" s="361"/>
      <c r="Q23" s="361"/>
      <c r="R23" s="361"/>
      <c r="S23" s="362"/>
      <c r="T23" s="363"/>
      <c r="U23" s="360"/>
      <c r="V23" s="361"/>
      <c r="W23" s="361"/>
      <c r="X23" s="361"/>
      <c r="Y23" s="361"/>
      <c r="Z23" s="362"/>
      <c r="AA23" s="363"/>
      <c r="AB23" s="360"/>
      <c r="AC23" s="361"/>
      <c r="AD23" s="361"/>
      <c r="AE23" s="361"/>
      <c r="AF23" s="361"/>
      <c r="AG23" s="362"/>
      <c r="AH23" s="363"/>
      <c r="AI23" s="360"/>
      <c r="AJ23" s="361"/>
      <c r="AK23" s="361"/>
      <c r="AL23" s="361"/>
      <c r="AM23" s="361"/>
      <c r="AN23" s="362"/>
      <c r="AO23" s="363"/>
      <c r="AP23" s="360"/>
      <c r="AQ23" s="361"/>
      <c r="AR23" s="361"/>
      <c r="AS23" s="361"/>
      <c r="AT23" s="361"/>
      <c r="AU23" s="362"/>
      <c r="AV23" s="363"/>
      <c r="AW23" s="364"/>
      <c r="AX23" s="361"/>
      <c r="AY23" s="361"/>
      <c r="AZ23" s="361"/>
      <c r="BA23" s="361"/>
      <c r="BB23" s="362"/>
      <c r="BC23" s="362"/>
      <c r="BD23" s="360"/>
      <c r="BE23" s="361"/>
      <c r="BF23" s="361"/>
      <c r="BG23" s="361"/>
      <c r="BH23" s="361"/>
      <c r="BI23" s="362"/>
      <c r="BJ23" s="363"/>
      <c r="BK23" s="360"/>
      <c r="BL23" s="361"/>
      <c r="BM23" s="361"/>
      <c r="BN23" s="361"/>
      <c r="BO23" s="361"/>
      <c r="BP23" s="362"/>
      <c r="BQ23" s="363"/>
      <c r="BR23" s="360"/>
      <c r="BS23" s="361"/>
      <c r="BT23" s="361"/>
      <c r="BU23" s="361"/>
      <c r="BV23" s="361"/>
      <c r="BW23" s="362"/>
      <c r="BX23" s="363"/>
      <c r="BY23" s="364"/>
      <c r="BZ23" s="361"/>
      <c r="CA23" s="361"/>
      <c r="CB23" s="361"/>
      <c r="CC23" s="361"/>
      <c r="CD23" s="362"/>
      <c r="CE23" s="362"/>
      <c r="CF23" s="360"/>
      <c r="CG23" s="361"/>
      <c r="CH23" s="361"/>
      <c r="CI23" s="361"/>
      <c r="CJ23" s="361"/>
      <c r="CK23" s="362"/>
      <c r="CL23" s="363"/>
      <c r="CM23" s="360"/>
      <c r="CN23" s="361"/>
      <c r="CO23" s="361"/>
      <c r="CP23" s="361"/>
      <c r="CQ23" s="361"/>
      <c r="CR23" s="362"/>
      <c r="CS23" s="363"/>
      <c r="CT23" s="360"/>
      <c r="CU23" s="361"/>
      <c r="CV23" s="361"/>
      <c r="CW23" s="361"/>
      <c r="CX23" s="361"/>
      <c r="CY23" s="362"/>
      <c r="CZ23" s="363"/>
      <c r="DA23" s="364"/>
      <c r="DB23" s="361"/>
      <c r="DC23" s="361"/>
      <c r="DD23" s="361"/>
      <c r="DE23" s="361"/>
      <c r="DF23" s="362"/>
      <c r="DG23" s="363"/>
      <c r="DH23" s="360"/>
      <c r="DI23" s="361"/>
      <c r="DJ23" s="361"/>
      <c r="DK23" s="361"/>
      <c r="DL23" s="361"/>
      <c r="DM23" s="362"/>
      <c r="DN23" s="363"/>
      <c r="DO23" s="360"/>
      <c r="DP23" s="361"/>
      <c r="DQ23" s="361"/>
      <c r="DR23" s="361"/>
      <c r="DS23" s="361"/>
      <c r="DT23" s="362"/>
      <c r="DU23" s="363"/>
      <c r="DV23" s="360"/>
      <c r="DW23" s="361"/>
      <c r="DX23" s="361"/>
      <c r="DY23" s="361"/>
      <c r="DZ23" s="361"/>
      <c r="EA23" s="362"/>
      <c r="EB23" s="363"/>
      <c r="EC23" s="360"/>
      <c r="ED23" s="361"/>
      <c r="EE23" s="361"/>
      <c r="EF23" s="361"/>
      <c r="EG23" s="361"/>
      <c r="EH23" s="362"/>
      <c r="EI23" s="363"/>
      <c r="EJ23" s="360"/>
      <c r="EK23" s="361"/>
      <c r="EL23" s="361"/>
      <c r="EM23" s="361"/>
      <c r="EN23" s="361"/>
      <c r="EO23" s="362"/>
      <c r="EP23" s="363"/>
      <c r="EQ23" s="360"/>
      <c r="ER23" s="361"/>
      <c r="ES23" s="361"/>
      <c r="ET23" s="361"/>
      <c r="EU23" s="361"/>
      <c r="EV23" s="362"/>
      <c r="EW23" s="363"/>
      <c r="EX23" s="360"/>
      <c r="EY23" s="361"/>
      <c r="EZ23" s="361"/>
      <c r="FA23" s="361"/>
      <c r="FB23" s="361"/>
      <c r="FC23" s="362"/>
      <c r="FD23" s="363"/>
      <c r="FE23" s="360"/>
      <c r="FF23" s="361"/>
      <c r="FG23" s="361"/>
      <c r="FH23" s="361"/>
      <c r="FI23" s="361"/>
      <c r="FJ23" s="362"/>
      <c r="FK23" s="365"/>
      <c r="FL23" s="331" t="str">
        <f t="shared" si="3"/>
        <v/>
      </c>
      <c r="FM23" s="322" t="str">
        <f t="shared" si="0"/>
        <v/>
      </c>
      <c r="FN23" s="322" t="str">
        <f t="shared" si="1"/>
        <v/>
      </c>
      <c r="FO23" s="322" t="str">
        <f t="shared" si="2"/>
        <v/>
      </c>
      <c r="FP23" s="332" t="str">
        <f t="shared" si="4"/>
        <v/>
      </c>
      <c r="FQ23" s="333"/>
    </row>
    <row r="24" spans="2:173" ht="15.75" customHeight="1" x14ac:dyDescent="0.5">
      <c r="B24" s="322">
        <v>18</v>
      </c>
      <c r="C24" s="376" t="str">
        <f>IF(นักเรียน!C23="","",นักเรียน!C23)</f>
        <v/>
      </c>
      <c r="D24" s="376" t="str">
        <f>IF(นักเรียน!D23="","",นักเรียน!D23)</f>
        <v/>
      </c>
      <c r="E24" s="323" t="str">
        <f>IF(นักเรียน!E23="","",นักเรียน!E23)</f>
        <v/>
      </c>
      <c r="F24" s="322" t="str">
        <f>IF(นักเรียน!E23="","",นักเรียน!B23)</f>
        <v/>
      </c>
      <c r="G24" s="360"/>
      <c r="H24" s="361"/>
      <c r="I24" s="361"/>
      <c r="J24" s="361"/>
      <c r="K24" s="361"/>
      <c r="L24" s="362"/>
      <c r="M24" s="362"/>
      <c r="N24" s="360"/>
      <c r="O24" s="361"/>
      <c r="P24" s="361"/>
      <c r="Q24" s="361"/>
      <c r="R24" s="361"/>
      <c r="S24" s="362"/>
      <c r="T24" s="363"/>
      <c r="U24" s="360"/>
      <c r="V24" s="361"/>
      <c r="W24" s="361"/>
      <c r="X24" s="361"/>
      <c r="Y24" s="361"/>
      <c r="Z24" s="362"/>
      <c r="AA24" s="363"/>
      <c r="AB24" s="360"/>
      <c r="AC24" s="361"/>
      <c r="AD24" s="361"/>
      <c r="AE24" s="361"/>
      <c r="AF24" s="361"/>
      <c r="AG24" s="362"/>
      <c r="AH24" s="363"/>
      <c r="AI24" s="360"/>
      <c r="AJ24" s="361"/>
      <c r="AK24" s="361"/>
      <c r="AL24" s="361"/>
      <c r="AM24" s="361"/>
      <c r="AN24" s="362"/>
      <c r="AO24" s="363"/>
      <c r="AP24" s="360"/>
      <c r="AQ24" s="361"/>
      <c r="AR24" s="361"/>
      <c r="AS24" s="361"/>
      <c r="AT24" s="361"/>
      <c r="AU24" s="362"/>
      <c r="AV24" s="363"/>
      <c r="AW24" s="364"/>
      <c r="AX24" s="361"/>
      <c r="AY24" s="361"/>
      <c r="AZ24" s="361"/>
      <c r="BA24" s="361"/>
      <c r="BB24" s="362"/>
      <c r="BC24" s="362"/>
      <c r="BD24" s="360"/>
      <c r="BE24" s="361"/>
      <c r="BF24" s="361"/>
      <c r="BG24" s="361"/>
      <c r="BH24" s="361"/>
      <c r="BI24" s="362"/>
      <c r="BJ24" s="363"/>
      <c r="BK24" s="360"/>
      <c r="BL24" s="361"/>
      <c r="BM24" s="361"/>
      <c r="BN24" s="361"/>
      <c r="BO24" s="361"/>
      <c r="BP24" s="362"/>
      <c r="BQ24" s="363"/>
      <c r="BR24" s="360"/>
      <c r="BS24" s="361"/>
      <c r="BT24" s="361"/>
      <c r="BU24" s="361"/>
      <c r="BV24" s="361"/>
      <c r="BW24" s="362"/>
      <c r="BX24" s="363"/>
      <c r="BY24" s="364"/>
      <c r="BZ24" s="361"/>
      <c r="CA24" s="361"/>
      <c r="CB24" s="361"/>
      <c r="CC24" s="361"/>
      <c r="CD24" s="362"/>
      <c r="CE24" s="362"/>
      <c r="CF24" s="360"/>
      <c r="CG24" s="361"/>
      <c r="CH24" s="361"/>
      <c r="CI24" s="361"/>
      <c r="CJ24" s="361"/>
      <c r="CK24" s="362"/>
      <c r="CL24" s="363"/>
      <c r="CM24" s="360"/>
      <c r="CN24" s="361"/>
      <c r="CO24" s="361"/>
      <c r="CP24" s="361"/>
      <c r="CQ24" s="361"/>
      <c r="CR24" s="362"/>
      <c r="CS24" s="363"/>
      <c r="CT24" s="360"/>
      <c r="CU24" s="361"/>
      <c r="CV24" s="361"/>
      <c r="CW24" s="361"/>
      <c r="CX24" s="361"/>
      <c r="CY24" s="362"/>
      <c r="CZ24" s="363"/>
      <c r="DA24" s="364"/>
      <c r="DB24" s="361"/>
      <c r="DC24" s="361"/>
      <c r="DD24" s="361"/>
      <c r="DE24" s="361"/>
      <c r="DF24" s="362"/>
      <c r="DG24" s="363"/>
      <c r="DH24" s="360"/>
      <c r="DI24" s="361"/>
      <c r="DJ24" s="361"/>
      <c r="DK24" s="361"/>
      <c r="DL24" s="361"/>
      <c r="DM24" s="362"/>
      <c r="DN24" s="363"/>
      <c r="DO24" s="360"/>
      <c r="DP24" s="361"/>
      <c r="DQ24" s="361"/>
      <c r="DR24" s="361"/>
      <c r="DS24" s="361"/>
      <c r="DT24" s="362"/>
      <c r="DU24" s="363"/>
      <c r="DV24" s="360"/>
      <c r="DW24" s="361"/>
      <c r="DX24" s="361"/>
      <c r="DY24" s="361"/>
      <c r="DZ24" s="361"/>
      <c r="EA24" s="362"/>
      <c r="EB24" s="363"/>
      <c r="EC24" s="360"/>
      <c r="ED24" s="361"/>
      <c r="EE24" s="361"/>
      <c r="EF24" s="361"/>
      <c r="EG24" s="361"/>
      <c r="EH24" s="362"/>
      <c r="EI24" s="363"/>
      <c r="EJ24" s="360"/>
      <c r="EK24" s="361"/>
      <c r="EL24" s="361"/>
      <c r="EM24" s="361"/>
      <c r="EN24" s="361"/>
      <c r="EO24" s="362"/>
      <c r="EP24" s="363"/>
      <c r="EQ24" s="360"/>
      <c r="ER24" s="361"/>
      <c r="ES24" s="361"/>
      <c r="ET24" s="361"/>
      <c r="EU24" s="361"/>
      <c r="EV24" s="362"/>
      <c r="EW24" s="363"/>
      <c r="EX24" s="360"/>
      <c r="EY24" s="361"/>
      <c r="EZ24" s="361"/>
      <c r="FA24" s="361"/>
      <c r="FB24" s="361"/>
      <c r="FC24" s="362"/>
      <c r="FD24" s="363"/>
      <c r="FE24" s="360"/>
      <c r="FF24" s="361"/>
      <c r="FG24" s="361"/>
      <c r="FH24" s="361"/>
      <c r="FI24" s="361"/>
      <c r="FJ24" s="362"/>
      <c r="FK24" s="365"/>
      <c r="FL24" s="331" t="str">
        <f t="shared" si="3"/>
        <v/>
      </c>
      <c r="FM24" s="322" t="str">
        <f t="shared" si="0"/>
        <v/>
      </c>
      <c r="FN24" s="322" t="str">
        <f t="shared" si="1"/>
        <v/>
      </c>
      <c r="FO24" s="322" t="str">
        <f t="shared" si="2"/>
        <v/>
      </c>
      <c r="FP24" s="332" t="str">
        <f t="shared" si="4"/>
        <v/>
      </c>
      <c r="FQ24" s="333"/>
    </row>
    <row r="25" spans="2:173" ht="15.75" customHeight="1" x14ac:dyDescent="0.5">
      <c r="B25" s="322">
        <v>19</v>
      </c>
      <c r="C25" s="376" t="str">
        <f>IF(นักเรียน!C24="","",นักเรียน!C24)</f>
        <v/>
      </c>
      <c r="D25" s="376" t="str">
        <f>IF(นักเรียน!D24="","",นักเรียน!D24)</f>
        <v/>
      </c>
      <c r="E25" s="323" t="str">
        <f>IF(นักเรียน!E24="","",นักเรียน!E24)</f>
        <v/>
      </c>
      <c r="F25" s="322" t="str">
        <f>IF(นักเรียน!E24="","",นักเรียน!B24)</f>
        <v/>
      </c>
      <c r="G25" s="360"/>
      <c r="H25" s="361"/>
      <c r="I25" s="361"/>
      <c r="J25" s="361"/>
      <c r="K25" s="361"/>
      <c r="L25" s="362"/>
      <c r="M25" s="362"/>
      <c r="N25" s="360"/>
      <c r="O25" s="361"/>
      <c r="P25" s="361"/>
      <c r="Q25" s="361"/>
      <c r="R25" s="361"/>
      <c r="S25" s="362"/>
      <c r="T25" s="363"/>
      <c r="U25" s="360"/>
      <c r="V25" s="361"/>
      <c r="W25" s="361"/>
      <c r="X25" s="361"/>
      <c r="Y25" s="361"/>
      <c r="Z25" s="362"/>
      <c r="AA25" s="363"/>
      <c r="AB25" s="360"/>
      <c r="AC25" s="361"/>
      <c r="AD25" s="361"/>
      <c r="AE25" s="361"/>
      <c r="AF25" s="361"/>
      <c r="AG25" s="362"/>
      <c r="AH25" s="363"/>
      <c r="AI25" s="360"/>
      <c r="AJ25" s="361"/>
      <c r="AK25" s="361"/>
      <c r="AL25" s="361"/>
      <c r="AM25" s="361"/>
      <c r="AN25" s="362"/>
      <c r="AO25" s="363"/>
      <c r="AP25" s="360"/>
      <c r="AQ25" s="361"/>
      <c r="AR25" s="361"/>
      <c r="AS25" s="361"/>
      <c r="AT25" s="361"/>
      <c r="AU25" s="362"/>
      <c r="AV25" s="363"/>
      <c r="AW25" s="364"/>
      <c r="AX25" s="361"/>
      <c r="AY25" s="361"/>
      <c r="AZ25" s="361"/>
      <c r="BA25" s="361"/>
      <c r="BB25" s="362"/>
      <c r="BC25" s="362"/>
      <c r="BD25" s="360"/>
      <c r="BE25" s="361"/>
      <c r="BF25" s="361"/>
      <c r="BG25" s="361"/>
      <c r="BH25" s="361"/>
      <c r="BI25" s="362"/>
      <c r="BJ25" s="363"/>
      <c r="BK25" s="360"/>
      <c r="BL25" s="361"/>
      <c r="BM25" s="361"/>
      <c r="BN25" s="361"/>
      <c r="BO25" s="361"/>
      <c r="BP25" s="362"/>
      <c r="BQ25" s="363"/>
      <c r="BR25" s="360"/>
      <c r="BS25" s="361"/>
      <c r="BT25" s="361"/>
      <c r="BU25" s="361"/>
      <c r="BV25" s="361"/>
      <c r="BW25" s="362"/>
      <c r="BX25" s="363"/>
      <c r="BY25" s="364"/>
      <c r="BZ25" s="361"/>
      <c r="CA25" s="361"/>
      <c r="CB25" s="361"/>
      <c r="CC25" s="361"/>
      <c r="CD25" s="362"/>
      <c r="CE25" s="362"/>
      <c r="CF25" s="360"/>
      <c r="CG25" s="361"/>
      <c r="CH25" s="361"/>
      <c r="CI25" s="361"/>
      <c r="CJ25" s="361"/>
      <c r="CK25" s="362"/>
      <c r="CL25" s="363"/>
      <c r="CM25" s="360"/>
      <c r="CN25" s="361"/>
      <c r="CO25" s="361"/>
      <c r="CP25" s="361"/>
      <c r="CQ25" s="361"/>
      <c r="CR25" s="362"/>
      <c r="CS25" s="363"/>
      <c r="CT25" s="360"/>
      <c r="CU25" s="361"/>
      <c r="CV25" s="361"/>
      <c r="CW25" s="361"/>
      <c r="CX25" s="361"/>
      <c r="CY25" s="362"/>
      <c r="CZ25" s="363"/>
      <c r="DA25" s="364"/>
      <c r="DB25" s="361"/>
      <c r="DC25" s="361"/>
      <c r="DD25" s="361"/>
      <c r="DE25" s="361"/>
      <c r="DF25" s="362"/>
      <c r="DG25" s="363"/>
      <c r="DH25" s="360"/>
      <c r="DI25" s="361"/>
      <c r="DJ25" s="361"/>
      <c r="DK25" s="361"/>
      <c r="DL25" s="361"/>
      <c r="DM25" s="362"/>
      <c r="DN25" s="363"/>
      <c r="DO25" s="360"/>
      <c r="DP25" s="361"/>
      <c r="DQ25" s="361"/>
      <c r="DR25" s="361"/>
      <c r="DS25" s="361"/>
      <c r="DT25" s="362"/>
      <c r="DU25" s="363"/>
      <c r="DV25" s="360"/>
      <c r="DW25" s="361"/>
      <c r="DX25" s="361"/>
      <c r="DY25" s="361"/>
      <c r="DZ25" s="361"/>
      <c r="EA25" s="362"/>
      <c r="EB25" s="363"/>
      <c r="EC25" s="360"/>
      <c r="ED25" s="361"/>
      <c r="EE25" s="361"/>
      <c r="EF25" s="361"/>
      <c r="EG25" s="361"/>
      <c r="EH25" s="362"/>
      <c r="EI25" s="363"/>
      <c r="EJ25" s="360"/>
      <c r="EK25" s="361"/>
      <c r="EL25" s="361"/>
      <c r="EM25" s="361"/>
      <c r="EN25" s="361"/>
      <c r="EO25" s="362"/>
      <c r="EP25" s="363"/>
      <c r="EQ25" s="360"/>
      <c r="ER25" s="361"/>
      <c r="ES25" s="361"/>
      <c r="ET25" s="361"/>
      <c r="EU25" s="361"/>
      <c r="EV25" s="362"/>
      <c r="EW25" s="363"/>
      <c r="EX25" s="360"/>
      <c r="EY25" s="361"/>
      <c r="EZ25" s="361"/>
      <c r="FA25" s="361"/>
      <c r="FB25" s="361"/>
      <c r="FC25" s="362"/>
      <c r="FD25" s="363"/>
      <c r="FE25" s="360"/>
      <c r="FF25" s="361"/>
      <c r="FG25" s="361"/>
      <c r="FH25" s="361"/>
      <c r="FI25" s="361"/>
      <c r="FJ25" s="362"/>
      <c r="FK25" s="365"/>
      <c r="FL25" s="331" t="str">
        <f t="shared" si="3"/>
        <v/>
      </c>
      <c r="FM25" s="322" t="str">
        <f t="shared" si="0"/>
        <v/>
      </c>
      <c r="FN25" s="322" t="str">
        <f t="shared" si="1"/>
        <v/>
      </c>
      <c r="FO25" s="322" t="str">
        <f t="shared" si="2"/>
        <v/>
      </c>
      <c r="FP25" s="332" t="str">
        <f t="shared" si="4"/>
        <v/>
      </c>
      <c r="FQ25" s="333"/>
    </row>
    <row r="26" spans="2:173" ht="15.75" customHeight="1" x14ac:dyDescent="0.5">
      <c r="B26" s="322">
        <v>20</v>
      </c>
      <c r="C26" s="376" t="str">
        <f>IF(นักเรียน!C25="","",นักเรียน!C25)</f>
        <v/>
      </c>
      <c r="D26" s="376" t="str">
        <f>IF(นักเรียน!D25="","",นักเรียน!D25)</f>
        <v/>
      </c>
      <c r="E26" s="323" t="str">
        <f>IF(นักเรียน!E25="","",นักเรียน!E25)</f>
        <v/>
      </c>
      <c r="F26" s="322" t="str">
        <f>IF(นักเรียน!E25="","",นักเรียน!B25)</f>
        <v/>
      </c>
      <c r="G26" s="360"/>
      <c r="H26" s="361"/>
      <c r="I26" s="361"/>
      <c r="J26" s="361"/>
      <c r="K26" s="361"/>
      <c r="L26" s="362"/>
      <c r="M26" s="362"/>
      <c r="N26" s="360"/>
      <c r="O26" s="361"/>
      <c r="P26" s="361"/>
      <c r="Q26" s="361"/>
      <c r="R26" s="361"/>
      <c r="S26" s="362"/>
      <c r="T26" s="363"/>
      <c r="U26" s="360"/>
      <c r="V26" s="361"/>
      <c r="W26" s="361"/>
      <c r="X26" s="361"/>
      <c r="Y26" s="361"/>
      <c r="Z26" s="362"/>
      <c r="AA26" s="363"/>
      <c r="AB26" s="360"/>
      <c r="AC26" s="361"/>
      <c r="AD26" s="361"/>
      <c r="AE26" s="361"/>
      <c r="AF26" s="361"/>
      <c r="AG26" s="362"/>
      <c r="AH26" s="363"/>
      <c r="AI26" s="360"/>
      <c r="AJ26" s="361"/>
      <c r="AK26" s="361"/>
      <c r="AL26" s="361"/>
      <c r="AM26" s="361"/>
      <c r="AN26" s="362"/>
      <c r="AO26" s="363"/>
      <c r="AP26" s="360"/>
      <c r="AQ26" s="361"/>
      <c r="AR26" s="361"/>
      <c r="AS26" s="361"/>
      <c r="AT26" s="361"/>
      <c r="AU26" s="362"/>
      <c r="AV26" s="363"/>
      <c r="AW26" s="364"/>
      <c r="AX26" s="361"/>
      <c r="AY26" s="361"/>
      <c r="AZ26" s="361"/>
      <c r="BA26" s="361"/>
      <c r="BB26" s="362"/>
      <c r="BC26" s="362"/>
      <c r="BD26" s="360"/>
      <c r="BE26" s="361"/>
      <c r="BF26" s="361"/>
      <c r="BG26" s="361"/>
      <c r="BH26" s="361"/>
      <c r="BI26" s="362"/>
      <c r="BJ26" s="363"/>
      <c r="BK26" s="360"/>
      <c r="BL26" s="361"/>
      <c r="BM26" s="361"/>
      <c r="BN26" s="361"/>
      <c r="BO26" s="361"/>
      <c r="BP26" s="362"/>
      <c r="BQ26" s="363"/>
      <c r="BR26" s="360"/>
      <c r="BS26" s="361"/>
      <c r="BT26" s="361"/>
      <c r="BU26" s="361"/>
      <c r="BV26" s="361"/>
      <c r="BW26" s="362"/>
      <c r="BX26" s="363"/>
      <c r="BY26" s="364"/>
      <c r="BZ26" s="361"/>
      <c r="CA26" s="361"/>
      <c r="CB26" s="361"/>
      <c r="CC26" s="361"/>
      <c r="CD26" s="362"/>
      <c r="CE26" s="362"/>
      <c r="CF26" s="360"/>
      <c r="CG26" s="361"/>
      <c r="CH26" s="361"/>
      <c r="CI26" s="361"/>
      <c r="CJ26" s="361"/>
      <c r="CK26" s="362"/>
      <c r="CL26" s="363"/>
      <c r="CM26" s="360"/>
      <c r="CN26" s="361"/>
      <c r="CO26" s="361"/>
      <c r="CP26" s="361"/>
      <c r="CQ26" s="361"/>
      <c r="CR26" s="362"/>
      <c r="CS26" s="363"/>
      <c r="CT26" s="360"/>
      <c r="CU26" s="361"/>
      <c r="CV26" s="361"/>
      <c r="CW26" s="361"/>
      <c r="CX26" s="361"/>
      <c r="CY26" s="362"/>
      <c r="CZ26" s="363"/>
      <c r="DA26" s="364"/>
      <c r="DB26" s="361"/>
      <c r="DC26" s="361"/>
      <c r="DD26" s="361"/>
      <c r="DE26" s="361"/>
      <c r="DF26" s="362"/>
      <c r="DG26" s="363"/>
      <c r="DH26" s="360"/>
      <c r="DI26" s="361"/>
      <c r="DJ26" s="361"/>
      <c r="DK26" s="361"/>
      <c r="DL26" s="361"/>
      <c r="DM26" s="362"/>
      <c r="DN26" s="363"/>
      <c r="DO26" s="360"/>
      <c r="DP26" s="361"/>
      <c r="DQ26" s="361"/>
      <c r="DR26" s="361"/>
      <c r="DS26" s="361"/>
      <c r="DT26" s="362"/>
      <c r="DU26" s="363"/>
      <c r="DV26" s="360"/>
      <c r="DW26" s="361"/>
      <c r="DX26" s="361"/>
      <c r="DY26" s="361"/>
      <c r="DZ26" s="361"/>
      <c r="EA26" s="362"/>
      <c r="EB26" s="363"/>
      <c r="EC26" s="360"/>
      <c r="ED26" s="361"/>
      <c r="EE26" s="361"/>
      <c r="EF26" s="361"/>
      <c r="EG26" s="361"/>
      <c r="EH26" s="362"/>
      <c r="EI26" s="363"/>
      <c r="EJ26" s="360"/>
      <c r="EK26" s="361"/>
      <c r="EL26" s="361"/>
      <c r="EM26" s="361"/>
      <c r="EN26" s="361"/>
      <c r="EO26" s="362"/>
      <c r="EP26" s="363"/>
      <c r="EQ26" s="360"/>
      <c r="ER26" s="361"/>
      <c r="ES26" s="361"/>
      <c r="ET26" s="361"/>
      <c r="EU26" s="361"/>
      <c r="EV26" s="362"/>
      <c r="EW26" s="363"/>
      <c r="EX26" s="360"/>
      <c r="EY26" s="361"/>
      <c r="EZ26" s="361"/>
      <c r="FA26" s="361"/>
      <c r="FB26" s="361"/>
      <c r="FC26" s="362"/>
      <c r="FD26" s="363"/>
      <c r="FE26" s="360"/>
      <c r="FF26" s="361"/>
      <c r="FG26" s="361"/>
      <c r="FH26" s="361"/>
      <c r="FI26" s="361"/>
      <c r="FJ26" s="362"/>
      <c r="FK26" s="365"/>
      <c r="FL26" s="331" t="str">
        <f t="shared" si="3"/>
        <v/>
      </c>
      <c r="FM26" s="322" t="str">
        <f t="shared" si="0"/>
        <v/>
      </c>
      <c r="FN26" s="322" t="str">
        <f t="shared" si="1"/>
        <v/>
      </c>
      <c r="FO26" s="322" t="str">
        <f t="shared" si="2"/>
        <v/>
      </c>
      <c r="FP26" s="332" t="str">
        <f t="shared" si="4"/>
        <v/>
      </c>
      <c r="FQ26" s="333"/>
    </row>
    <row r="27" spans="2:173" ht="15.75" customHeight="1" x14ac:dyDescent="0.5">
      <c r="B27" s="322">
        <v>21</v>
      </c>
      <c r="C27" s="376" t="str">
        <f>IF(นักเรียน!C26="","",นักเรียน!C26)</f>
        <v/>
      </c>
      <c r="D27" s="376" t="str">
        <f>IF(นักเรียน!D26="","",นักเรียน!D26)</f>
        <v/>
      </c>
      <c r="E27" s="323" t="str">
        <f>IF(นักเรียน!E26="","",นักเรียน!E26)</f>
        <v/>
      </c>
      <c r="F27" s="322" t="str">
        <f>IF(นักเรียน!E26="","",นักเรียน!B26)</f>
        <v/>
      </c>
      <c r="G27" s="360"/>
      <c r="H27" s="361"/>
      <c r="I27" s="361"/>
      <c r="J27" s="361"/>
      <c r="K27" s="361"/>
      <c r="L27" s="362"/>
      <c r="M27" s="362"/>
      <c r="N27" s="360"/>
      <c r="O27" s="361"/>
      <c r="P27" s="361"/>
      <c r="Q27" s="361"/>
      <c r="R27" s="361"/>
      <c r="S27" s="362"/>
      <c r="T27" s="363"/>
      <c r="U27" s="360"/>
      <c r="V27" s="361"/>
      <c r="W27" s="361"/>
      <c r="X27" s="361"/>
      <c r="Y27" s="361"/>
      <c r="Z27" s="362"/>
      <c r="AA27" s="363"/>
      <c r="AB27" s="360"/>
      <c r="AC27" s="361"/>
      <c r="AD27" s="361"/>
      <c r="AE27" s="361"/>
      <c r="AF27" s="361"/>
      <c r="AG27" s="362"/>
      <c r="AH27" s="363"/>
      <c r="AI27" s="360"/>
      <c r="AJ27" s="361"/>
      <c r="AK27" s="361"/>
      <c r="AL27" s="361"/>
      <c r="AM27" s="361"/>
      <c r="AN27" s="362"/>
      <c r="AO27" s="363"/>
      <c r="AP27" s="360"/>
      <c r="AQ27" s="361"/>
      <c r="AR27" s="361"/>
      <c r="AS27" s="361"/>
      <c r="AT27" s="361"/>
      <c r="AU27" s="362"/>
      <c r="AV27" s="363"/>
      <c r="AW27" s="364"/>
      <c r="AX27" s="361"/>
      <c r="AY27" s="361"/>
      <c r="AZ27" s="361"/>
      <c r="BA27" s="361"/>
      <c r="BB27" s="362"/>
      <c r="BC27" s="362"/>
      <c r="BD27" s="360"/>
      <c r="BE27" s="361"/>
      <c r="BF27" s="361"/>
      <c r="BG27" s="361"/>
      <c r="BH27" s="361"/>
      <c r="BI27" s="362"/>
      <c r="BJ27" s="363"/>
      <c r="BK27" s="360"/>
      <c r="BL27" s="361"/>
      <c r="BM27" s="361"/>
      <c r="BN27" s="361"/>
      <c r="BO27" s="361"/>
      <c r="BP27" s="362"/>
      <c r="BQ27" s="363"/>
      <c r="BR27" s="360"/>
      <c r="BS27" s="361"/>
      <c r="BT27" s="361"/>
      <c r="BU27" s="361"/>
      <c r="BV27" s="361"/>
      <c r="BW27" s="362"/>
      <c r="BX27" s="363"/>
      <c r="BY27" s="364"/>
      <c r="BZ27" s="361"/>
      <c r="CA27" s="361"/>
      <c r="CB27" s="361"/>
      <c r="CC27" s="361"/>
      <c r="CD27" s="362"/>
      <c r="CE27" s="362"/>
      <c r="CF27" s="360"/>
      <c r="CG27" s="361"/>
      <c r="CH27" s="361"/>
      <c r="CI27" s="361"/>
      <c r="CJ27" s="361"/>
      <c r="CK27" s="362"/>
      <c r="CL27" s="363"/>
      <c r="CM27" s="360"/>
      <c r="CN27" s="361"/>
      <c r="CO27" s="361"/>
      <c r="CP27" s="361"/>
      <c r="CQ27" s="361"/>
      <c r="CR27" s="362"/>
      <c r="CS27" s="363"/>
      <c r="CT27" s="360"/>
      <c r="CU27" s="361"/>
      <c r="CV27" s="361"/>
      <c r="CW27" s="361"/>
      <c r="CX27" s="361"/>
      <c r="CY27" s="362"/>
      <c r="CZ27" s="363"/>
      <c r="DA27" s="364"/>
      <c r="DB27" s="361"/>
      <c r="DC27" s="361"/>
      <c r="DD27" s="361"/>
      <c r="DE27" s="361"/>
      <c r="DF27" s="362"/>
      <c r="DG27" s="363"/>
      <c r="DH27" s="360"/>
      <c r="DI27" s="361"/>
      <c r="DJ27" s="361"/>
      <c r="DK27" s="361"/>
      <c r="DL27" s="361"/>
      <c r="DM27" s="362"/>
      <c r="DN27" s="363"/>
      <c r="DO27" s="360"/>
      <c r="DP27" s="361"/>
      <c r="DQ27" s="361"/>
      <c r="DR27" s="361"/>
      <c r="DS27" s="361"/>
      <c r="DT27" s="362"/>
      <c r="DU27" s="363"/>
      <c r="DV27" s="360"/>
      <c r="DW27" s="361"/>
      <c r="DX27" s="361"/>
      <c r="DY27" s="361"/>
      <c r="DZ27" s="361"/>
      <c r="EA27" s="362"/>
      <c r="EB27" s="363"/>
      <c r="EC27" s="360"/>
      <c r="ED27" s="361"/>
      <c r="EE27" s="361"/>
      <c r="EF27" s="361"/>
      <c r="EG27" s="361"/>
      <c r="EH27" s="362"/>
      <c r="EI27" s="363"/>
      <c r="EJ27" s="360"/>
      <c r="EK27" s="361"/>
      <c r="EL27" s="361"/>
      <c r="EM27" s="361"/>
      <c r="EN27" s="361"/>
      <c r="EO27" s="362"/>
      <c r="EP27" s="363"/>
      <c r="EQ27" s="360"/>
      <c r="ER27" s="361"/>
      <c r="ES27" s="361"/>
      <c r="ET27" s="361"/>
      <c r="EU27" s="361"/>
      <c r="EV27" s="362"/>
      <c r="EW27" s="363"/>
      <c r="EX27" s="360"/>
      <c r="EY27" s="361"/>
      <c r="EZ27" s="361"/>
      <c r="FA27" s="361"/>
      <c r="FB27" s="361"/>
      <c r="FC27" s="362"/>
      <c r="FD27" s="363"/>
      <c r="FE27" s="360"/>
      <c r="FF27" s="361"/>
      <c r="FG27" s="361"/>
      <c r="FH27" s="361"/>
      <c r="FI27" s="361"/>
      <c r="FJ27" s="362"/>
      <c r="FK27" s="365"/>
      <c r="FL27" s="331" t="str">
        <f t="shared" si="3"/>
        <v/>
      </c>
      <c r="FM27" s="322" t="str">
        <f t="shared" si="0"/>
        <v/>
      </c>
      <c r="FN27" s="322" t="str">
        <f t="shared" si="1"/>
        <v/>
      </c>
      <c r="FO27" s="322" t="str">
        <f t="shared" si="2"/>
        <v/>
      </c>
      <c r="FP27" s="332" t="str">
        <f t="shared" si="4"/>
        <v/>
      </c>
      <c r="FQ27" s="333"/>
    </row>
    <row r="28" spans="2:173" ht="15.75" customHeight="1" x14ac:dyDescent="0.5">
      <c r="B28" s="322">
        <v>22</v>
      </c>
      <c r="C28" s="376" t="str">
        <f>IF(นักเรียน!C27="","",นักเรียน!C27)</f>
        <v/>
      </c>
      <c r="D28" s="376" t="str">
        <f>IF(นักเรียน!D27="","",นักเรียน!D27)</f>
        <v/>
      </c>
      <c r="E28" s="323" t="str">
        <f>IF(นักเรียน!E27="","",นักเรียน!E27)</f>
        <v/>
      </c>
      <c r="F28" s="322" t="str">
        <f>IF(นักเรียน!E27="","",นักเรียน!B27)</f>
        <v/>
      </c>
      <c r="G28" s="360"/>
      <c r="H28" s="361"/>
      <c r="I28" s="361"/>
      <c r="J28" s="361"/>
      <c r="K28" s="361"/>
      <c r="L28" s="362"/>
      <c r="M28" s="362"/>
      <c r="N28" s="360"/>
      <c r="O28" s="361"/>
      <c r="P28" s="361"/>
      <c r="Q28" s="361"/>
      <c r="R28" s="361"/>
      <c r="S28" s="362"/>
      <c r="T28" s="363"/>
      <c r="U28" s="360"/>
      <c r="V28" s="361"/>
      <c r="W28" s="361"/>
      <c r="X28" s="361"/>
      <c r="Y28" s="361"/>
      <c r="Z28" s="362"/>
      <c r="AA28" s="363"/>
      <c r="AB28" s="360"/>
      <c r="AC28" s="361"/>
      <c r="AD28" s="361"/>
      <c r="AE28" s="361"/>
      <c r="AF28" s="361"/>
      <c r="AG28" s="362"/>
      <c r="AH28" s="363"/>
      <c r="AI28" s="360"/>
      <c r="AJ28" s="361"/>
      <c r="AK28" s="361"/>
      <c r="AL28" s="361"/>
      <c r="AM28" s="361"/>
      <c r="AN28" s="362"/>
      <c r="AO28" s="363"/>
      <c r="AP28" s="360"/>
      <c r="AQ28" s="361"/>
      <c r="AR28" s="361"/>
      <c r="AS28" s="361"/>
      <c r="AT28" s="361"/>
      <c r="AU28" s="362"/>
      <c r="AV28" s="363"/>
      <c r="AW28" s="364"/>
      <c r="AX28" s="361"/>
      <c r="AY28" s="361"/>
      <c r="AZ28" s="361"/>
      <c r="BA28" s="361"/>
      <c r="BB28" s="362"/>
      <c r="BC28" s="362"/>
      <c r="BD28" s="360"/>
      <c r="BE28" s="361"/>
      <c r="BF28" s="361"/>
      <c r="BG28" s="361"/>
      <c r="BH28" s="361"/>
      <c r="BI28" s="362"/>
      <c r="BJ28" s="363"/>
      <c r="BK28" s="360"/>
      <c r="BL28" s="361"/>
      <c r="BM28" s="361"/>
      <c r="BN28" s="361"/>
      <c r="BO28" s="361"/>
      <c r="BP28" s="362"/>
      <c r="BQ28" s="363"/>
      <c r="BR28" s="360"/>
      <c r="BS28" s="361"/>
      <c r="BT28" s="361"/>
      <c r="BU28" s="361"/>
      <c r="BV28" s="361"/>
      <c r="BW28" s="362"/>
      <c r="BX28" s="363"/>
      <c r="BY28" s="364"/>
      <c r="BZ28" s="361"/>
      <c r="CA28" s="361"/>
      <c r="CB28" s="361"/>
      <c r="CC28" s="361"/>
      <c r="CD28" s="362"/>
      <c r="CE28" s="362"/>
      <c r="CF28" s="360"/>
      <c r="CG28" s="361"/>
      <c r="CH28" s="361"/>
      <c r="CI28" s="361"/>
      <c r="CJ28" s="361"/>
      <c r="CK28" s="362"/>
      <c r="CL28" s="363"/>
      <c r="CM28" s="360"/>
      <c r="CN28" s="361"/>
      <c r="CO28" s="361"/>
      <c r="CP28" s="361"/>
      <c r="CQ28" s="361"/>
      <c r="CR28" s="362"/>
      <c r="CS28" s="363"/>
      <c r="CT28" s="360"/>
      <c r="CU28" s="361"/>
      <c r="CV28" s="361"/>
      <c r="CW28" s="361"/>
      <c r="CX28" s="361"/>
      <c r="CY28" s="362"/>
      <c r="CZ28" s="363"/>
      <c r="DA28" s="364"/>
      <c r="DB28" s="361"/>
      <c r="DC28" s="361"/>
      <c r="DD28" s="361"/>
      <c r="DE28" s="361"/>
      <c r="DF28" s="362"/>
      <c r="DG28" s="363"/>
      <c r="DH28" s="360"/>
      <c r="DI28" s="361"/>
      <c r="DJ28" s="361"/>
      <c r="DK28" s="361"/>
      <c r="DL28" s="361"/>
      <c r="DM28" s="362"/>
      <c r="DN28" s="363"/>
      <c r="DO28" s="360"/>
      <c r="DP28" s="361"/>
      <c r="DQ28" s="361"/>
      <c r="DR28" s="361"/>
      <c r="DS28" s="361"/>
      <c r="DT28" s="362"/>
      <c r="DU28" s="363"/>
      <c r="DV28" s="360"/>
      <c r="DW28" s="361"/>
      <c r="DX28" s="361"/>
      <c r="DY28" s="361"/>
      <c r="DZ28" s="361"/>
      <c r="EA28" s="362"/>
      <c r="EB28" s="363"/>
      <c r="EC28" s="360"/>
      <c r="ED28" s="361"/>
      <c r="EE28" s="361"/>
      <c r="EF28" s="361"/>
      <c r="EG28" s="361"/>
      <c r="EH28" s="362"/>
      <c r="EI28" s="363"/>
      <c r="EJ28" s="360"/>
      <c r="EK28" s="361"/>
      <c r="EL28" s="361"/>
      <c r="EM28" s="361"/>
      <c r="EN28" s="361"/>
      <c r="EO28" s="362"/>
      <c r="EP28" s="363"/>
      <c r="EQ28" s="360"/>
      <c r="ER28" s="361"/>
      <c r="ES28" s="361"/>
      <c r="ET28" s="361"/>
      <c r="EU28" s="361"/>
      <c r="EV28" s="362"/>
      <c r="EW28" s="363"/>
      <c r="EX28" s="360"/>
      <c r="EY28" s="361"/>
      <c r="EZ28" s="361"/>
      <c r="FA28" s="361"/>
      <c r="FB28" s="361"/>
      <c r="FC28" s="362"/>
      <c r="FD28" s="363"/>
      <c r="FE28" s="360"/>
      <c r="FF28" s="361"/>
      <c r="FG28" s="361"/>
      <c r="FH28" s="361"/>
      <c r="FI28" s="361"/>
      <c r="FJ28" s="362"/>
      <c r="FK28" s="365"/>
      <c r="FL28" s="331" t="str">
        <f t="shared" si="3"/>
        <v/>
      </c>
      <c r="FM28" s="322" t="str">
        <f t="shared" si="0"/>
        <v/>
      </c>
      <c r="FN28" s="322" t="str">
        <f t="shared" si="1"/>
        <v/>
      </c>
      <c r="FO28" s="322" t="str">
        <f t="shared" si="2"/>
        <v/>
      </c>
      <c r="FP28" s="332" t="str">
        <f t="shared" si="4"/>
        <v/>
      </c>
      <c r="FQ28" s="333"/>
    </row>
    <row r="29" spans="2:173" ht="15.75" customHeight="1" x14ac:dyDescent="0.5">
      <c r="B29" s="322">
        <v>23</v>
      </c>
      <c r="C29" s="376" t="str">
        <f>IF(นักเรียน!C28="","",นักเรียน!C28)</f>
        <v/>
      </c>
      <c r="D29" s="376" t="str">
        <f>IF(นักเรียน!D28="","",นักเรียน!D28)</f>
        <v/>
      </c>
      <c r="E29" s="323" t="str">
        <f>IF(นักเรียน!E28="","",นักเรียน!E28)</f>
        <v/>
      </c>
      <c r="F29" s="322" t="str">
        <f>IF(นักเรียน!E28="","",นักเรียน!B28)</f>
        <v/>
      </c>
      <c r="G29" s="360"/>
      <c r="H29" s="361"/>
      <c r="I29" s="361"/>
      <c r="J29" s="361"/>
      <c r="K29" s="361"/>
      <c r="L29" s="362"/>
      <c r="M29" s="362"/>
      <c r="N29" s="360"/>
      <c r="O29" s="361"/>
      <c r="P29" s="361"/>
      <c r="Q29" s="361"/>
      <c r="R29" s="361"/>
      <c r="S29" s="362"/>
      <c r="T29" s="363"/>
      <c r="U29" s="360"/>
      <c r="V29" s="361"/>
      <c r="W29" s="361"/>
      <c r="X29" s="361"/>
      <c r="Y29" s="361"/>
      <c r="Z29" s="362"/>
      <c r="AA29" s="363"/>
      <c r="AB29" s="360"/>
      <c r="AC29" s="361"/>
      <c r="AD29" s="361"/>
      <c r="AE29" s="361"/>
      <c r="AF29" s="361"/>
      <c r="AG29" s="362"/>
      <c r="AH29" s="363"/>
      <c r="AI29" s="360"/>
      <c r="AJ29" s="361"/>
      <c r="AK29" s="361"/>
      <c r="AL29" s="361"/>
      <c r="AM29" s="361"/>
      <c r="AN29" s="362"/>
      <c r="AO29" s="363"/>
      <c r="AP29" s="360"/>
      <c r="AQ29" s="361"/>
      <c r="AR29" s="361"/>
      <c r="AS29" s="361"/>
      <c r="AT29" s="361"/>
      <c r="AU29" s="362"/>
      <c r="AV29" s="363"/>
      <c r="AW29" s="364"/>
      <c r="AX29" s="361"/>
      <c r="AY29" s="361"/>
      <c r="AZ29" s="361"/>
      <c r="BA29" s="361"/>
      <c r="BB29" s="362"/>
      <c r="BC29" s="362"/>
      <c r="BD29" s="360"/>
      <c r="BE29" s="361"/>
      <c r="BF29" s="361"/>
      <c r="BG29" s="361"/>
      <c r="BH29" s="361"/>
      <c r="BI29" s="362"/>
      <c r="BJ29" s="363"/>
      <c r="BK29" s="360"/>
      <c r="BL29" s="361"/>
      <c r="BM29" s="361"/>
      <c r="BN29" s="361"/>
      <c r="BO29" s="361"/>
      <c r="BP29" s="362"/>
      <c r="BQ29" s="363"/>
      <c r="BR29" s="360"/>
      <c r="BS29" s="361"/>
      <c r="BT29" s="361"/>
      <c r="BU29" s="361"/>
      <c r="BV29" s="361"/>
      <c r="BW29" s="362"/>
      <c r="BX29" s="363"/>
      <c r="BY29" s="364"/>
      <c r="BZ29" s="361"/>
      <c r="CA29" s="361"/>
      <c r="CB29" s="361"/>
      <c r="CC29" s="361"/>
      <c r="CD29" s="362"/>
      <c r="CE29" s="362"/>
      <c r="CF29" s="360"/>
      <c r="CG29" s="361"/>
      <c r="CH29" s="361"/>
      <c r="CI29" s="361"/>
      <c r="CJ29" s="361"/>
      <c r="CK29" s="362"/>
      <c r="CL29" s="363"/>
      <c r="CM29" s="360"/>
      <c r="CN29" s="361"/>
      <c r="CO29" s="361"/>
      <c r="CP29" s="361"/>
      <c r="CQ29" s="361"/>
      <c r="CR29" s="362"/>
      <c r="CS29" s="363"/>
      <c r="CT29" s="360"/>
      <c r="CU29" s="361"/>
      <c r="CV29" s="361"/>
      <c r="CW29" s="361"/>
      <c r="CX29" s="361"/>
      <c r="CY29" s="362"/>
      <c r="CZ29" s="363"/>
      <c r="DA29" s="364"/>
      <c r="DB29" s="361"/>
      <c r="DC29" s="361"/>
      <c r="DD29" s="361"/>
      <c r="DE29" s="361"/>
      <c r="DF29" s="362"/>
      <c r="DG29" s="363"/>
      <c r="DH29" s="360"/>
      <c r="DI29" s="361"/>
      <c r="DJ29" s="361"/>
      <c r="DK29" s="361"/>
      <c r="DL29" s="361"/>
      <c r="DM29" s="362"/>
      <c r="DN29" s="363"/>
      <c r="DO29" s="360"/>
      <c r="DP29" s="361"/>
      <c r="DQ29" s="361"/>
      <c r="DR29" s="361"/>
      <c r="DS29" s="361"/>
      <c r="DT29" s="362"/>
      <c r="DU29" s="363"/>
      <c r="DV29" s="360"/>
      <c r="DW29" s="361"/>
      <c r="DX29" s="361"/>
      <c r="DY29" s="361"/>
      <c r="DZ29" s="361"/>
      <c r="EA29" s="362"/>
      <c r="EB29" s="363"/>
      <c r="EC29" s="360"/>
      <c r="ED29" s="361"/>
      <c r="EE29" s="361"/>
      <c r="EF29" s="361"/>
      <c r="EG29" s="361"/>
      <c r="EH29" s="362"/>
      <c r="EI29" s="363"/>
      <c r="EJ29" s="360"/>
      <c r="EK29" s="361"/>
      <c r="EL29" s="361"/>
      <c r="EM29" s="361"/>
      <c r="EN29" s="361"/>
      <c r="EO29" s="362"/>
      <c r="EP29" s="363"/>
      <c r="EQ29" s="360"/>
      <c r="ER29" s="361"/>
      <c r="ES29" s="361"/>
      <c r="ET29" s="361"/>
      <c r="EU29" s="361"/>
      <c r="EV29" s="362"/>
      <c r="EW29" s="363"/>
      <c r="EX29" s="360"/>
      <c r="EY29" s="361"/>
      <c r="EZ29" s="361"/>
      <c r="FA29" s="361"/>
      <c r="FB29" s="361"/>
      <c r="FC29" s="362"/>
      <c r="FD29" s="363"/>
      <c r="FE29" s="360"/>
      <c r="FF29" s="361"/>
      <c r="FG29" s="361"/>
      <c r="FH29" s="361"/>
      <c r="FI29" s="361"/>
      <c r="FJ29" s="362"/>
      <c r="FK29" s="365"/>
      <c r="FL29" s="331" t="str">
        <f t="shared" si="3"/>
        <v/>
      </c>
      <c r="FM29" s="322" t="str">
        <f t="shared" si="0"/>
        <v/>
      </c>
      <c r="FN29" s="322" t="str">
        <f t="shared" si="1"/>
        <v/>
      </c>
      <c r="FO29" s="322" t="str">
        <f t="shared" si="2"/>
        <v/>
      </c>
      <c r="FP29" s="332" t="str">
        <f t="shared" si="4"/>
        <v/>
      </c>
      <c r="FQ29" s="333"/>
    </row>
    <row r="30" spans="2:173" ht="15.75" customHeight="1" x14ac:dyDescent="0.5">
      <c r="B30" s="322">
        <v>24</v>
      </c>
      <c r="C30" s="376" t="str">
        <f>IF(นักเรียน!C29="","",นักเรียน!C29)</f>
        <v/>
      </c>
      <c r="D30" s="376" t="str">
        <f>IF(นักเรียน!D29="","",นักเรียน!D29)</f>
        <v/>
      </c>
      <c r="E30" s="323" t="str">
        <f>IF(นักเรียน!E29="","",นักเรียน!E29)</f>
        <v/>
      </c>
      <c r="F30" s="322" t="str">
        <f>IF(นักเรียน!E29="","",นักเรียน!B29)</f>
        <v/>
      </c>
      <c r="G30" s="360"/>
      <c r="H30" s="361"/>
      <c r="I30" s="361"/>
      <c r="J30" s="361"/>
      <c r="K30" s="361"/>
      <c r="L30" s="362"/>
      <c r="M30" s="362"/>
      <c r="N30" s="360"/>
      <c r="O30" s="361"/>
      <c r="P30" s="361"/>
      <c r="Q30" s="361"/>
      <c r="R30" s="361"/>
      <c r="S30" s="362"/>
      <c r="T30" s="363"/>
      <c r="U30" s="360"/>
      <c r="V30" s="361"/>
      <c r="W30" s="361"/>
      <c r="X30" s="361"/>
      <c r="Y30" s="361"/>
      <c r="Z30" s="362"/>
      <c r="AA30" s="363"/>
      <c r="AB30" s="360"/>
      <c r="AC30" s="361"/>
      <c r="AD30" s="361"/>
      <c r="AE30" s="361"/>
      <c r="AF30" s="361"/>
      <c r="AG30" s="362"/>
      <c r="AH30" s="363"/>
      <c r="AI30" s="360"/>
      <c r="AJ30" s="361"/>
      <c r="AK30" s="361"/>
      <c r="AL30" s="361"/>
      <c r="AM30" s="361"/>
      <c r="AN30" s="362"/>
      <c r="AO30" s="363"/>
      <c r="AP30" s="360"/>
      <c r="AQ30" s="361"/>
      <c r="AR30" s="361"/>
      <c r="AS30" s="361"/>
      <c r="AT30" s="361"/>
      <c r="AU30" s="362"/>
      <c r="AV30" s="363"/>
      <c r="AW30" s="364"/>
      <c r="AX30" s="361"/>
      <c r="AY30" s="361"/>
      <c r="AZ30" s="361"/>
      <c r="BA30" s="361"/>
      <c r="BB30" s="362"/>
      <c r="BC30" s="362"/>
      <c r="BD30" s="360"/>
      <c r="BE30" s="361"/>
      <c r="BF30" s="361"/>
      <c r="BG30" s="361"/>
      <c r="BH30" s="361"/>
      <c r="BI30" s="362"/>
      <c r="BJ30" s="363"/>
      <c r="BK30" s="360"/>
      <c r="BL30" s="361"/>
      <c r="BM30" s="361"/>
      <c r="BN30" s="361"/>
      <c r="BO30" s="361"/>
      <c r="BP30" s="362"/>
      <c r="BQ30" s="363"/>
      <c r="BR30" s="360"/>
      <c r="BS30" s="361"/>
      <c r="BT30" s="361"/>
      <c r="BU30" s="361"/>
      <c r="BV30" s="361"/>
      <c r="BW30" s="362"/>
      <c r="BX30" s="363"/>
      <c r="BY30" s="364"/>
      <c r="BZ30" s="361"/>
      <c r="CA30" s="361"/>
      <c r="CB30" s="361"/>
      <c r="CC30" s="361"/>
      <c r="CD30" s="362"/>
      <c r="CE30" s="362"/>
      <c r="CF30" s="360"/>
      <c r="CG30" s="361"/>
      <c r="CH30" s="361"/>
      <c r="CI30" s="361"/>
      <c r="CJ30" s="361"/>
      <c r="CK30" s="362"/>
      <c r="CL30" s="363"/>
      <c r="CM30" s="360"/>
      <c r="CN30" s="361"/>
      <c r="CO30" s="361"/>
      <c r="CP30" s="361"/>
      <c r="CQ30" s="361"/>
      <c r="CR30" s="362"/>
      <c r="CS30" s="363"/>
      <c r="CT30" s="360"/>
      <c r="CU30" s="361"/>
      <c r="CV30" s="361"/>
      <c r="CW30" s="361"/>
      <c r="CX30" s="361"/>
      <c r="CY30" s="362"/>
      <c r="CZ30" s="363"/>
      <c r="DA30" s="364"/>
      <c r="DB30" s="361"/>
      <c r="DC30" s="361"/>
      <c r="DD30" s="361"/>
      <c r="DE30" s="361"/>
      <c r="DF30" s="362"/>
      <c r="DG30" s="363"/>
      <c r="DH30" s="360"/>
      <c r="DI30" s="361"/>
      <c r="DJ30" s="361"/>
      <c r="DK30" s="361"/>
      <c r="DL30" s="361"/>
      <c r="DM30" s="362"/>
      <c r="DN30" s="363"/>
      <c r="DO30" s="360"/>
      <c r="DP30" s="361"/>
      <c r="DQ30" s="361"/>
      <c r="DR30" s="361"/>
      <c r="DS30" s="361"/>
      <c r="DT30" s="362"/>
      <c r="DU30" s="363"/>
      <c r="DV30" s="360"/>
      <c r="DW30" s="361"/>
      <c r="DX30" s="361"/>
      <c r="DY30" s="361"/>
      <c r="DZ30" s="361"/>
      <c r="EA30" s="362"/>
      <c r="EB30" s="363"/>
      <c r="EC30" s="360"/>
      <c r="ED30" s="361"/>
      <c r="EE30" s="361"/>
      <c r="EF30" s="361"/>
      <c r="EG30" s="361"/>
      <c r="EH30" s="362"/>
      <c r="EI30" s="363"/>
      <c r="EJ30" s="360"/>
      <c r="EK30" s="361"/>
      <c r="EL30" s="361"/>
      <c r="EM30" s="361"/>
      <c r="EN30" s="361"/>
      <c r="EO30" s="362"/>
      <c r="EP30" s="363"/>
      <c r="EQ30" s="360"/>
      <c r="ER30" s="361"/>
      <c r="ES30" s="361"/>
      <c r="ET30" s="361"/>
      <c r="EU30" s="361"/>
      <c r="EV30" s="362"/>
      <c r="EW30" s="363"/>
      <c r="EX30" s="360"/>
      <c r="EY30" s="361"/>
      <c r="EZ30" s="361"/>
      <c r="FA30" s="361"/>
      <c r="FB30" s="361"/>
      <c r="FC30" s="362"/>
      <c r="FD30" s="363"/>
      <c r="FE30" s="360"/>
      <c r="FF30" s="361"/>
      <c r="FG30" s="361"/>
      <c r="FH30" s="361"/>
      <c r="FI30" s="361"/>
      <c r="FJ30" s="362"/>
      <c r="FK30" s="365"/>
      <c r="FL30" s="331" t="str">
        <f t="shared" si="3"/>
        <v/>
      </c>
      <c r="FM30" s="322" t="str">
        <f t="shared" si="0"/>
        <v/>
      </c>
      <c r="FN30" s="322" t="str">
        <f t="shared" si="1"/>
        <v/>
      </c>
      <c r="FO30" s="322" t="str">
        <f t="shared" si="2"/>
        <v/>
      </c>
      <c r="FP30" s="332" t="str">
        <f t="shared" si="4"/>
        <v/>
      </c>
      <c r="FQ30" s="333"/>
    </row>
    <row r="31" spans="2:173" ht="15.75" customHeight="1" x14ac:dyDescent="0.5">
      <c r="B31" s="322">
        <v>25</v>
      </c>
      <c r="C31" s="376" t="str">
        <f>IF(นักเรียน!C30="","",นักเรียน!C30)</f>
        <v/>
      </c>
      <c r="D31" s="376" t="str">
        <f>IF(นักเรียน!D30="","",นักเรียน!D30)</f>
        <v/>
      </c>
      <c r="E31" s="323" t="str">
        <f>IF(นักเรียน!E30="","",นักเรียน!E30)</f>
        <v/>
      </c>
      <c r="F31" s="322" t="str">
        <f>IF(นักเรียน!E30="","",นักเรียน!B30)</f>
        <v/>
      </c>
      <c r="G31" s="360"/>
      <c r="H31" s="361"/>
      <c r="I31" s="361"/>
      <c r="J31" s="361"/>
      <c r="K31" s="361"/>
      <c r="L31" s="362"/>
      <c r="M31" s="362"/>
      <c r="N31" s="360"/>
      <c r="O31" s="361"/>
      <c r="P31" s="361"/>
      <c r="Q31" s="361"/>
      <c r="R31" s="361"/>
      <c r="S31" s="362"/>
      <c r="T31" s="363"/>
      <c r="U31" s="360"/>
      <c r="V31" s="361"/>
      <c r="W31" s="361"/>
      <c r="X31" s="361"/>
      <c r="Y31" s="361"/>
      <c r="Z31" s="362"/>
      <c r="AA31" s="363"/>
      <c r="AB31" s="360"/>
      <c r="AC31" s="361"/>
      <c r="AD31" s="361"/>
      <c r="AE31" s="361"/>
      <c r="AF31" s="361"/>
      <c r="AG31" s="362"/>
      <c r="AH31" s="363"/>
      <c r="AI31" s="360"/>
      <c r="AJ31" s="361"/>
      <c r="AK31" s="361"/>
      <c r="AL31" s="361"/>
      <c r="AM31" s="361"/>
      <c r="AN31" s="362"/>
      <c r="AO31" s="363"/>
      <c r="AP31" s="360"/>
      <c r="AQ31" s="361"/>
      <c r="AR31" s="361"/>
      <c r="AS31" s="361"/>
      <c r="AT31" s="361"/>
      <c r="AU31" s="362"/>
      <c r="AV31" s="363"/>
      <c r="AW31" s="364"/>
      <c r="AX31" s="361"/>
      <c r="AY31" s="361"/>
      <c r="AZ31" s="361"/>
      <c r="BA31" s="361"/>
      <c r="BB31" s="362"/>
      <c r="BC31" s="362"/>
      <c r="BD31" s="360"/>
      <c r="BE31" s="361"/>
      <c r="BF31" s="361"/>
      <c r="BG31" s="361"/>
      <c r="BH31" s="361"/>
      <c r="BI31" s="362"/>
      <c r="BJ31" s="363"/>
      <c r="BK31" s="360"/>
      <c r="BL31" s="361"/>
      <c r="BM31" s="361"/>
      <c r="BN31" s="361"/>
      <c r="BO31" s="361"/>
      <c r="BP31" s="362"/>
      <c r="BQ31" s="363"/>
      <c r="BR31" s="360"/>
      <c r="BS31" s="361"/>
      <c r="BT31" s="361"/>
      <c r="BU31" s="361"/>
      <c r="BV31" s="361"/>
      <c r="BW31" s="362"/>
      <c r="BX31" s="363"/>
      <c r="BY31" s="364"/>
      <c r="BZ31" s="361"/>
      <c r="CA31" s="361"/>
      <c r="CB31" s="361"/>
      <c r="CC31" s="361"/>
      <c r="CD31" s="362"/>
      <c r="CE31" s="362"/>
      <c r="CF31" s="360"/>
      <c r="CG31" s="361"/>
      <c r="CH31" s="361"/>
      <c r="CI31" s="361"/>
      <c r="CJ31" s="361"/>
      <c r="CK31" s="362"/>
      <c r="CL31" s="363"/>
      <c r="CM31" s="360"/>
      <c r="CN31" s="361"/>
      <c r="CO31" s="361"/>
      <c r="CP31" s="361"/>
      <c r="CQ31" s="361"/>
      <c r="CR31" s="362"/>
      <c r="CS31" s="363"/>
      <c r="CT31" s="360"/>
      <c r="CU31" s="361"/>
      <c r="CV31" s="361"/>
      <c r="CW31" s="361"/>
      <c r="CX31" s="361"/>
      <c r="CY31" s="362"/>
      <c r="CZ31" s="363"/>
      <c r="DA31" s="364"/>
      <c r="DB31" s="361"/>
      <c r="DC31" s="361"/>
      <c r="DD31" s="361"/>
      <c r="DE31" s="361"/>
      <c r="DF31" s="362"/>
      <c r="DG31" s="363"/>
      <c r="DH31" s="360"/>
      <c r="DI31" s="361"/>
      <c r="DJ31" s="361"/>
      <c r="DK31" s="361"/>
      <c r="DL31" s="361"/>
      <c r="DM31" s="362"/>
      <c r="DN31" s="363"/>
      <c r="DO31" s="360"/>
      <c r="DP31" s="361"/>
      <c r="DQ31" s="361"/>
      <c r="DR31" s="361"/>
      <c r="DS31" s="361"/>
      <c r="DT31" s="362"/>
      <c r="DU31" s="363"/>
      <c r="DV31" s="360"/>
      <c r="DW31" s="361"/>
      <c r="DX31" s="361"/>
      <c r="DY31" s="361"/>
      <c r="DZ31" s="361"/>
      <c r="EA31" s="362"/>
      <c r="EB31" s="363"/>
      <c r="EC31" s="360"/>
      <c r="ED31" s="361"/>
      <c r="EE31" s="361"/>
      <c r="EF31" s="361"/>
      <c r="EG31" s="361"/>
      <c r="EH31" s="362"/>
      <c r="EI31" s="363"/>
      <c r="EJ31" s="360"/>
      <c r="EK31" s="361"/>
      <c r="EL31" s="361"/>
      <c r="EM31" s="361"/>
      <c r="EN31" s="361"/>
      <c r="EO31" s="362"/>
      <c r="EP31" s="363"/>
      <c r="EQ31" s="360"/>
      <c r="ER31" s="361"/>
      <c r="ES31" s="361"/>
      <c r="ET31" s="361"/>
      <c r="EU31" s="361"/>
      <c r="EV31" s="362"/>
      <c r="EW31" s="363"/>
      <c r="EX31" s="360"/>
      <c r="EY31" s="361"/>
      <c r="EZ31" s="361"/>
      <c r="FA31" s="361"/>
      <c r="FB31" s="361"/>
      <c r="FC31" s="362"/>
      <c r="FD31" s="363"/>
      <c r="FE31" s="360"/>
      <c r="FF31" s="361"/>
      <c r="FG31" s="361"/>
      <c r="FH31" s="361"/>
      <c r="FI31" s="361"/>
      <c r="FJ31" s="362"/>
      <c r="FK31" s="365"/>
      <c r="FL31" s="331" t="str">
        <f t="shared" si="3"/>
        <v/>
      </c>
      <c r="FM31" s="322" t="str">
        <f t="shared" si="0"/>
        <v/>
      </c>
      <c r="FN31" s="322" t="str">
        <f t="shared" si="1"/>
        <v/>
      </c>
      <c r="FO31" s="322" t="str">
        <f t="shared" si="2"/>
        <v/>
      </c>
      <c r="FP31" s="332" t="str">
        <f t="shared" si="4"/>
        <v/>
      </c>
      <c r="FQ31" s="333"/>
    </row>
    <row r="32" spans="2:173" ht="15.75" customHeight="1" x14ac:dyDescent="0.5">
      <c r="B32" s="322">
        <v>26</v>
      </c>
      <c r="C32" s="376" t="str">
        <f>IF(นักเรียน!C31="","",นักเรียน!C31)</f>
        <v/>
      </c>
      <c r="D32" s="376" t="str">
        <f>IF(นักเรียน!D31="","",นักเรียน!D31)</f>
        <v/>
      </c>
      <c r="E32" s="323" t="str">
        <f>IF(นักเรียน!E31="","",นักเรียน!E31)</f>
        <v/>
      </c>
      <c r="F32" s="322" t="str">
        <f>IF(นักเรียน!E31="","",นักเรียน!B31)</f>
        <v/>
      </c>
      <c r="G32" s="360"/>
      <c r="H32" s="361"/>
      <c r="I32" s="361"/>
      <c r="J32" s="361"/>
      <c r="K32" s="361"/>
      <c r="L32" s="362"/>
      <c r="M32" s="362"/>
      <c r="N32" s="360"/>
      <c r="O32" s="361"/>
      <c r="P32" s="361"/>
      <c r="Q32" s="361"/>
      <c r="R32" s="361"/>
      <c r="S32" s="362"/>
      <c r="T32" s="363"/>
      <c r="U32" s="360"/>
      <c r="V32" s="361"/>
      <c r="W32" s="361"/>
      <c r="X32" s="361"/>
      <c r="Y32" s="361"/>
      <c r="Z32" s="362"/>
      <c r="AA32" s="363"/>
      <c r="AB32" s="360"/>
      <c r="AC32" s="361"/>
      <c r="AD32" s="361"/>
      <c r="AE32" s="361"/>
      <c r="AF32" s="361"/>
      <c r="AG32" s="362"/>
      <c r="AH32" s="363"/>
      <c r="AI32" s="360"/>
      <c r="AJ32" s="361"/>
      <c r="AK32" s="361"/>
      <c r="AL32" s="361"/>
      <c r="AM32" s="361"/>
      <c r="AN32" s="362"/>
      <c r="AO32" s="363"/>
      <c r="AP32" s="360"/>
      <c r="AQ32" s="361"/>
      <c r="AR32" s="361"/>
      <c r="AS32" s="361"/>
      <c r="AT32" s="361"/>
      <c r="AU32" s="362"/>
      <c r="AV32" s="363"/>
      <c r="AW32" s="364"/>
      <c r="AX32" s="361"/>
      <c r="AY32" s="361"/>
      <c r="AZ32" s="361"/>
      <c r="BA32" s="361"/>
      <c r="BB32" s="362"/>
      <c r="BC32" s="362"/>
      <c r="BD32" s="360"/>
      <c r="BE32" s="361"/>
      <c r="BF32" s="361"/>
      <c r="BG32" s="361"/>
      <c r="BH32" s="361"/>
      <c r="BI32" s="362"/>
      <c r="BJ32" s="363"/>
      <c r="BK32" s="360"/>
      <c r="BL32" s="361"/>
      <c r="BM32" s="361"/>
      <c r="BN32" s="361"/>
      <c r="BO32" s="361"/>
      <c r="BP32" s="362"/>
      <c r="BQ32" s="363"/>
      <c r="BR32" s="360"/>
      <c r="BS32" s="361"/>
      <c r="BT32" s="361"/>
      <c r="BU32" s="361"/>
      <c r="BV32" s="361"/>
      <c r="BW32" s="362"/>
      <c r="BX32" s="363"/>
      <c r="BY32" s="364"/>
      <c r="BZ32" s="361"/>
      <c r="CA32" s="361"/>
      <c r="CB32" s="361"/>
      <c r="CC32" s="361"/>
      <c r="CD32" s="362"/>
      <c r="CE32" s="362"/>
      <c r="CF32" s="360"/>
      <c r="CG32" s="361"/>
      <c r="CH32" s="361"/>
      <c r="CI32" s="361"/>
      <c r="CJ32" s="361"/>
      <c r="CK32" s="362"/>
      <c r="CL32" s="363"/>
      <c r="CM32" s="360"/>
      <c r="CN32" s="361"/>
      <c r="CO32" s="361"/>
      <c r="CP32" s="361"/>
      <c r="CQ32" s="361"/>
      <c r="CR32" s="362"/>
      <c r="CS32" s="363"/>
      <c r="CT32" s="360"/>
      <c r="CU32" s="361"/>
      <c r="CV32" s="361"/>
      <c r="CW32" s="361"/>
      <c r="CX32" s="361"/>
      <c r="CY32" s="362"/>
      <c r="CZ32" s="363"/>
      <c r="DA32" s="364"/>
      <c r="DB32" s="361"/>
      <c r="DC32" s="361"/>
      <c r="DD32" s="361"/>
      <c r="DE32" s="361"/>
      <c r="DF32" s="362"/>
      <c r="DG32" s="363"/>
      <c r="DH32" s="360"/>
      <c r="DI32" s="361"/>
      <c r="DJ32" s="361"/>
      <c r="DK32" s="361"/>
      <c r="DL32" s="361"/>
      <c r="DM32" s="362"/>
      <c r="DN32" s="363"/>
      <c r="DO32" s="360"/>
      <c r="DP32" s="361"/>
      <c r="DQ32" s="361"/>
      <c r="DR32" s="361"/>
      <c r="DS32" s="361"/>
      <c r="DT32" s="362"/>
      <c r="DU32" s="363"/>
      <c r="DV32" s="360"/>
      <c r="DW32" s="361"/>
      <c r="DX32" s="361"/>
      <c r="DY32" s="361"/>
      <c r="DZ32" s="361"/>
      <c r="EA32" s="362"/>
      <c r="EB32" s="363"/>
      <c r="EC32" s="360"/>
      <c r="ED32" s="361"/>
      <c r="EE32" s="361"/>
      <c r="EF32" s="361"/>
      <c r="EG32" s="361"/>
      <c r="EH32" s="362"/>
      <c r="EI32" s="363"/>
      <c r="EJ32" s="360"/>
      <c r="EK32" s="361"/>
      <c r="EL32" s="361"/>
      <c r="EM32" s="361"/>
      <c r="EN32" s="361"/>
      <c r="EO32" s="362"/>
      <c r="EP32" s="363"/>
      <c r="EQ32" s="360"/>
      <c r="ER32" s="361"/>
      <c r="ES32" s="361"/>
      <c r="ET32" s="361"/>
      <c r="EU32" s="361"/>
      <c r="EV32" s="362"/>
      <c r="EW32" s="363"/>
      <c r="EX32" s="360"/>
      <c r="EY32" s="361"/>
      <c r="EZ32" s="361"/>
      <c r="FA32" s="361"/>
      <c r="FB32" s="361"/>
      <c r="FC32" s="362"/>
      <c r="FD32" s="363"/>
      <c r="FE32" s="360"/>
      <c r="FF32" s="361"/>
      <c r="FG32" s="361"/>
      <c r="FH32" s="361"/>
      <c r="FI32" s="361"/>
      <c r="FJ32" s="362"/>
      <c r="FK32" s="365"/>
      <c r="FL32" s="331" t="str">
        <f t="shared" si="3"/>
        <v/>
      </c>
      <c r="FM32" s="322" t="str">
        <f t="shared" si="0"/>
        <v/>
      </c>
      <c r="FN32" s="322" t="str">
        <f t="shared" si="1"/>
        <v/>
      </c>
      <c r="FO32" s="322" t="str">
        <f t="shared" si="2"/>
        <v/>
      </c>
      <c r="FP32" s="332" t="str">
        <f t="shared" si="4"/>
        <v/>
      </c>
      <c r="FQ32" s="333"/>
    </row>
    <row r="33" spans="2:173" ht="15.75" customHeight="1" x14ac:dyDescent="0.5">
      <c r="B33" s="322">
        <v>27</v>
      </c>
      <c r="C33" s="376" t="str">
        <f>IF(นักเรียน!C32="","",นักเรียน!C32)</f>
        <v/>
      </c>
      <c r="D33" s="376" t="str">
        <f>IF(นักเรียน!D32="","",นักเรียน!D32)</f>
        <v/>
      </c>
      <c r="E33" s="323" t="str">
        <f>IF(นักเรียน!E32="","",นักเรียน!E32)</f>
        <v/>
      </c>
      <c r="F33" s="322" t="str">
        <f>IF(นักเรียน!E32="","",นักเรียน!B32)</f>
        <v/>
      </c>
      <c r="G33" s="360"/>
      <c r="H33" s="361"/>
      <c r="I33" s="361"/>
      <c r="J33" s="361"/>
      <c r="K33" s="361"/>
      <c r="L33" s="362"/>
      <c r="M33" s="362"/>
      <c r="N33" s="360"/>
      <c r="O33" s="361"/>
      <c r="P33" s="361"/>
      <c r="Q33" s="361"/>
      <c r="R33" s="361"/>
      <c r="S33" s="362"/>
      <c r="T33" s="363"/>
      <c r="U33" s="360"/>
      <c r="V33" s="361"/>
      <c r="W33" s="361"/>
      <c r="X33" s="361"/>
      <c r="Y33" s="361"/>
      <c r="Z33" s="362"/>
      <c r="AA33" s="363"/>
      <c r="AB33" s="360"/>
      <c r="AC33" s="361"/>
      <c r="AD33" s="361"/>
      <c r="AE33" s="361"/>
      <c r="AF33" s="361"/>
      <c r="AG33" s="362"/>
      <c r="AH33" s="363"/>
      <c r="AI33" s="360"/>
      <c r="AJ33" s="361"/>
      <c r="AK33" s="361"/>
      <c r="AL33" s="361"/>
      <c r="AM33" s="361"/>
      <c r="AN33" s="362"/>
      <c r="AO33" s="363"/>
      <c r="AP33" s="360"/>
      <c r="AQ33" s="361"/>
      <c r="AR33" s="361"/>
      <c r="AS33" s="361"/>
      <c r="AT33" s="361"/>
      <c r="AU33" s="362"/>
      <c r="AV33" s="363"/>
      <c r="AW33" s="364"/>
      <c r="AX33" s="361"/>
      <c r="AY33" s="361"/>
      <c r="AZ33" s="361"/>
      <c r="BA33" s="361"/>
      <c r="BB33" s="362"/>
      <c r="BC33" s="362"/>
      <c r="BD33" s="360"/>
      <c r="BE33" s="361"/>
      <c r="BF33" s="361"/>
      <c r="BG33" s="361"/>
      <c r="BH33" s="361"/>
      <c r="BI33" s="362"/>
      <c r="BJ33" s="363"/>
      <c r="BK33" s="360"/>
      <c r="BL33" s="361"/>
      <c r="BM33" s="361"/>
      <c r="BN33" s="361"/>
      <c r="BO33" s="361"/>
      <c r="BP33" s="362"/>
      <c r="BQ33" s="363"/>
      <c r="BR33" s="360"/>
      <c r="BS33" s="361"/>
      <c r="BT33" s="361"/>
      <c r="BU33" s="361"/>
      <c r="BV33" s="361"/>
      <c r="BW33" s="362"/>
      <c r="BX33" s="363"/>
      <c r="BY33" s="364"/>
      <c r="BZ33" s="361"/>
      <c r="CA33" s="361"/>
      <c r="CB33" s="361"/>
      <c r="CC33" s="361"/>
      <c r="CD33" s="362"/>
      <c r="CE33" s="362"/>
      <c r="CF33" s="360"/>
      <c r="CG33" s="361"/>
      <c r="CH33" s="361"/>
      <c r="CI33" s="361"/>
      <c r="CJ33" s="361"/>
      <c r="CK33" s="362"/>
      <c r="CL33" s="363"/>
      <c r="CM33" s="360"/>
      <c r="CN33" s="361"/>
      <c r="CO33" s="361"/>
      <c r="CP33" s="361"/>
      <c r="CQ33" s="361"/>
      <c r="CR33" s="362"/>
      <c r="CS33" s="363"/>
      <c r="CT33" s="360"/>
      <c r="CU33" s="361"/>
      <c r="CV33" s="361"/>
      <c r="CW33" s="361"/>
      <c r="CX33" s="361"/>
      <c r="CY33" s="362"/>
      <c r="CZ33" s="363"/>
      <c r="DA33" s="364"/>
      <c r="DB33" s="361"/>
      <c r="DC33" s="361"/>
      <c r="DD33" s="361"/>
      <c r="DE33" s="361"/>
      <c r="DF33" s="362"/>
      <c r="DG33" s="363"/>
      <c r="DH33" s="360"/>
      <c r="DI33" s="361"/>
      <c r="DJ33" s="361"/>
      <c r="DK33" s="361"/>
      <c r="DL33" s="361"/>
      <c r="DM33" s="362"/>
      <c r="DN33" s="363"/>
      <c r="DO33" s="360"/>
      <c r="DP33" s="361"/>
      <c r="DQ33" s="361"/>
      <c r="DR33" s="361"/>
      <c r="DS33" s="361"/>
      <c r="DT33" s="362"/>
      <c r="DU33" s="363"/>
      <c r="DV33" s="360"/>
      <c r="DW33" s="361"/>
      <c r="DX33" s="361"/>
      <c r="DY33" s="361"/>
      <c r="DZ33" s="361"/>
      <c r="EA33" s="362"/>
      <c r="EB33" s="363"/>
      <c r="EC33" s="360"/>
      <c r="ED33" s="361"/>
      <c r="EE33" s="361"/>
      <c r="EF33" s="361"/>
      <c r="EG33" s="361"/>
      <c r="EH33" s="362"/>
      <c r="EI33" s="363"/>
      <c r="EJ33" s="360"/>
      <c r="EK33" s="361"/>
      <c r="EL33" s="361"/>
      <c r="EM33" s="361"/>
      <c r="EN33" s="361"/>
      <c r="EO33" s="362"/>
      <c r="EP33" s="363"/>
      <c r="EQ33" s="360"/>
      <c r="ER33" s="361"/>
      <c r="ES33" s="361"/>
      <c r="ET33" s="361"/>
      <c r="EU33" s="361"/>
      <c r="EV33" s="362"/>
      <c r="EW33" s="363"/>
      <c r="EX33" s="360"/>
      <c r="EY33" s="361"/>
      <c r="EZ33" s="361"/>
      <c r="FA33" s="361"/>
      <c r="FB33" s="361"/>
      <c r="FC33" s="362"/>
      <c r="FD33" s="363"/>
      <c r="FE33" s="360"/>
      <c r="FF33" s="361"/>
      <c r="FG33" s="361"/>
      <c r="FH33" s="361"/>
      <c r="FI33" s="361"/>
      <c r="FJ33" s="362"/>
      <c r="FK33" s="365"/>
      <c r="FL33" s="331" t="str">
        <f t="shared" si="3"/>
        <v/>
      </c>
      <c r="FM33" s="322" t="str">
        <f t="shared" si="0"/>
        <v/>
      </c>
      <c r="FN33" s="322" t="str">
        <f t="shared" si="1"/>
        <v/>
      </c>
      <c r="FO33" s="322" t="str">
        <f t="shared" si="2"/>
        <v/>
      </c>
      <c r="FP33" s="332" t="str">
        <f t="shared" si="4"/>
        <v/>
      </c>
      <c r="FQ33" s="333"/>
    </row>
    <row r="34" spans="2:173" ht="15.75" customHeight="1" x14ac:dyDescent="0.5">
      <c r="B34" s="322">
        <v>28</v>
      </c>
      <c r="C34" s="376" t="str">
        <f>IF(นักเรียน!C33="","",นักเรียน!C33)</f>
        <v/>
      </c>
      <c r="D34" s="376" t="str">
        <f>IF(นักเรียน!D33="","",นักเรียน!D33)</f>
        <v/>
      </c>
      <c r="E34" s="323" t="str">
        <f>IF(นักเรียน!E33="","",นักเรียน!E33)</f>
        <v/>
      </c>
      <c r="F34" s="322" t="str">
        <f>IF(นักเรียน!E33="","",นักเรียน!B33)</f>
        <v/>
      </c>
      <c r="G34" s="360"/>
      <c r="H34" s="361"/>
      <c r="I34" s="361"/>
      <c r="J34" s="361"/>
      <c r="K34" s="361"/>
      <c r="L34" s="362"/>
      <c r="M34" s="362"/>
      <c r="N34" s="360"/>
      <c r="O34" s="361"/>
      <c r="P34" s="361"/>
      <c r="Q34" s="361"/>
      <c r="R34" s="361"/>
      <c r="S34" s="362"/>
      <c r="T34" s="363"/>
      <c r="U34" s="360"/>
      <c r="V34" s="361"/>
      <c r="W34" s="361"/>
      <c r="X34" s="361"/>
      <c r="Y34" s="361"/>
      <c r="Z34" s="362"/>
      <c r="AA34" s="363"/>
      <c r="AB34" s="360"/>
      <c r="AC34" s="361"/>
      <c r="AD34" s="361"/>
      <c r="AE34" s="361"/>
      <c r="AF34" s="361"/>
      <c r="AG34" s="362"/>
      <c r="AH34" s="363"/>
      <c r="AI34" s="360"/>
      <c r="AJ34" s="361"/>
      <c r="AK34" s="361"/>
      <c r="AL34" s="361"/>
      <c r="AM34" s="361"/>
      <c r="AN34" s="362"/>
      <c r="AO34" s="363"/>
      <c r="AP34" s="360"/>
      <c r="AQ34" s="361"/>
      <c r="AR34" s="361"/>
      <c r="AS34" s="361"/>
      <c r="AT34" s="361"/>
      <c r="AU34" s="362"/>
      <c r="AV34" s="363"/>
      <c r="AW34" s="364"/>
      <c r="AX34" s="361"/>
      <c r="AY34" s="361"/>
      <c r="AZ34" s="361"/>
      <c r="BA34" s="361"/>
      <c r="BB34" s="362"/>
      <c r="BC34" s="362"/>
      <c r="BD34" s="360"/>
      <c r="BE34" s="361"/>
      <c r="BF34" s="361"/>
      <c r="BG34" s="361"/>
      <c r="BH34" s="361"/>
      <c r="BI34" s="362"/>
      <c r="BJ34" s="363"/>
      <c r="BK34" s="360"/>
      <c r="BL34" s="361"/>
      <c r="BM34" s="361"/>
      <c r="BN34" s="361"/>
      <c r="BO34" s="361"/>
      <c r="BP34" s="362"/>
      <c r="BQ34" s="363"/>
      <c r="BR34" s="360"/>
      <c r="BS34" s="361"/>
      <c r="BT34" s="361"/>
      <c r="BU34" s="361"/>
      <c r="BV34" s="361"/>
      <c r="BW34" s="362"/>
      <c r="BX34" s="363"/>
      <c r="BY34" s="364"/>
      <c r="BZ34" s="361"/>
      <c r="CA34" s="361"/>
      <c r="CB34" s="361"/>
      <c r="CC34" s="361"/>
      <c r="CD34" s="362"/>
      <c r="CE34" s="362"/>
      <c r="CF34" s="360"/>
      <c r="CG34" s="361"/>
      <c r="CH34" s="361"/>
      <c r="CI34" s="361"/>
      <c r="CJ34" s="361"/>
      <c r="CK34" s="362"/>
      <c r="CL34" s="363"/>
      <c r="CM34" s="360"/>
      <c r="CN34" s="361"/>
      <c r="CO34" s="361"/>
      <c r="CP34" s="361"/>
      <c r="CQ34" s="361"/>
      <c r="CR34" s="362"/>
      <c r="CS34" s="363"/>
      <c r="CT34" s="360"/>
      <c r="CU34" s="361"/>
      <c r="CV34" s="361"/>
      <c r="CW34" s="361"/>
      <c r="CX34" s="361"/>
      <c r="CY34" s="362"/>
      <c r="CZ34" s="363"/>
      <c r="DA34" s="364"/>
      <c r="DB34" s="361"/>
      <c r="DC34" s="361"/>
      <c r="DD34" s="361"/>
      <c r="DE34" s="361"/>
      <c r="DF34" s="362"/>
      <c r="DG34" s="363"/>
      <c r="DH34" s="360"/>
      <c r="DI34" s="361"/>
      <c r="DJ34" s="361"/>
      <c r="DK34" s="361"/>
      <c r="DL34" s="361"/>
      <c r="DM34" s="362"/>
      <c r="DN34" s="363"/>
      <c r="DO34" s="360"/>
      <c r="DP34" s="361"/>
      <c r="DQ34" s="361"/>
      <c r="DR34" s="361"/>
      <c r="DS34" s="361"/>
      <c r="DT34" s="362"/>
      <c r="DU34" s="363"/>
      <c r="DV34" s="360"/>
      <c r="DW34" s="361"/>
      <c r="DX34" s="361"/>
      <c r="DY34" s="361"/>
      <c r="DZ34" s="361"/>
      <c r="EA34" s="362"/>
      <c r="EB34" s="363"/>
      <c r="EC34" s="360"/>
      <c r="ED34" s="361"/>
      <c r="EE34" s="361"/>
      <c r="EF34" s="361"/>
      <c r="EG34" s="361"/>
      <c r="EH34" s="362"/>
      <c r="EI34" s="363"/>
      <c r="EJ34" s="360"/>
      <c r="EK34" s="361"/>
      <c r="EL34" s="361"/>
      <c r="EM34" s="361"/>
      <c r="EN34" s="361"/>
      <c r="EO34" s="362"/>
      <c r="EP34" s="363"/>
      <c r="EQ34" s="360"/>
      <c r="ER34" s="361"/>
      <c r="ES34" s="361"/>
      <c r="ET34" s="361"/>
      <c r="EU34" s="361"/>
      <c r="EV34" s="362"/>
      <c r="EW34" s="363"/>
      <c r="EX34" s="360"/>
      <c r="EY34" s="361"/>
      <c r="EZ34" s="361"/>
      <c r="FA34" s="361"/>
      <c r="FB34" s="361"/>
      <c r="FC34" s="362"/>
      <c r="FD34" s="363"/>
      <c r="FE34" s="360"/>
      <c r="FF34" s="361"/>
      <c r="FG34" s="361"/>
      <c r="FH34" s="361"/>
      <c r="FI34" s="361"/>
      <c r="FJ34" s="362"/>
      <c r="FK34" s="365"/>
      <c r="FL34" s="331" t="str">
        <f t="shared" si="3"/>
        <v/>
      </c>
      <c r="FM34" s="322" t="str">
        <f t="shared" si="0"/>
        <v/>
      </c>
      <c r="FN34" s="322" t="str">
        <f t="shared" si="1"/>
        <v/>
      </c>
      <c r="FO34" s="322" t="str">
        <f t="shared" si="2"/>
        <v/>
      </c>
      <c r="FP34" s="332" t="str">
        <f t="shared" si="4"/>
        <v/>
      </c>
      <c r="FQ34" s="333"/>
    </row>
    <row r="35" spans="2:173" ht="15.75" customHeight="1" x14ac:dyDescent="0.5">
      <c r="B35" s="322">
        <v>29</v>
      </c>
      <c r="C35" s="376" t="str">
        <f>IF(นักเรียน!C34="","",นักเรียน!C34)</f>
        <v/>
      </c>
      <c r="D35" s="376" t="str">
        <f>IF(นักเรียน!D34="","",นักเรียน!D34)</f>
        <v/>
      </c>
      <c r="E35" s="323" t="str">
        <f>IF(นักเรียน!E34="","",นักเรียน!E34)</f>
        <v/>
      </c>
      <c r="F35" s="322" t="str">
        <f>IF(นักเรียน!E34="","",นักเรียน!B34)</f>
        <v/>
      </c>
      <c r="G35" s="360"/>
      <c r="H35" s="361"/>
      <c r="I35" s="361"/>
      <c r="J35" s="361"/>
      <c r="K35" s="361"/>
      <c r="L35" s="362"/>
      <c r="M35" s="362"/>
      <c r="N35" s="360"/>
      <c r="O35" s="361"/>
      <c r="P35" s="361"/>
      <c r="Q35" s="361"/>
      <c r="R35" s="361"/>
      <c r="S35" s="362"/>
      <c r="T35" s="363"/>
      <c r="U35" s="360"/>
      <c r="V35" s="361"/>
      <c r="W35" s="361"/>
      <c r="X35" s="361"/>
      <c r="Y35" s="361"/>
      <c r="Z35" s="362"/>
      <c r="AA35" s="363"/>
      <c r="AB35" s="360"/>
      <c r="AC35" s="361"/>
      <c r="AD35" s="361"/>
      <c r="AE35" s="361"/>
      <c r="AF35" s="361"/>
      <c r="AG35" s="362"/>
      <c r="AH35" s="363"/>
      <c r="AI35" s="360"/>
      <c r="AJ35" s="361"/>
      <c r="AK35" s="361"/>
      <c r="AL35" s="361"/>
      <c r="AM35" s="361"/>
      <c r="AN35" s="362"/>
      <c r="AO35" s="363"/>
      <c r="AP35" s="360"/>
      <c r="AQ35" s="361"/>
      <c r="AR35" s="361"/>
      <c r="AS35" s="361"/>
      <c r="AT35" s="361"/>
      <c r="AU35" s="362"/>
      <c r="AV35" s="363"/>
      <c r="AW35" s="364"/>
      <c r="AX35" s="361"/>
      <c r="AY35" s="361"/>
      <c r="AZ35" s="361"/>
      <c r="BA35" s="361"/>
      <c r="BB35" s="362"/>
      <c r="BC35" s="362"/>
      <c r="BD35" s="360"/>
      <c r="BE35" s="361"/>
      <c r="BF35" s="361"/>
      <c r="BG35" s="361"/>
      <c r="BH35" s="361"/>
      <c r="BI35" s="362"/>
      <c r="BJ35" s="363"/>
      <c r="BK35" s="360"/>
      <c r="BL35" s="361"/>
      <c r="BM35" s="361"/>
      <c r="BN35" s="361"/>
      <c r="BO35" s="361"/>
      <c r="BP35" s="362"/>
      <c r="BQ35" s="363"/>
      <c r="BR35" s="360"/>
      <c r="BS35" s="361"/>
      <c r="BT35" s="361"/>
      <c r="BU35" s="361"/>
      <c r="BV35" s="361"/>
      <c r="BW35" s="362"/>
      <c r="BX35" s="363"/>
      <c r="BY35" s="364"/>
      <c r="BZ35" s="361"/>
      <c r="CA35" s="361"/>
      <c r="CB35" s="361"/>
      <c r="CC35" s="361"/>
      <c r="CD35" s="362"/>
      <c r="CE35" s="362"/>
      <c r="CF35" s="360"/>
      <c r="CG35" s="361"/>
      <c r="CH35" s="361"/>
      <c r="CI35" s="361"/>
      <c r="CJ35" s="361"/>
      <c r="CK35" s="362"/>
      <c r="CL35" s="363"/>
      <c r="CM35" s="360"/>
      <c r="CN35" s="361"/>
      <c r="CO35" s="361"/>
      <c r="CP35" s="361"/>
      <c r="CQ35" s="361"/>
      <c r="CR35" s="362"/>
      <c r="CS35" s="363"/>
      <c r="CT35" s="360"/>
      <c r="CU35" s="361"/>
      <c r="CV35" s="361"/>
      <c r="CW35" s="361"/>
      <c r="CX35" s="361"/>
      <c r="CY35" s="362"/>
      <c r="CZ35" s="363"/>
      <c r="DA35" s="364"/>
      <c r="DB35" s="361"/>
      <c r="DC35" s="361"/>
      <c r="DD35" s="361"/>
      <c r="DE35" s="361"/>
      <c r="DF35" s="362"/>
      <c r="DG35" s="363"/>
      <c r="DH35" s="360"/>
      <c r="DI35" s="361"/>
      <c r="DJ35" s="361"/>
      <c r="DK35" s="361"/>
      <c r="DL35" s="361"/>
      <c r="DM35" s="362"/>
      <c r="DN35" s="363"/>
      <c r="DO35" s="360"/>
      <c r="DP35" s="361"/>
      <c r="DQ35" s="361"/>
      <c r="DR35" s="361"/>
      <c r="DS35" s="361"/>
      <c r="DT35" s="362"/>
      <c r="DU35" s="363"/>
      <c r="DV35" s="360"/>
      <c r="DW35" s="361"/>
      <c r="DX35" s="361"/>
      <c r="DY35" s="361"/>
      <c r="DZ35" s="361"/>
      <c r="EA35" s="362"/>
      <c r="EB35" s="363"/>
      <c r="EC35" s="360"/>
      <c r="ED35" s="361"/>
      <c r="EE35" s="361"/>
      <c r="EF35" s="361"/>
      <c r="EG35" s="361"/>
      <c r="EH35" s="362"/>
      <c r="EI35" s="363"/>
      <c r="EJ35" s="360"/>
      <c r="EK35" s="361"/>
      <c r="EL35" s="361"/>
      <c r="EM35" s="361"/>
      <c r="EN35" s="361"/>
      <c r="EO35" s="362"/>
      <c r="EP35" s="363"/>
      <c r="EQ35" s="360"/>
      <c r="ER35" s="361"/>
      <c r="ES35" s="361"/>
      <c r="ET35" s="361"/>
      <c r="EU35" s="361"/>
      <c r="EV35" s="362"/>
      <c r="EW35" s="363"/>
      <c r="EX35" s="360"/>
      <c r="EY35" s="361"/>
      <c r="EZ35" s="361"/>
      <c r="FA35" s="361"/>
      <c r="FB35" s="361"/>
      <c r="FC35" s="362"/>
      <c r="FD35" s="363"/>
      <c r="FE35" s="360"/>
      <c r="FF35" s="361"/>
      <c r="FG35" s="361"/>
      <c r="FH35" s="361"/>
      <c r="FI35" s="361"/>
      <c r="FJ35" s="362"/>
      <c r="FK35" s="365"/>
      <c r="FL35" s="331" t="str">
        <f t="shared" si="3"/>
        <v/>
      </c>
      <c r="FM35" s="322" t="str">
        <f t="shared" si="0"/>
        <v/>
      </c>
      <c r="FN35" s="322" t="str">
        <f t="shared" si="1"/>
        <v/>
      </c>
      <c r="FO35" s="322" t="str">
        <f t="shared" si="2"/>
        <v/>
      </c>
      <c r="FP35" s="332" t="str">
        <f t="shared" si="4"/>
        <v/>
      </c>
      <c r="FQ35" s="333"/>
    </row>
    <row r="36" spans="2:173" ht="15.75" customHeight="1" x14ac:dyDescent="0.5">
      <c r="B36" s="322">
        <v>30</v>
      </c>
      <c r="C36" s="376" t="str">
        <f>IF(นักเรียน!C35="","",นักเรียน!C35)</f>
        <v/>
      </c>
      <c r="D36" s="376" t="str">
        <f>IF(นักเรียน!D35="","",นักเรียน!D35)</f>
        <v/>
      </c>
      <c r="E36" s="323" t="str">
        <f>IF(นักเรียน!E35="","",นักเรียน!E35)</f>
        <v/>
      </c>
      <c r="F36" s="322" t="str">
        <f>IF(นักเรียน!E35="","",นักเรียน!B35)</f>
        <v/>
      </c>
      <c r="G36" s="360"/>
      <c r="H36" s="361"/>
      <c r="I36" s="361"/>
      <c r="J36" s="361"/>
      <c r="K36" s="361"/>
      <c r="L36" s="362"/>
      <c r="M36" s="362"/>
      <c r="N36" s="360"/>
      <c r="O36" s="361"/>
      <c r="P36" s="361"/>
      <c r="Q36" s="361"/>
      <c r="R36" s="361"/>
      <c r="S36" s="362"/>
      <c r="T36" s="363"/>
      <c r="U36" s="360"/>
      <c r="V36" s="361"/>
      <c r="W36" s="361"/>
      <c r="X36" s="361"/>
      <c r="Y36" s="361"/>
      <c r="Z36" s="362"/>
      <c r="AA36" s="363"/>
      <c r="AB36" s="360"/>
      <c r="AC36" s="361"/>
      <c r="AD36" s="361"/>
      <c r="AE36" s="361"/>
      <c r="AF36" s="361"/>
      <c r="AG36" s="362"/>
      <c r="AH36" s="363"/>
      <c r="AI36" s="360"/>
      <c r="AJ36" s="361"/>
      <c r="AK36" s="361"/>
      <c r="AL36" s="361"/>
      <c r="AM36" s="361"/>
      <c r="AN36" s="362"/>
      <c r="AO36" s="363"/>
      <c r="AP36" s="360"/>
      <c r="AQ36" s="361"/>
      <c r="AR36" s="361"/>
      <c r="AS36" s="361"/>
      <c r="AT36" s="361"/>
      <c r="AU36" s="362"/>
      <c r="AV36" s="363"/>
      <c r="AW36" s="364"/>
      <c r="AX36" s="361"/>
      <c r="AY36" s="361"/>
      <c r="AZ36" s="361"/>
      <c r="BA36" s="361"/>
      <c r="BB36" s="362"/>
      <c r="BC36" s="362"/>
      <c r="BD36" s="360"/>
      <c r="BE36" s="361"/>
      <c r="BF36" s="361"/>
      <c r="BG36" s="361"/>
      <c r="BH36" s="361"/>
      <c r="BI36" s="362"/>
      <c r="BJ36" s="363"/>
      <c r="BK36" s="360"/>
      <c r="BL36" s="361"/>
      <c r="BM36" s="361"/>
      <c r="BN36" s="361"/>
      <c r="BO36" s="361"/>
      <c r="BP36" s="362"/>
      <c r="BQ36" s="363"/>
      <c r="BR36" s="360"/>
      <c r="BS36" s="361"/>
      <c r="BT36" s="361"/>
      <c r="BU36" s="361"/>
      <c r="BV36" s="361"/>
      <c r="BW36" s="362"/>
      <c r="BX36" s="363"/>
      <c r="BY36" s="364"/>
      <c r="BZ36" s="361"/>
      <c r="CA36" s="361"/>
      <c r="CB36" s="361"/>
      <c r="CC36" s="361"/>
      <c r="CD36" s="362"/>
      <c r="CE36" s="362"/>
      <c r="CF36" s="360"/>
      <c r="CG36" s="361"/>
      <c r="CH36" s="361"/>
      <c r="CI36" s="361"/>
      <c r="CJ36" s="361"/>
      <c r="CK36" s="362"/>
      <c r="CL36" s="363"/>
      <c r="CM36" s="360"/>
      <c r="CN36" s="361"/>
      <c r="CO36" s="361"/>
      <c r="CP36" s="361"/>
      <c r="CQ36" s="361"/>
      <c r="CR36" s="362"/>
      <c r="CS36" s="363"/>
      <c r="CT36" s="360"/>
      <c r="CU36" s="361"/>
      <c r="CV36" s="361"/>
      <c r="CW36" s="361"/>
      <c r="CX36" s="361"/>
      <c r="CY36" s="362"/>
      <c r="CZ36" s="363"/>
      <c r="DA36" s="364"/>
      <c r="DB36" s="361"/>
      <c r="DC36" s="361"/>
      <c r="DD36" s="361"/>
      <c r="DE36" s="361"/>
      <c r="DF36" s="362"/>
      <c r="DG36" s="363"/>
      <c r="DH36" s="360"/>
      <c r="DI36" s="361"/>
      <c r="DJ36" s="361"/>
      <c r="DK36" s="361"/>
      <c r="DL36" s="361"/>
      <c r="DM36" s="362"/>
      <c r="DN36" s="363"/>
      <c r="DO36" s="360"/>
      <c r="DP36" s="361"/>
      <c r="DQ36" s="361"/>
      <c r="DR36" s="361"/>
      <c r="DS36" s="361"/>
      <c r="DT36" s="362"/>
      <c r="DU36" s="363"/>
      <c r="DV36" s="360"/>
      <c r="DW36" s="361"/>
      <c r="DX36" s="361"/>
      <c r="DY36" s="361"/>
      <c r="DZ36" s="361"/>
      <c r="EA36" s="362"/>
      <c r="EB36" s="363"/>
      <c r="EC36" s="360"/>
      <c r="ED36" s="361"/>
      <c r="EE36" s="361"/>
      <c r="EF36" s="361"/>
      <c r="EG36" s="361"/>
      <c r="EH36" s="362"/>
      <c r="EI36" s="363"/>
      <c r="EJ36" s="360"/>
      <c r="EK36" s="361"/>
      <c r="EL36" s="361"/>
      <c r="EM36" s="361"/>
      <c r="EN36" s="361"/>
      <c r="EO36" s="362"/>
      <c r="EP36" s="363"/>
      <c r="EQ36" s="360"/>
      <c r="ER36" s="361"/>
      <c r="ES36" s="361"/>
      <c r="ET36" s="361"/>
      <c r="EU36" s="361"/>
      <c r="EV36" s="362"/>
      <c r="EW36" s="363"/>
      <c r="EX36" s="360"/>
      <c r="EY36" s="361"/>
      <c r="EZ36" s="361"/>
      <c r="FA36" s="361"/>
      <c r="FB36" s="361"/>
      <c r="FC36" s="362"/>
      <c r="FD36" s="363"/>
      <c r="FE36" s="360"/>
      <c r="FF36" s="361"/>
      <c r="FG36" s="361"/>
      <c r="FH36" s="361"/>
      <c r="FI36" s="361"/>
      <c r="FJ36" s="362"/>
      <c r="FK36" s="365"/>
      <c r="FL36" s="331" t="str">
        <f t="shared" si="3"/>
        <v/>
      </c>
      <c r="FM36" s="322" t="str">
        <f t="shared" si="0"/>
        <v/>
      </c>
      <c r="FN36" s="322" t="str">
        <f t="shared" si="1"/>
        <v/>
      </c>
      <c r="FO36" s="322" t="str">
        <f t="shared" si="2"/>
        <v/>
      </c>
      <c r="FP36" s="332" t="str">
        <f t="shared" si="4"/>
        <v/>
      </c>
      <c r="FQ36" s="333"/>
    </row>
    <row r="37" spans="2:173" ht="15.75" customHeight="1" x14ac:dyDescent="0.5">
      <c r="B37" s="322">
        <v>31</v>
      </c>
      <c r="C37" s="376" t="str">
        <f>IF(นักเรียน!C36="","",นักเรียน!C36)</f>
        <v/>
      </c>
      <c r="D37" s="376" t="str">
        <f>IF(นักเรียน!D36="","",นักเรียน!D36)</f>
        <v/>
      </c>
      <c r="E37" s="323" t="str">
        <f>IF(นักเรียน!E36="","",นักเรียน!E36)</f>
        <v/>
      </c>
      <c r="F37" s="322" t="str">
        <f>IF(นักเรียน!E36="","",นักเรียน!B36)</f>
        <v/>
      </c>
      <c r="G37" s="360"/>
      <c r="H37" s="361"/>
      <c r="I37" s="361"/>
      <c r="J37" s="361"/>
      <c r="K37" s="361"/>
      <c r="L37" s="362"/>
      <c r="M37" s="362"/>
      <c r="N37" s="360"/>
      <c r="O37" s="361"/>
      <c r="P37" s="361"/>
      <c r="Q37" s="361"/>
      <c r="R37" s="361"/>
      <c r="S37" s="362"/>
      <c r="T37" s="363"/>
      <c r="U37" s="360"/>
      <c r="V37" s="361"/>
      <c r="W37" s="361"/>
      <c r="X37" s="361"/>
      <c r="Y37" s="361"/>
      <c r="Z37" s="362"/>
      <c r="AA37" s="363"/>
      <c r="AB37" s="360"/>
      <c r="AC37" s="361"/>
      <c r="AD37" s="361"/>
      <c r="AE37" s="361"/>
      <c r="AF37" s="361"/>
      <c r="AG37" s="362"/>
      <c r="AH37" s="363"/>
      <c r="AI37" s="360"/>
      <c r="AJ37" s="361"/>
      <c r="AK37" s="361"/>
      <c r="AL37" s="361"/>
      <c r="AM37" s="361"/>
      <c r="AN37" s="362"/>
      <c r="AO37" s="363"/>
      <c r="AP37" s="360"/>
      <c r="AQ37" s="361"/>
      <c r="AR37" s="361"/>
      <c r="AS37" s="361"/>
      <c r="AT37" s="361"/>
      <c r="AU37" s="362"/>
      <c r="AV37" s="363"/>
      <c r="AW37" s="364"/>
      <c r="AX37" s="361"/>
      <c r="AY37" s="361"/>
      <c r="AZ37" s="361"/>
      <c r="BA37" s="361"/>
      <c r="BB37" s="362"/>
      <c r="BC37" s="362"/>
      <c r="BD37" s="360"/>
      <c r="BE37" s="361"/>
      <c r="BF37" s="361"/>
      <c r="BG37" s="361"/>
      <c r="BH37" s="361"/>
      <c r="BI37" s="362"/>
      <c r="BJ37" s="363"/>
      <c r="BK37" s="360"/>
      <c r="BL37" s="361"/>
      <c r="BM37" s="361"/>
      <c r="BN37" s="361"/>
      <c r="BO37" s="361"/>
      <c r="BP37" s="362"/>
      <c r="BQ37" s="363"/>
      <c r="BR37" s="360"/>
      <c r="BS37" s="361"/>
      <c r="BT37" s="361"/>
      <c r="BU37" s="361"/>
      <c r="BV37" s="361"/>
      <c r="BW37" s="362"/>
      <c r="BX37" s="363"/>
      <c r="BY37" s="364"/>
      <c r="BZ37" s="361"/>
      <c r="CA37" s="361"/>
      <c r="CB37" s="361"/>
      <c r="CC37" s="361"/>
      <c r="CD37" s="362"/>
      <c r="CE37" s="362"/>
      <c r="CF37" s="360"/>
      <c r="CG37" s="361"/>
      <c r="CH37" s="361"/>
      <c r="CI37" s="361"/>
      <c r="CJ37" s="361"/>
      <c r="CK37" s="362"/>
      <c r="CL37" s="363"/>
      <c r="CM37" s="360"/>
      <c r="CN37" s="361"/>
      <c r="CO37" s="361"/>
      <c r="CP37" s="361"/>
      <c r="CQ37" s="361"/>
      <c r="CR37" s="362"/>
      <c r="CS37" s="363"/>
      <c r="CT37" s="360"/>
      <c r="CU37" s="361"/>
      <c r="CV37" s="361"/>
      <c r="CW37" s="361"/>
      <c r="CX37" s="361"/>
      <c r="CY37" s="362"/>
      <c r="CZ37" s="363"/>
      <c r="DA37" s="364"/>
      <c r="DB37" s="361"/>
      <c r="DC37" s="361"/>
      <c r="DD37" s="361"/>
      <c r="DE37" s="361"/>
      <c r="DF37" s="362"/>
      <c r="DG37" s="363"/>
      <c r="DH37" s="360"/>
      <c r="DI37" s="361"/>
      <c r="DJ37" s="361"/>
      <c r="DK37" s="361"/>
      <c r="DL37" s="361"/>
      <c r="DM37" s="362"/>
      <c r="DN37" s="363"/>
      <c r="DO37" s="360"/>
      <c r="DP37" s="361"/>
      <c r="DQ37" s="361"/>
      <c r="DR37" s="361"/>
      <c r="DS37" s="361"/>
      <c r="DT37" s="362"/>
      <c r="DU37" s="363"/>
      <c r="DV37" s="360"/>
      <c r="DW37" s="361"/>
      <c r="DX37" s="361"/>
      <c r="DY37" s="361"/>
      <c r="DZ37" s="361"/>
      <c r="EA37" s="362"/>
      <c r="EB37" s="363"/>
      <c r="EC37" s="360"/>
      <c r="ED37" s="361"/>
      <c r="EE37" s="361"/>
      <c r="EF37" s="361"/>
      <c r="EG37" s="361"/>
      <c r="EH37" s="362"/>
      <c r="EI37" s="363"/>
      <c r="EJ37" s="360"/>
      <c r="EK37" s="361"/>
      <c r="EL37" s="361"/>
      <c r="EM37" s="361"/>
      <c r="EN37" s="361"/>
      <c r="EO37" s="362"/>
      <c r="EP37" s="363"/>
      <c r="EQ37" s="360"/>
      <c r="ER37" s="361"/>
      <c r="ES37" s="361"/>
      <c r="ET37" s="361"/>
      <c r="EU37" s="361"/>
      <c r="EV37" s="362"/>
      <c r="EW37" s="363"/>
      <c r="EX37" s="360"/>
      <c r="EY37" s="361"/>
      <c r="EZ37" s="361"/>
      <c r="FA37" s="361"/>
      <c r="FB37" s="361"/>
      <c r="FC37" s="362"/>
      <c r="FD37" s="363"/>
      <c r="FE37" s="360"/>
      <c r="FF37" s="361"/>
      <c r="FG37" s="361"/>
      <c r="FH37" s="361"/>
      <c r="FI37" s="361"/>
      <c r="FJ37" s="362"/>
      <c r="FK37" s="365"/>
      <c r="FL37" s="331" t="str">
        <f t="shared" si="3"/>
        <v/>
      </c>
      <c r="FM37" s="322" t="str">
        <f t="shared" si="0"/>
        <v/>
      </c>
      <c r="FN37" s="322" t="str">
        <f t="shared" si="1"/>
        <v/>
      </c>
      <c r="FO37" s="322" t="str">
        <f t="shared" si="2"/>
        <v/>
      </c>
      <c r="FP37" s="332" t="str">
        <f t="shared" si="4"/>
        <v/>
      </c>
      <c r="FQ37" s="333"/>
    </row>
    <row r="38" spans="2:173" ht="15.75" customHeight="1" x14ac:dyDescent="0.5">
      <c r="B38" s="322">
        <v>32</v>
      </c>
      <c r="C38" s="376" t="str">
        <f>IF(นักเรียน!C37="","",นักเรียน!C37)</f>
        <v/>
      </c>
      <c r="D38" s="376" t="str">
        <f>IF(นักเรียน!D37="","",นักเรียน!D37)</f>
        <v/>
      </c>
      <c r="E38" s="323" t="str">
        <f>IF(นักเรียน!E37="","",นักเรียน!E37)</f>
        <v/>
      </c>
      <c r="F38" s="322" t="str">
        <f>IF(นักเรียน!E37="","",นักเรียน!B37)</f>
        <v/>
      </c>
      <c r="G38" s="360"/>
      <c r="H38" s="361"/>
      <c r="I38" s="361"/>
      <c r="J38" s="361"/>
      <c r="K38" s="361"/>
      <c r="L38" s="362"/>
      <c r="M38" s="362"/>
      <c r="N38" s="360"/>
      <c r="O38" s="361"/>
      <c r="P38" s="361"/>
      <c r="Q38" s="361"/>
      <c r="R38" s="361"/>
      <c r="S38" s="362"/>
      <c r="T38" s="363"/>
      <c r="U38" s="360"/>
      <c r="V38" s="361"/>
      <c r="W38" s="361"/>
      <c r="X38" s="361"/>
      <c r="Y38" s="361"/>
      <c r="Z38" s="362"/>
      <c r="AA38" s="363"/>
      <c r="AB38" s="360"/>
      <c r="AC38" s="361"/>
      <c r="AD38" s="361"/>
      <c r="AE38" s="361"/>
      <c r="AF38" s="361"/>
      <c r="AG38" s="362"/>
      <c r="AH38" s="363"/>
      <c r="AI38" s="360"/>
      <c r="AJ38" s="361"/>
      <c r="AK38" s="361"/>
      <c r="AL38" s="361"/>
      <c r="AM38" s="361"/>
      <c r="AN38" s="362"/>
      <c r="AO38" s="363"/>
      <c r="AP38" s="360"/>
      <c r="AQ38" s="361"/>
      <c r="AR38" s="361"/>
      <c r="AS38" s="361"/>
      <c r="AT38" s="361"/>
      <c r="AU38" s="362"/>
      <c r="AV38" s="363"/>
      <c r="AW38" s="364"/>
      <c r="AX38" s="361"/>
      <c r="AY38" s="361"/>
      <c r="AZ38" s="361"/>
      <c r="BA38" s="361"/>
      <c r="BB38" s="362"/>
      <c r="BC38" s="362"/>
      <c r="BD38" s="360"/>
      <c r="BE38" s="361"/>
      <c r="BF38" s="361"/>
      <c r="BG38" s="361"/>
      <c r="BH38" s="361"/>
      <c r="BI38" s="362"/>
      <c r="BJ38" s="363"/>
      <c r="BK38" s="360"/>
      <c r="BL38" s="361"/>
      <c r="BM38" s="361"/>
      <c r="BN38" s="361"/>
      <c r="BO38" s="361"/>
      <c r="BP38" s="362"/>
      <c r="BQ38" s="363"/>
      <c r="BR38" s="360"/>
      <c r="BS38" s="361"/>
      <c r="BT38" s="361"/>
      <c r="BU38" s="361"/>
      <c r="BV38" s="361"/>
      <c r="BW38" s="362"/>
      <c r="BX38" s="363"/>
      <c r="BY38" s="364"/>
      <c r="BZ38" s="361"/>
      <c r="CA38" s="361"/>
      <c r="CB38" s="361"/>
      <c r="CC38" s="361"/>
      <c r="CD38" s="362"/>
      <c r="CE38" s="362"/>
      <c r="CF38" s="360"/>
      <c r="CG38" s="361"/>
      <c r="CH38" s="361"/>
      <c r="CI38" s="361"/>
      <c r="CJ38" s="361"/>
      <c r="CK38" s="362"/>
      <c r="CL38" s="363"/>
      <c r="CM38" s="360"/>
      <c r="CN38" s="361"/>
      <c r="CO38" s="361"/>
      <c r="CP38" s="361"/>
      <c r="CQ38" s="361"/>
      <c r="CR38" s="362"/>
      <c r="CS38" s="363"/>
      <c r="CT38" s="360"/>
      <c r="CU38" s="361"/>
      <c r="CV38" s="361"/>
      <c r="CW38" s="361"/>
      <c r="CX38" s="361"/>
      <c r="CY38" s="362"/>
      <c r="CZ38" s="363"/>
      <c r="DA38" s="364"/>
      <c r="DB38" s="361"/>
      <c r="DC38" s="361"/>
      <c r="DD38" s="361"/>
      <c r="DE38" s="361"/>
      <c r="DF38" s="362"/>
      <c r="DG38" s="363"/>
      <c r="DH38" s="360"/>
      <c r="DI38" s="361"/>
      <c r="DJ38" s="361"/>
      <c r="DK38" s="361"/>
      <c r="DL38" s="361"/>
      <c r="DM38" s="362"/>
      <c r="DN38" s="363"/>
      <c r="DO38" s="360"/>
      <c r="DP38" s="361"/>
      <c r="DQ38" s="361"/>
      <c r="DR38" s="361"/>
      <c r="DS38" s="361"/>
      <c r="DT38" s="362"/>
      <c r="DU38" s="363"/>
      <c r="DV38" s="360"/>
      <c r="DW38" s="361"/>
      <c r="DX38" s="361"/>
      <c r="DY38" s="361"/>
      <c r="DZ38" s="361"/>
      <c r="EA38" s="362"/>
      <c r="EB38" s="363"/>
      <c r="EC38" s="360"/>
      <c r="ED38" s="361"/>
      <c r="EE38" s="361"/>
      <c r="EF38" s="361"/>
      <c r="EG38" s="361"/>
      <c r="EH38" s="362"/>
      <c r="EI38" s="363"/>
      <c r="EJ38" s="360"/>
      <c r="EK38" s="361"/>
      <c r="EL38" s="361"/>
      <c r="EM38" s="361"/>
      <c r="EN38" s="361"/>
      <c r="EO38" s="362"/>
      <c r="EP38" s="363"/>
      <c r="EQ38" s="360"/>
      <c r="ER38" s="361"/>
      <c r="ES38" s="361"/>
      <c r="ET38" s="361"/>
      <c r="EU38" s="361"/>
      <c r="EV38" s="362"/>
      <c r="EW38" s="363"/>
      <c r="EX38" s="360"/>
      <c r="EY38" s="361"/>
      <c r="EZ38" s="361"/>
      <c r="FA38" s="361"/>
      <c r="FB38" s="361"/>
      <c r="FC38" s="362"/>
      <c r="FD38" s="363"/>
      <c r="FE38" s="360"/>
      <c r="FF38" s="361"/>
      <c r="FG38" s="361"/>
      <c r="FH38" s="361"/>
      <c r="FI38" s="361"/>
      <c r="FJ38" s="362"/>
      <c r="FK38" s="365"/>
      <c r="FL38" s="331" t="str">
        <f t="shared" si="3"/>
        <v/>
      </c>
      <c r="FM38" s="322" t="str">
        <f t="shared" si="0"/>
        <v/>
      </c>
      <c r="FN38" s="322" t="str">
        <f t="shared" si="1"/>
        <v/>
      </c>
      <c r="FO38" s="322" t="str">
        <f t="shared" si="2"/>
        <v/>
      </c>
      <c r="FP38" s="332" t="str">
        <f t="shared" si="4"/>
        <v/>
      </c>
      <c r="FQ38" s="333"/>
    </row>
    <row r="39" spans="2:173" ht="15.75" customHeight="1" x14ac:dyDescent="0.5">
      <c r="B39" s="322">
        <v>33</v>
      </c>
      <c r="C39" s="376" t="str">
        <f>IF(นักเรียน!C38="","",นักเรียน!C38)</f>
        <v/>
      </c>
      <c r="D39" s="376" t="str">
        <f>IF(นักเรียน!D38="","",นักเรียน!D38)</f>
        <v/>
      </c>
      <c r="E39" s="323" t="str">
        <f>IF(นักเรียน!E38="","",นักเรียน!E38)</f>
        <v/>
      </c>
      <c r="F39" s="322" t="str">
        <f>IF(นักเรียน!E38="","",นักเรียน!B38)</f>
        <v/>
      </c>
      <c r="G39" s="360"/>
      <c r="H39" s="361"/>
      <c r="I39" s="361"/>
      <c r="J39" s="361"/>
      <c r="K39" s="361"/>
      <c r="L39" s="362"/>
      <c r="M39" s="362"/>
      <c r="N39" s="360"/>
      <c r="O39" s="361"/>
      <c r="P39" s="361"/>
      <c r="Q39" s="361"/>
      <c r="R39" s="361"/>
      <c r="S39" s="362"/>
      <c r="T39" s="363"/>
      <c r="U39" s="360"/>
      <c r="V39" s="361"/>
      <c r="W39" s="361"/>
      <c r="X39" s="361"/>
      <c r="Y39" s="361"/>
      <c r="Z39" s="362"/>
      <c r="AA39" s="363"/>
      <c r="AB39" s="360"/>
      <c r="AC39" s="361"/>
      <c r="AD39" s="361"/>
      <c r="AE39" s="361"/>
      <c r="AF39" s="361"/>
      <c r="AG39" s="362"/>
      <c r="AH39" s="363"/>
      <c r="AI39" s="360"/>
      <c r="AJ39" s="361"/>
      <c r="AK39" s="361"/>
      <c r="AL39" s="361"/>
      <c r="AM39" s="361"/>
      <c r="AN39" s="362"/>
      <c r="AO39" s="363"/>
      <c r="AP39" s="360"/>
      <c r="AQ39" s="361"/>
      <c r="AR39" s="361"/>
      <c r="AS39" s="361"/>
      <c r="AT39" s="361"/>
      <c r="AU39" s="362"/>
      <c r="AV39" s="363"/>
      <c r="AW39" s="364"/>
      <c r="AX39" s="361"/>
      <c r="AY39" s="361"/>
      <c r="AZ39" s="361"/>
      <c r="BA39" s="361"/>
      <c r="BB39" s="362"/>
      <c r="BC39" s="362"/>
      <c r="BD39" s="360"/>
      <c r="BE39" s="361"/>
      <c r="BF39" s="361"/>
      <c r="BG39" s="361"/>
      <c r="BH39" s="361"/>
      <c r="BI39" s="362"/>
      <c r="BJ39" s="363"/>
      <c r="BK39" s="360"/>
      <c r="BL39" s="361"/>
      <c r="BM39" s="361"/>
      <c r="BN39" s="361"/>
      <c r="BO39" s="361"/>
      <c r="BP39" s="362"/>
      <c r="BQ39" s="363"/>
      <c r="BR39" s="360"/>
      <c r="BS39" s="361"/>
      <c r="BT39" s="361"/>
      <c r="BU39" s="361"/>
      <c r="BV39" s="361"/>
      <c r="BW39" s="362"/>
      <c r="BX39" s="363"/>
      <c r="BY39" s="364"/>
      <c r="BZ39" s="361"/>
      <c r="CA39" s="361"/>
      <c r="CB39" s="361"/>
      <c r="CC39" s="361"/>
      <c r="CD39" s="362"/>
      <c r="CE39" s="362"/>
      <c r="CF39" s="360"/>
      <c r="CG39" s="361"/>
      <c r="CH39" s="361"/>
      <c r="CI39" s="361"/>
      <c r="CJ39" s="361"/>
      <c r="CK39" s="362"/>
      <c r="CL39" s="363"/>
      <c r="CM39" s="360"/>
      <c r="CN39" s="361"/>
      <c r="CO39" s="361"/>
      <c r="CP39" s="361"/>
      <c r="CQ39" s="361"/>
      <c r="CR39" s="362"/>
      <c r="CS39" s="363"/>
      <c r="CT39" s="360"/>
      <c r="CU39" s="361"/>
      <c r="CV39" s="361"/>
      <c r="CW39" s="361"/>
      <c r="CX39" s="361"/>
      <c r="CY39" s="362"/>
      <c r="CZ39" s="363"/>
      <c r="DA39" s="364"/>
      <c r="DB39" s="361"/>
      <c r="DC39" s="361"/>
      <c r="DD39" s="361"/>
      <c r="DE39" s="361"/>
      <c r="DF39" s="362"/>
      <c r="DG39" s="363"/>
      <c r="DH39" s="360"/>
      <c r="DI39" s="361"/>
      <c r="DJ39" s="361"/>
      <c r="DK39" s="361"/>
      <c r="DL39" s="361"/>
      <c r="DM39" s="362"/>
      <c r="DN39" s="363"/>
      <c r="DO39" s="360"/>
      <c r="DP39" s="361"/>
      <c r="DQ39" s="361"/>
      <c r="DR39" s="361"/>
      <c r="DS39" s="361"/>
      <c r="DT39" s="362"/>
      <c r="DU39" s="363"/>
      <c r="DV39" s="360"/>
      <c r="DW39" s="361"/>
      <c r="DX39" s="361"/>
      <c r="DY39" s="361"/>
      <c r="DZ39" s="361"/>
      <c r="EA39" s="362"/>
      <c r="EB39" s="363"/>
      <c r="EC39" s="360"/>
      <c r="ED39" s="361"/>
      <c r="EE39" s="361"/>
      <c r="EF39" s="361"/>
      <c r="EG39" s="361"/>
      <c r="EH39" s="362"/>
      <c r="EI39" s="363"/>
      <c r="EJ39" s="360"/>
      <c r="EK39" s="361"/>
      <c r="EL39" s="361"/>
      <c r="EM39" s="361"/>
      <c r="EN39" s="361"/>
      <c r="EO39" s="362"/>
      <c r="EP39" s="363"/>
      <c r="EQ39" s="360"/>
      <c r="ER39" s="361"/>
      <c r="ES39" s="361"/>
      <c r="ET39" s="361"/>
      <c r="EU39" s="361"/>
      <c r="EV39" s="362"/>
      <c r="EW39" s="363"/>
      <c r="EX39" s="360"/>
      <c r="EY39" s="361"/>
      <c r="EZ39" s="361"/>
      <c r="FA39" s="361"/>
      <c r="FB39" s="361"/>
      <c r="FC39" s="362"/>
      <c r="FD39" s="363"/>
      <c r="FE39" s="360"/>
      <c r="FF39" s="361"/>
      <c r="FG39" s="361"/>
      <c r="FH39" s="361"/>
      <c r="FI39" s="361"/>
      <c r="FJ39" s="362"/>
      <c r="FK39" s="365"/>
      <c r="FL39" s="331" t="str">
        <f t="shared" si="3"/>
        <v/>
      </c>
      <c r="FM39" s="322" t="str">
        <f t="shared" ref="FM39:FM56" si="5">IF(COUNTIF($G39:$FK39,"ป"),COUNTIF($G39:$FK39,"ป"),"")</f>
        <v/>
      </c>
      <c r="FN39" s="322" t="str">
        <f t="shared" ref="FN39:FN56" si="6">IF(COUNTIF($G39:$FK39,"ล"),COUNTIF($G39:$FK39,"ล"),"")</f>
        <v/>
      </c>
      <c r="FO39" s="322" t="str">
        <f t="shared" ref="FO39:FO56" si="7">IF(COUNTIF($G39:$FK39,"ข"),COUNTIF($G39:$FK39,"ข"),"")</f>
        <v/>
      </c>
      <c r="FP39" s="332" t="str">
        <f t="shared" si="4"/>
        <v/>
      </c>
      <c r="FQ39" s="333"/>
    </row>
    <row r="40" spans="2:173" ht="15.75" customHeight="1" x14ac:dyDescent="0.5">
      <c r="B40" s="322">
        <v>34</v>
      </c>
      <c r="C40" s="376" t="str">
        <f>IF(นักเรียน!C39="","",นักเรียน!C39)</f>
        <v/>
      </c>
      <c r="D40" s="376" t="str">
        <f>IF(นักเรียน!D39="","",นักเรียน!D39)</f>
        <v/>
      </c>
      <c r="E40" s="323" t="str">
        <f>IF(นักเรียน!E39="","",นักเรียน!E39)</f>
        <v/>
      </c>
      <c r="F40" s="322" t="str">
        <f>IF(นักเรียน!E39="","",นักเรียน!B39)</f>
        <v/>
      </c>
      <c r="G40" s="360"/>
      <c r="H40" s="361"/>
      <c r="I40" s="361"/>
      <c r="J40" s="361"/>
      <c r="K40" s="361"/>
      <c r="L40" s="362"/>
      <c r="M40" s="362"/>
      <c r="N40" s="360"/>
      <c r="O40" s="361"/>
      <c r="P40" s="361"/>
      <c r="Q40" s="361"/>
      <c r="R40" s="361"/>
      <c r="S40" s="362"/>
      <c r="T40" s="363"/>
      <c r="U40" s="360"/>
      <c r="V40" s="361"/>
      <c r="W40" s="361"/>
      <c r="X40" s="361"/>
      <c r="Y40" s="361"/>
      <c r="Z40" s="362"/>
      <c r="AA40" s="363"/>
      <c r="AB40" s="360"/>
      <c r="AC40" s="361"/>
      <c r="AD40" s="361"/>
      <c r="AE40" s="361"/>
      <c r="AF40" s="361"/>
      <c r="AG40" s="362"/>
      <c r="AH40" s="363"/>
      <c r="AI40" s="360"/>
      <c r="AJ40" s="361"/>
      <c r="AK40" s="361"/>
      <c r="AL40" s="361"/>
      <c r="AM40" s="361"/>
      <c r="AN40" s="362"/>
      <c r="AO40" s="363"/>
      <c r="AP40" s="360"/>
      <c r="AQ40" s="361"/>
      <c r="AR40" s="361"/>
      <c r="AS40" s="361"/>
      <c r="AT40" s="361"/>
      <c r="AU40" s="362"/>
      <c r="AV40" s="363"/>
      <c r="AW40" s="364"/>
      <c r="AX40" s="361"/>
      <c r="AY40" s="361"/>
      <c r="AZ40" s="361"/>
      <c r="BA40" s="361"/>
      <c r="BB40" s="362"/>
      <c r="BC40" s="362"/>
      <c r="BD40" s="360"/>
      <c r="BE40" s="361"/>
      <c r="BF40" s="361"/>
      <c r="BG40" s="361"/>
      <c r="BH40" s="361"/>
      <c r="BI40" s="362"/>
      <c r="BJ40" s="363"/>
      <c r="BK40" s="360"/>
      <c r="BL40" s="361"/>
      <c r="BM40" s="361"/>
      <c r="BN40" s="361"/>
      <c r="BO40" s="361"/>
      <c r="BP40" s="362"/>
      <c r="BQ40" s="363"/>
      <c r="BR40" s="360"/>
      <c r="BS40" s="361"/>
      <c r="BT40" s="361"/>
      <c r="BU40" s="361"/>
      <c r="BV40" s="361"/>
      <c r="BW40" s="362"/>
      <c r="BX40" s="363"/>
      <c r="BY40" s="364"/>
      <c r="BZ40" s="361"/>
      <c r="CA40" s="361"/>
      <c r="CB40" s="361"/>
      <c r="CC40" s="361"/>
      <c r="CD40" s="362"/>
      <c r="CE40" s="362"/>
      <c r="CF40" s="360"/>
      <c r="CG40" s="361"/>
      <c r="CH40" s="361"/>
      <c r="CI40" s="361"/>
      <c r="CJ40" s="361"/>
      <c r="CK40" s="362"/>
      <c r="CL40" s="363"/>
      <c r="CM40" s="360"/>
      <c r="CN40" s="361"/>
      <c r="CO40" s="361"/>
      <c r="CP40" s="361"/>
      <c r="CQ40" s="361"/>
      <c r="CR40" s="362"/>
      <c r="CS40" s="363"/>
      <c r="CT40" s="360"/>
      <c r="CU40" s="361"/>
      <c r="CV40" s="361"/>
      <c r="CW40" s="361"/>
      <c r="CX40" s="361"/>
      <c r="CY40" s="362"/>
      <c r="CZ40" s="363"/>
      <c r="DA40" s="364"/>
      <c r="DB40" s="361"/>
      <c r="DC40" s="361"/>
      <c r="DD40" s="361"/>
      <c r="DE40" s="361"/>
      <c r="DF40" s="362"/>
      <c r="DG40" s="363"/>
      <c r="DH40" s="360"/>
      <c r="DI40" s="361"/>
      <c r="DJ40" s="361"/>
      <c r="DK40" s="361"/>
      <c r="DL40" s="361"/>
      <c r="DM40" s="362"/>
      <c r="DN40" s="363"/>
      <c r="DO40" s="360"/>
      <c r="DP40" s="361"/>
      <c r="DQ40" s="361"/>
      <c r="DR40" s="361"/>
      <c r="DS40" s="361"/>
      <c r="DT40" s="362"/>
      <c r="DU40" s="363"/>
      <c r="DV40" s="360"/>
      <c r="DW40" s="361"/>
      <c r="DX40" s="361"/>
      <c r="DY40" s="361"/>
      <c r="DZ40" s="361"/>
      <c r="EA40" s="362"/>
      <c r="EB40" s="363"/>
      <c r="EC40" s="360"/>
      <c r="ED40" s="361"/>
      <c r="EE40" s="361"/>
      <c r="EF40" s="361"/>
      <c r="EG40" s="361"/>
      <c r="EH40" s="362"/>
      <c r="EI40" s="363"/>
      <c r="EJ40" s="360"/>
      <c r="EK40" s="361"/>
      <c r="EL40" s="361"/>
      <c r="EM40" s="361"/>
      <c r="EN40" s="361"/>
      <c r="EO40" s="362"/>
      <c r="EP40" s="363"/>
      <c r="EQ40" s="360"/>
      <c r="ER40" s="361"/>
      <c r="ES40" s="361"/>
      <c r="ET40" s="361"/>
      <c r="EU40" s="361"/>
      <c r="EV40" s="362"/>
      <c r="EW40" s="363"/>
      <c r="EX40" s="360"/>
      <c r="EY40" s="361"/>
      <c r="EZ40" s="361"/>
      <c r="FA40" s="361"/>
      <c r="FB40" s="361"/>
      <c r="FC40" s="362"/>
      <c r="FD40" s="363"/>
      <c r="FE40" s="360"/>
      <c r="FF40" s="361"/>
      <c r="FG40" s="361"/>
      <c r="FH40" s="361"/>
      <c r="FI40" s="361"/>
      <c r="FJ40" s="362"/>
      <c r="FK40" s="365"/>
      <c r="FL40" s="331" t="str">
        <f t="shared" si="3"/>
        <v/>
      </c>
      <c r="FM40" s="322" t="str">
        <f t="shared" si="5"/>
        <v/>
      </c>
      <c r="FN40" s="322" t="str">
        <f t="shared" si="6"/>
        <v/>
      </c>
      <c r="FO40" s="322" t="str">
        <f t="shared" si="7"/>
        <v/>
      </c>
      <c r="FP40" s="332" t="str">
        <f t="shared" si="4"/>
        <v/>
      </c>
      <c r="FQ40" s="333"/>
    </row>
    <row r="41" spans="2:173" ht="15.75" customHeight="1" x14ac:dyDescent="0.5">
      <c r="B41" s="322">
        <v>35</v>
      </c>
      <c r="C41" s="376" t="str">
        <f>IF(นักเรียน!C40="","",นักเรียน!C40)</f>
        <v/>
      </c>
      <c r="D41" s="376" t="str">
        <f>IF(นักเรียน!D40="","",นักเรียน!D40)</f>
        <v/>
      </c>
      <c r="E41" s="323" t="str">
        <f>IF(นักเรียน!E40="","",นักเรียน!E40)</f>
        <v/>
      </c>
      <c r="F41" s="322" t="str">
        <f>IF(นักเรียน!E40="","",นักเรียน!B40)</f>
        <v/>
      </c>
      <c r="G41" s="360"/>
      <c r="H41" s="361"/>
      <c r="I41" s="361"/>
      <c r="J41" s="361"/>
      <c r="K41" s="361"/>
      <c r="L41" s="362"/>
      <c r="M41" s="362"/>
      <c r="N41" s="360"/>
      <c r="O41" s="361"/>
      <c r="P41" s="361"/>
      <c r="Q41" s="361"/>
      <c r="R41" s="361"/>
      <c r="S41" s="362"/>
      <c r="T41" s="363"/>
      <c r="U41" s="360"/>
      <c r="V41" s="361"/>
      <c r="W41" s="361"/>
      <c r="X41" s="361"/>
      <c r="Y41" s="361"/>
      <c r="Z41" s="362"/>
      <c r="AA41" s="363"/>
      <c r="AB41" s="360"/>
      <c r="AC41" s="361"/>
      <c r="AD41" s="361"/>
      <c r="AE41" s="361"/>
      <c r="AF41" s="361"/>
      <c r="AG41" s="362"/>
      <c r="AH41" s="363"/>
      <c r="AI41" s="360"/>
      <c r="AJ41" s="361"/>
      <c r="AK41" s="361"/>
      <c r="AL41" s="361"/>
      <c r="AM41" s="361"/>
      <c r="AN41" s="362"/>
      <c r="AO41" s="363"/>
      <c r="AP41" s="360"/>
      <c r="AQ41" s="361"/>
      <c r="AR41" s="361"/>
      <c r="AS41" s="361"/>
      <c r="AT41" s="361"/>
      <c r="AU41" s="362"/>
      <c r="AV41" s="363"/>
      <c r="AW41" s="364"/>
      <c r="AX41" s="361"/>
      <c r="AY41" s="361"/>
      <c r="AZ41" s="361"/>
      <c r="BA41" s="361"/>
      <c r="BB41" s="362"/>
      <c r="BC41" s="362"/>
      <c r="BD41" s="360"/>
      <c r="BE41" s="361"/>
      <c r="BF41" s="361"/>
      <c r="BG41" s="361"/>
      <c r="BH41" s="361"/>
      <c r="BI41" s="362"/>
      <c r="BJ41" s="363"/>
      <c r="BK41" s="360"/>
      <c r="BL41" s="361"/>
      <c r="BM41" s="361"/>
      <c r="BN41" s="361"/>
      <c r="BO41" s="361"/>
      <c r="BP41" s="362"/>
      <c r="BQ41" s="363"/>
      <c r="BR41" s="360"/>
      <c r="BS41" s="361"/>
      <c r="BT41" s="361"/>
      <c r="BU41" s="361"/>
      <c r="BV41" s="361"/>
      <c r="BW41" s="362"/>
      <c r="BX41" s="363"/>
      <c r="BY41" s="364"/>
      <c r="BZ41" s="361"/>
      <c r="CA41" s="361"/>
      <c r="CB41" s="361"/>
      <c r="CC41" s="361"/>
      <c r="CD41" s="362"/>
      <c r="CE41" s="362"/>
      <c r="CF41" s="360"/>
      <c r="CG41" s="361"/>
      <c r="CH41" s="361"/>
      <c r="CI41" s="361"/>
      <c r="CJ41" s="361"/>
      <c r="CK41" s="362"/>
      <c r="CL41" s="363"/>
      <c r="CM41" s="360"/>
      <c r="CN41" s="361"/>
      <c r="CO41" s="361"/>
      <c r="CP41" s="361"/>
      <c r="CQ41" s="361"/>
      <c r="CR41" s="362"/>
      <c r="CS41" s="363"/>
      <c r="CT41" s="360"/>
      <c r="CU41" s="361"/>
      <c r="CV41" s="361"/>
      <c r="CW41" s="361"/>
      <c r="CX41" s="361"/>
      <c r="CY41" s="362"/>
      <c r="CZ41" s="363"/>
      <c r="DA41" s="364"/>
      <c r="DB41" s="361"/>
      <c r="DC41" s="361"/>
      <c r="DD41" s="361"/>
      <c r="DE41" s="361"/>
      <c r="DF41" s="362"/>
      <c r="DG41" s="363"/>
      <c r="DH41" s="360"/>
      <c r="DI41" s="361"/>
      <c r="DJ41" s="361"/>
      <c r="DK41" s="361"/>
      <c r="DL41" s="361"/>
      <c r="DM41" s="362"/>
      <c r="DN41" s="363"/>
      <c r="DO41" s="360"/>
      <c r="DP41" s="361"/>
      <c r="DQ41" s="361"/>
      <c r="DR41" s="361"/>
      <c r="DS41" s="361"/>
      <c r="DT41" s="362"/>
      <c r="DU41" s="363"/>
      <c r="DV41" s="360"/>
      <c r="DW41" s="361"/>
      <c r="DX41" s="361"/>
      <c r="DY41" s="361"/>
      <c r="DZ41" s="361"/>
      <c r="EA41" s="362"/>
      <c r="EB41" s="363"/>
      <c r="EC41" s="360"/>
      <c r="ED41" s="361"/>
      <c r="EE41" s="361"/>
      <c r="EF41" s="361"/>
      <c r="EG41" s="361"/>
      <c r="EH41" s="362"/>
      <c r="EI41" s="363"/>
      <c r="EJ41" s="360"/>
      <c r="EK41" s="361"/>
      <c r="EL41" s="361"/>
      <c r="EM41" s="361"/>
      <c r="EN41" s="361"/>
      <c r="EO41" s="362"/>
      <c r="EP41" s="363"/>
      <c r="EQ41" s="360"/>
      <c r="ER41" s="361"/>
      <c r="ES41" s="361"/>
      <c r="ET41" s="361"/>
      <c r="EU41" s="361"/>
      <c r="EV41" s="362"/>
      <c r="EW41" s="363"/>
      <c r="EX41" s="360"/>
      <c r="EY41" s="361"/>
      <c r="EZ41" s="361"/>
      <c r="FA41" s="361"/>
      <c r="FB41" s="361"/>
      <c r="FC41" s="362"/>
      <c r="FD41" s="363"/>
      <c r="FE41" s="360"/>
      <c r="FF41" s="361"/>
      <c r="FG41" s="361"/>
      <c r="FH41" s="361"/>
      <c r="FI41" s="361"/>
      <c r="FJ41" s="362"/>
      <c r="FK41" s="365"/>
      <c r="FL41" s="331" t="str">
        <f t="shared" si="3"/>
        <v/>
      </c>
      <c r="FM41" s="322" t="str">
        <f t="shared" si="5"/>
        <v/>
      </c>
      <c r="FN41" s="322" t="str">
        <f t="shared" si="6"/>
        <v/>
      </c>
      <c r="FO41" s="322" t="str">
        <f t="shared" si="7"/>
        <v/>
      </c>
      <c r="FP41" s="332" t="str">
        <f t="shared" si="4"/>
        <v/>
      </c>
      <c r="FQ41" s="333"/>
    </row>
    <row r="42" spans="2:173" ht="15.75" customHeight="1" x14ac:dyDescent="0.5">
      <c r="B42" s="322">
        <v>36</v>
      </c>
      <c r="C42" s="376" t="str">
        <f>IF(นักเรียน!C41="","",นักเรียน!C41)</f>
        <v/>
      </c>
      <c r="D42" s="376" t="str">
        <f>IF(นักเรียน!D41="","",นักเรียน!D41)</f>
        <v/>
      </c>
      <c r="E42" s="323" t="str">
        <f>IF(นักเรียน!E41="","",นักเรียน!E41)</f>
        <v/>
      </c>
      <c r="F42" s="322" t="str">
        <f>IF(นักเรียน!E41="","",นักเรียน!B41)</f>
        <v/>
      </c>
      <c r="G42" s="360"/>
      <c r="H42" s="361"/>
      <c r="I42" s="361"/>
      <c r="J42" s="361"/>
      <c r="K42" s="361"/>
      <c r="L42" s="362"/>
      <c r="M42" s="362"/>
      <c r="N42" s="360"/>
      <c r="O42" s="361"/>
      <c r="P42" s="361"/>
      <c r="Q42" s="361"/>
      <c r="R42" s="361"/>
      <c r="S42" s="362"/>
      <c r="T42" s="363"/>
      <c r="U42" s="360"/>
      <c r="V42" s="361"/>
      <c r="W42" s="361"/>
      <c r="X42" s="361"/>
      <c r="Y42" s="361"/>
      <c r="Z42" s="362"/>
      <c r="AA42" s="363"/>
      <c r="AB42" s="360"/>
      <c r="AC42" s="361"/>
      <c r="AD42" s="361"/>
      <c r="AE42" s="361"/>
      <c r="AF42" s="361"/>
      <c r="AG42" s="362"/>
      <c r="AH42" s="363"/>
      <c r="AI42" s="360"/>
      <c r="AJ42" s="361"/>
      <c r="AK42" s="361"/>
      <c r="AL42" s="361"/>
      <c r="AM42" s="361"/>
      <c r="AN42" s="362"/>
      <c r="AO42" s="363"/>
      <c r="AP42" s="360"/>
      <c r="AQ42" s="361"/>
      <c r="AR42" s="361"/>
      <c r="AS42" s="361"/>
      <c r="AT42" s="361"/>
      <c r="AU42" s="362"/>
      <c r="AV42" s="363"/>
      <c r="AW42" s="364"/>
      <c r="AX42" s="361"/>
      <c r="AY42" s="361"/>
      <c r="AZ42" s="361"/>
      <c r="BA42" s="361"/>
      <c r="BB42" s="362"/>
      <c r="BC42" s="362"/>
      <c r="BD42" s="360"/>
      <c r="BE42" s="361"/>
      <c r="BF42" s="361"/>
      <c r="BG42" s="361"/>
      <c r="BH42" s="361"/>
      <c r="BI42" s="362"/>
      <c r="BJ42" s="363"/>
      <c r="BK42" s="360"/>
      <c r="BL42" s="361"/>
      <c r="BM42" s="361"/>
      <c r="BN42" s="361"/>
      <c r="BO42" s="361"/>
      <c r="BP42" s="362"/>
      <c r="BQ42" s="363"/>
      <c r="BR42" s="360"/>
      <c r="BS42" s="361"/>
      <c r="BT42" s="361"/>
      <c r="BU42" s="361"/>
      <c r="BV42" s="361"/>
      <c r="BW42" s="362"/>
      <c r="BX42" s="363"/>
      <c r="BY42" s="364"/>
      <c r="BZ42" s="361"/>
      <c r="CA42" s="361"/>
      <c r="CB42" s="361"/>
      <c r="CC42" s="361"/>
      <c r="CD42" s="362"/>
      <c r="CE42" s="362"/>
      <c r="CF42" s="360"/>
      <c r="CG42" s="361"/>
      <c r="CH42" s="361"/>
      <c r="CI42" s="361"/>
      <c r="CJ42" s="361"/>
      <c r="CK42" s="362"/>
      <c r="CL42" s="363"/>
      <c r="CM42" s="360"/>
      <c r="CN42" s="361"/>
      <c r="CO42" s="361"/>
      <c r="CP42" s="361"/>
      <c r="CQ42" s="361"/>
      <c r="CR42" s="362"/>
      <c r="CS42" s="363"/>
      <c r="CT42" s="360"/>
      <c r="CU42" s="361"/>
      <c r="CV42" s="361"/>
      <c r="CW42" s="361"/>
      <c r="CX42" s="361"/>
      <c r="CY42" s="362"/>
      <c r="CZ42" s="363"/>
      <c r="DA42" s="364"/>
      <c r="DB42" s="361"/>
      <c r="DC42" s="361"/>
      <c r="DD42" s="361"/>
      <c r="DE42" s="361"/>
      <c r="DF42" s="362"/>
      <c r="DG42" s="363"/>
      <c r="DH42" s="360"/>
      <c r="DI42" s="361"/>
      <c r="DJ42" s="361"/>
      <c r="DK42" s="361"/>
      <c r="DL42" s="361"/>
      <c r="DM42" s="362"/>
      <c r="DN42" s="363"/>
      <c r="DO42" s="360"/>
      <c r="DP42" s="361"/>
      <c r="DQ42" s="361"/>
      <c r="DR42" s="361"/>
      <c r="DS42" s="361"/>
      <c r="DT42" s="362"/>
      <c r="DU42" s="363"/>
      <c r="DV42" s="360"/>
      <c r="DW42" s="361"/>
      <c r="DX42" s="361"/>
      <c r="DY42" s="361"/>
      <c r="DZ42" s="361"/>
      <c r="EA42" s="362"/>
      <c r="EB42" s="363"/>
      <c r="EC42" s="360"/>
      <c r="ED42" s="361"/>
      <c r="EE42" s="361"/>
      <c r="EF42" s="361"/>
      <c r="EG42" s="361"/>
      <c r="EH42" s="362"/>
      <c r="EI42" s="363"/>
      <c r="EJ42" s="360"/>
      <c r="EK42" s="361"/>
      <c r="EL42" s="361"/>
      <c r="EM42" s="361"/>
      <c r="EN42" s="361"/>
      <c r="EO42" s="362"/>
      <c r="EP42" s="363"/>
      <c r="EQ42" s="360"/>
      <c r="ER42" s="361"/>
      <c r="ES42" s="361"/>
      <c r="ET42" s="361"/>
      <c r="EU42" s="361"/>
      <c r="EV42" s="362"/>
      <c r="EW42" s="363"/>
      <c r="EX42" s="360"/>
      <c r="EY42" s="361"/>
      <c r="EZ42" s="361"/>
      <c r="FA42" s="361"/>
      <c r="FB42" s="361"/>
      <c r="FC42" s="362"/>
      <c r="FD42" s="363"/>
      <c r="FE42" s="360"/>
      <c r="FF42" s="361"/>
      <c r="FG42" s="361"/>
      <c r="FH42" s="361"/>
      <c r="FI42" s="361"/>
      <c r="FJ42" s="362"/>
      <c r="FK42" s="365"/>
      <c r="FL42" s="331" t="str">
        <f t="shared" si="3"/>
        <v/>
      </c>
      <c r="FM42" s="322" t="str">
        <f t="shared" si="5"/>
        <v/>
      </c>
      <c r="FN42" s="322" t="str">
        <f t="shared" si="6"/>
        <v/>
      </c>
      <c r="FO42" s="322" t="str">
        <f t="shared" si="7"/>
        <v/>
      </c>
      <c r="FP42" s="332" t="str">
        <f t="shared" si="4"/>
        <v/>
      </c>
      <c r="FQ42" s="333"/>
    </row>
    <row r="43" spans="2:173" ht="15.75" customHeight="1" x14ac:dyDescent="0.5">
      <c r="B43" s="322">
        <v>37</v>
      </c>
      <c r="C43" s="376" t="str">
        <f>IF(นักเรียน!C42="","",นักเรียน!C42)</f>
        <v/>
      </c>
      <c r="D43" s="376" t="str">
        <f>IF(นักเรียน!D42="","",นักเรียน!D42)</f>
        <v/>
      </c>
      <c r="E43" s="323" t="str">
        <f>IF(นักเรียน!E42="","",นักเรียน!E42)</f>
        <v/>
      </c>
      <c r="F43" s="322" t="str">
        <f>IF(นักเรียน!E42="","",นักเรียน!B42)</f>
        <v/>
      </c>
      <c r="G43" s="360"/>
      <c r="H43" s="361"/>
      <c r="I43" s="361"/>
      <c r="J43" s="361"/>
      <c r="K43" s="361"/>
      <c r="L43" s="362"/>
      <c r="M43" s="362"/>
      <c r="N43" s="360"/>
      <c r="O43" s="361"/>
      <c r="P43" s="361"/>
      <c r="Q43" s="361"/>
      <c r="R43" s="361"/>
      <c r="S43" s="362"/>
      <c r="T43" s="363"/>
      <c r="U43" s="360"/>
      <c r="V43" s="361"/>
      <c r="W43" s="361"/>
      <c r="X43" s="361"/>
      <c r="Y43" s="361"/>
      <c r="Z43" s="362"/>
      <c r="AA43" s="363"/>
      <c r="AB43" s="360"/>
      <c r="AC43" s="361"/>
      <c r="AD43" s="361"/>
      <c r="AE43" s="361"/>
      <c r="AF43" s="361"/>
      <c r="AG43" s="362"/>
      <c r="AH43" s="363"/>
      <c r="AI43" s="360"/>
      <c r="AJ43" s="361"/>
      <c r="AK43" s="361"/>
      <c r="AL43" s="361"/>
      <c r="AM43" s="361"/>
      <c r="AN43" s="362"/>
      <c r="AO43" s="363"/>
      <c r="AP43" s="360"/>
      <c r="AQ43" s="361"/>
      <c r="AR43" s="361"/>
      <c r="AS43" s="361"/>
      <c r="AT43" s="361"/>
      <c r="AU43" s="362"/>
      <c r="AV43" s="363"/>
      <c r="AW43" s="364"/>
      <c r="AX43" s="361"/>
      <c r="AY43" s="361"/>
      <c r="AZ43" s="361"/>
      <c r="BA43" s="361"/>
      <c r="BB43" s="362"/>
      <c r="BC43" s="362"/>
      <c r="BD43" s="360"/>
      <c r="BE43" s="361"/>
      <c r="BF43" s="361"/>
      <c r="BG43" s="361"/>
      <c r="BH43" s="361"/>
      <c r="BI43" s="362"/>
      <c r="BJ43" s="363"/>
      <c r="BK43" s="360"/>
      <c r="BL43" s="361"/>
      <c r="BM43" s="361"/>
      <c r="BN43" s="361"/>
      <c r="BO43" s="361"/>
      <c r="BP43" s="362"/>
      <c r="BQ43" s="363"/>
      <c r="BR43" s="360"/>
      <c r="BS43" s="361"/>
      <c r="BT43" s="361"/>
      <c r="BU43" s="361"/>
      <c r="BV43" s="361"/>
      <c r="BW43" s="362"/>
      <c r="BX43" s="363"/>
      <c r="BY43" s="364"/>
      <c r="BZ43" s="361"/>
      <c r="CA43" s="361"/>
      <c r="CB43" s="361"/>
      <c r="CC43" s="361"/>
      <c r="CD43" s="362"/>
      <c r="CE43" s="362"/>
      <c r="CF43" s="360"/>
      <c r="CG43" s="361"/>
      <c r="CH43" s="361"/>
      <c r="CI43" s="361"/>
      <c r="CJ43" s="361"/>
      <c r="CK43" s="362"/>
      <c r="CL43" s="363"/>
      <c r="CM43" s="360"/>
      <c r="CN43" s="361"/>
      <c r="CO43" s="361"/>
      <c r="CP43" s="361"/>
      <c r="CQ43" s="361"/>
      <c r="CR43" s="362"/>
      <c r="CS43" s="363"/>
      <c r="CT43" s="360"/>
      <c r="CU43" s="361"/>
      <c r="CV43" s="361"/>
      <c r="CW43" s="361"/>
      <c r="CX43" s="361"/>
      <c r="CY43" s="362"/>
      <c r="CZ43" s="363"/>
      <c r="DA43" s="364"/>
      <c r="DB43" s="361"/>
      <c r="DC43" s="361"/>
      <c r="DD43" s="361"/>
      <c r="DE43" s="361"/>
      <c r="DF43" s="362"/>
      <c r="DG43" s="363"/>
      <c r="DH43" s="360"/>
      <c r="DI43" s="361"/>
      <c r="DJ43" s="361"/>
      <c r="DK43" s="361"/>
      <c r="DL43" s="361"/>
      <c r="DM43" s="362"/>
      <c r="DN43" s="363"/>
      <c r="DO43" s="360"/>
      <c r="DP43" s="361"/>
      <c r="DQ43" s="361"/>
      <c r="DR43" s="361"/>
      <c r="DS43" s="361"/>
      <c r="DT43" s="362"/>
      <c r="DU43" s="363"/>
      <c r="DV43" s="360"/>
      <c r="DW43" s="361"/>
      <c r="DX43" s="361"/>
      <c r="DY43" s="361"/>
      <c r="DZ43" s="361"/>
      <c r="EA43" s="362"/>
      <c r="EB43" s="363"/>
      <c r="EC43" s="360"/>
      <c r="ED43" s="361"/>
      <c r="EE43" s="361"/>
      <c r="EF43" s="361"/>
      <c r="EG43" s="361"/>
      <c r="EH43" s="362"/>
      <c r="EI43" s="363"/>
      <c r="EJ43" s="360"/>
      <c r="EK43" s="361"/>
      <c r="EL43" s="361"/>
      <c r="EM43" s="361"/>
      <c r="EN43" s="361"/>
      <c r="EO43" s="362"/>
      <c r="EP43" s="363"/>
      <c r="EQ43" s="360"/>
      <c r="ER43" s="361"/>
      <c r="ES43" s="361"/>
      <c r="ET43" s="361"/>
      <c r="EU43" s="361"/>
      <c r="EV43" s="362"/>
      <c r="EW43" s="363"/>
      <c r="EX43" s="360"/>
      <c r="EY43" s="361"/>
      <c r="EZ43" s="361"/>
      <c r="FA43" s="361"/>
      <c r="FB43" s="361"/>
      <c r="FC43" s="362"/>
      <c r="FD43" s="363"/>
      <c r="FE43" s="360"/>
      <c r="FF43" s="361"/>
      <c r="FG43" s="361"/>
      <c r="FH43" s="361"/>
      <c r="FI43" s="361"/>
      <c r="FJ43" s="362"/>
      <c r="FK43" s="365"/>
      <c r="FL43" s="331" t="str">
        <f t="shared" si="3"/>
        <v/>
      </c>
      <c r="FM43" s="322" t="str">
        <f t="shared" si="5"/>
        <v/>
      </c>
      <c r="FN43" s="322" t="str">
        <f t="shared" si="6"/>
        <v/>
      </c>
      <c r="FO43" s="322" t="str">
        <f t="shared" si="7"/>
        <v/>
      </c>
      <c r="FP43" s="332" t="str">
        <f t="shared" si="4"/>
        <v/>
      </c>
      <c r="FQ43" s="333"/>
    </row>
    <row r="44" spans="2:173" ht="15.75" customHeight="1" x14ac:dyDescent="0.5">
      <c r="B44" s="322">
        <v>38</v>
      </c>
      <c r="C44" s="376" t="str">
        <f>IF(นักเรียน!C43="","",นักเรียน!C43)</f>
        <v/>
      </c>
      <c r="D44" s="376" t="str">
        <f>IF(นักเรียน!D43="","",นักเรียน!D43)</f>
        <v/>
      </c>
      <c r="E44" s="323" t="str">
        <f>IF(นักเรียน!E43="","",นักเรียน!E43)</f>
        <v/>
      </c>
      <c r="F44" s="322" t="str">
        <f>IF(นักเรียน!E43="","",นักเรียน!B43)</f>
        <v/>
      </c>
      <c r="G44" s="360"/>
      <c r="H44" s="361"/>
      <c r="I44" s="361"/>
      <c r="J44" s="361"/>
      <c r="K44" s="361"/>
      <c r="L44" s="362"/>
      <c r="M44" s="362"/>
      <c r="N44" s="360"/>
      <c r="O44" s="361"/>
      <c r="P44" s="361"/>
      <c r="Q44" s="361"/>
      <c r="R44" s="361"/>
      <c r="S44" s="362"/>
      <c r="T44" s="363"/>
      <c r="U44" s="360"/>
      <c r="V44" s="361"/>
      <c r="W44" s="361"/>
      <c r="X44" s="361"/>
      <c r="Y44" s="361"/>
      <c r="Z44" s="362"/>
      <c r="AA44" s="363"/>
      <c r="AB44" s="360"/>
      <c r="AC44" s="361"/>
      <c r="AD44" s="361"/>
      <c r="AE44" s="361"/>
      <c r="AF44" s="361"/>
      <c r="AG44" s="362"/>
      <c r="AH44" s="363"/>
      <c r="AI44" s="360"/>
      <c r="AJ44" s="361"/>
      <c r="AK44" s="361"/>
      <c r="AL44" s="361"/>
      <c r="AM44" s="361"/>
      <c r="AN44" s="362"/>
      <c r="AO44" s="363"/>
      <c r="AP44" s="360"/>
      <c r="AQ44" s="361"/>
      <c r="AR44" s="361"/>
      <c r="AS44" s="361"/>
      <c r="AT44" s="361"/>
      <c r="AU44" s="362"/>
      <c r="AV44" s="363"/>
      <c r="AW44" s="364"/>
      <c r="AX44" s="361"/>
      <c r="AY44" s="361"/>
      <c r="AZ44" s="361"/>
      <c r="BA44" s="361"/>
      <c r="BB44" s="362"/>
      <c r="BC44" s="362"/>
      <c r="BD44" s="360"/>
      <c r="BE44" s="361"/>
      <c r="BF44" s="361"/>
      <c r="BG44" s="361"/>
      <c r="BH44" s="361"/>
      <c r="BI44" s="362"/>
      <c r="BJ44" s="363"/>
      <c r="BK44" s="360"/>
      <c r="BL44" s="361"/>
      <c r="BM44" s="361"/>
      <c r="BN44" s="361"/>
      <c r="BO44" s="361"/>
      <c r="BP44" s="362"/>
      <c r="BQ44" s="363"/>
      <c r="BR44" s="360"/>
      <c r="BS44" s="361"/>
      <c r="BT44" s="361"/>
      <c r="BU44" s="361"/>
      <c r="BV44" s="361"/>
      <c r="BW44" s="362"/>
      <c r="BX44" s="363"/>
      <c r="BY44" s="364"/>
      <c r="BZ44" s="361"/>
      <c r="CA44" s="361"/>
      <c r="CB44" s="361"/>
      <c r="CC44" s="361"/>
      <c r="CD44" s="362"/>
      <c r="CE44" s="362"/>
      <c r="CF44" s="360"/>
      <c r="CG44" s="361"/>
      <c r="CH44" s="361"/>
      <c r="CI44" s="361"/>
      <c r="CJ44" s="361"/>
      <c r="CK44" s="362"/>
      <c r="CL44" s="363"/>
      <c r="CM44" s="360"/>
      <c r="CN44" s="361"/>
      <c r="CO44" s="361"/>
      <c r="CP44" s="361"/>
      <c r="CQ44" s="361"/>
      <c r="CR44" s="362"/>
      <c r="CS44" s="363"/>
      <c r="CT44" s="360"/>
      <c r="CU44" s="361"/>
      <c r="CV44" s="361"/>
      <c r="CW44" s="361"/>
      <c r="CX44" s="361"/>
      <c r="CY44" s="362"/>
      <c r="CZ44" s="363"/>
      <c r="DA44" s="364"/>
      <c r="DB44" s="361"/>
      <c r="DC44" s="361"/>
      <c r="DD44" s="361"/>
      <c r="DE44" s="361"/>
      <c r="DF44" s="362"/>
      <c r="DG44" s="363"/>
      <c r="DH44" s="360"/>
      <c r="DI44" s="361"/>
      <c r="DJ44" s="361"/>
      <c r="DK44" s="361"/>
      <c r="DL44" s="361"/>
      <c r="DM44" s="362"/>
      <c r="DN44" s="363"/>
      <c r="DO44" s="360"/>
      <c r="DP44" s="361"/>
      <c r="DQ44" s="361"/>
      <c r="DR44" s="361"/>
      <c r="DS44" s="361"/>
      <c r="DT44" s="362"/>
      <c r="DU44" s="363"/>
      <c r="DV44" s="360"/>
      <c r="DW44" s="361"/>
      <c r="DX44" s="361"/>
      <c r="DY44" s="361"/>
      <c r="DZ44" s="361"/>
      <c r="EA44" s="362"/>
      <c r="EB44" s="363"/>
      <c r="EC44" s="360"/>
      <c r="ED44" s="361"/>
      <c r="EE44" s="361"/>
      <c r="EF44" s="361"/>
      <c r="EG44" s="361"/>
      <c r="EH44" s="362"/>
      <c r="EI44" s="363"/>
      <c r="EJ44" s="360"/>
      <c r="EK44" s="361"/>
      <c r="EL44" s="361"/>
      <c r="EM44" s="361"/>
      <c r="EN44" s="361"/>
      <c r="EO44" s="362"/>
      <c r="EP44" s="363"/>
      <c r="EQ44" s="360"/>
      <c r="ER44" s="361"/>
      <c r="ES44" s="361"/>
      <c r="ET44" s="361"/>
      <c r="EU44" s="361"/>
      <c r="EV44" s="362"/>
      <c r="EW44" s="363"/>
      <c r="EX44" s="360"/>
      <c r="EY44" s="361"/>
      <c r="EZ44" s="361"/>
      <c r="FA44" s="361"/>
      <c r="FB44" s="361"/>
      <c r="FC44" s="362"/>
      <c r="FD44" s="363"/>
      <c r="FE44" s="360"/>
      <c r="FF44" s="361"/>
      <c r="FG44" s="361"/>
      <c r="FH44" s="361"/>
      <c r="FI44" s="361"/>
      <c r="FJ44" s="362"/>
      <c r="FK44" s="365"/>
      <c r="FL44" s="331" t="str">
        <f t="shared" si="3"/>
        <v/>
      </c>
      <c r="FM44" s="322" t="str">
        <f t="shared" si="5"/>
        <v/>
      </c>
      <c r="FN44" s="322" t="str">
        <f t="shared" si="6"/>
        <v/>
      </c>
      <c r="FO44" s="322" t="str">
        <f t="shared" si="7"/>
        <v/>
      </c>
      <c r="FP44" s="332" t="str">
        <f t="shared" si="4"/>
        <v/>
      </c>
      <c r="FQ44" s="333"/>
    </row>
    <row r="45" spans="2:173" ht="15.75" customHeight="1" x14ac:dyDescent="0.5">
      <c r="B45" s="322">
        <v>39</v>
      </c>
      <c r="C45" s="376" t="str">
        <f>IF(นักเรียน!C44="","",นักเรียน!C44)</f>
        <v/>
      </c>
      <c r="D45" s="376" t="str">
        <f>IF(นักเรียน!D44="","",นักเรียน!D44)</f>
        <v/>
      </c>
      <c r="E45" s="323" t="str">
        <f>IF(นักเรียน!E44="","",นักเรียน!E44)</f>
        <v/>
      </c>
      <c r="F45" s="322" t="str">
        <f>IF(นักเรียน!E44="","",นักเรียน!B44)</f>
        <v/>
      </c>
      <c r="G45" s="360"/>
      <c r="H45" s="361"/>
      <c r="I45" s="361"/>
      <c r="J45" s="361"/>
      <c r="K45" s="361"/>
      <c r="L45" s="362"/>
      <c r="M45" s="362"/>
      <c r="N45" s="360"/>
      <c r="O45" s="361"/>
      <c r="P45" s="361"/>
      <c r="Q45" s="361"/>
      <c r="R45" s="361"/>
      <c r="S45" s="362"/>
      <c r="T45" s="363"/>
      <c r="U45" s="360"/>
      <c r="V45" s="361"/>
      <c r="W45" s="361"/>
      <c r="X45" s="361"/>
      <c r="Y45" s="361"/>
      <c r="Z45" s="362"/>
      <c r="AA45" s="363"/>
      <c r="AB45" s="360"/>
      <c r="AC45" s="361"/>
      <c r="AD45" s="361"/>
      <c r="AE45" s="361"/>
      <c r="AF45" s="361"/>
      <c r="AG45" s="362"/>
      <c r="AH45" s="363"/>
      <c r="AI45" s="360"/>
      <c r="AJ45" s="361"/>
      <c r="AK45" s="361"/>
      <c r="AL45" s="361"/>
      <c r="AM45" s="361"/>
      <c r="AN45" s="362"/>
      <c r="AO45" s="363"/>
      <c r="AP45" s="360"/>
      <c r="AQ45" s="361"/>
      <c r="AR45" s="361"/>
      <c r="AS45" s="361"/>
      <c r="AT45" s="361"/>
      <c r="AU45" s="362"/>
      <c r="AV45" s="363"/>
      <c r="AW45" s="364"/>
      <c r="AX45" s="361"/>
      <c r="AY45" s="361"/>
      <c r="AZ45" s="361"/>
      <c r="BA45" s="361"/>
      <c r="BB45" s="362"/>
      <c r="BC45" s="362"/>
      <c r="BD45" s="360"/>
      <c r="BE45" s="361"/>
      <c r="BF45" s="361"/>
      <c r="BG45" s="361"/>
      <c r="BH45" s="361"/>
      <c r="BI45" s="362"/>
      <c r="BJ45" s="363"/>
      <c r="BK45" s="360"/>
      <c r="BL45" s="361"/>
      <c r="BM45" s="361"/>
      <c r="BN45" s="361"/>
      <c r="BO45" s="361"/>
      <c r="BP45" s="362"/>
      <c r="BQ45" s="363"/>
      <c r="BR45" s="360"/>
      <c r="BS45" s="361"/>
      <c r="BT45" s="361"/>
      <c r="BU45" s="361"/>
      <c r="BV45" s="361"/>
      <c r="BW45" s="362"/>
      <c r="BX45" s="363"/>
      <c r="BY45" s="364"/>
      <c r="BZ45" s="361"/>
      <c r="CA45" s="361"/>
      <c r="CB45" s="361"/>
      <c r="CC45" s="361"/>
      <c r="CD45" s="362"/>
      <c r="CE45" s="362"/>
      <c r="CF45" s="360"/>
      <c r="CG45" s="361"/>
      <c r="CH45" s="361"/>
      <c r="CI45" s="361"/>
      <c r="CJ45" s="361"/>
      <c r="CK45" s="362"/>
      <c r="CL45" s="363"/>
      <c r="CM45" s="360"/>
      <c r="CN45" s="361"/>
      <c r="CO45" s="361"/>
      <c r="CP45" s="361"/>
      <c r="CQ45" s="361"/>
      <c r="CR45" s="362"/>
      <c r="CS45" s="363"/>
      <c r="CT45" s="360"/>
      <c r="CU45" s="361"/>
      <c r="CV45" s="361"/>
      <c r="CW45" s="361"/>
      <c r="CX45" s="361"/>
      <c r="CY45" s="362"/>
      <c r="CZ45" s="363"/>
      <c r="DA45" s="364"/>
      <c r="DB45" s="361"/>
      <c r="DC45" s="361"/>
      <c r="DD45" s="361"/>
      <c r="DE45" s="361"/>
      <c r="DF45" s="362"/>
      <c r="DG45" s="363"/>
      <c r="DH45" s="360"/>
      <c r="DI45" s="361"/>
      <c r="DJ45" s="361"/>
      <c r="DK45" s="361"/>
      <c r="DL45" s="361"/>
      <c r="DM45" s="362"/>
      <c r="DN45" s="363"/>
      <c r="DO45" s="360"/>
      <c r="DP45" s="361"/>
      <c r="DQ45" s="361"/>
      <c r="DR45" s="361"/>
      <c r="DS45" s="361"/>
      <c r="DT45" s="362"/>
      <c r="DU45" s="363"/>
      <c r="DV45" s="360"/>
      <c r="DW45" s="361"/>
      <c r="DX45" s="361"/>
      <c r="DY45" s="361"/>
      <c r="DZ45" s="361"/>
      <c r="EA45" s="362"/>
      <c r="EB45" s="363"/>
      <c r="EC45" s="360"/>
      <c r="ED45" s="361"/>
      <c r="EE45" s="361"/>
      <c r="EF45" s="361"/>
      <c r="EG45" s="361"/>
      <c r="EH45" s="362"/>
      <c r="EI45" s="363"/>
      <c r="EJ45" s="360"/>
      <c r="EK45" s="361"/>
      <c r="EL45" s="361"/>
      <c r="EM45" s="361"/>
      <c r="EN45" s="361"/>
      <c r="EO45" s="362"/>
      <c r="EP45" s="363"/>
      <c r="EQ45" s="360"/>
      <c r="ER45" s="361"/>
      <c r="ES45" s="361"/>
      <c r="ET45" s="361"/>
      <c r="EU45" s="361"/>
      <c r="EV45" s="362"/>
      <c r="EW45" s="363"/>
      <c r="EX45" s="360"/>
      <c r="EY45" s="361"/>
      <c r="EZ45" s="361"/>
      <c r="FA45" s="361"/>
      <c r="FB45" s="361"/>
      <c r="FC45" s="362"/>
      <c r="FD45" s="363"/>
      <c r="FE45" s="360"/>
      <c r="FF45" s="361"/>
      <c r="FG45" s="361"/>
      <c r="FH45" s="361"/>
      <c r="FI45" s="361"/>
      <c r="FJ45" s="362"/>
      <c r="FK45" s="365"/>
      <c r="FL45" s="331" t="str">
        <f t="shared" si="3"/>
        <v/>
      </c>
      <c r="FM45" s="322" t="str">
        <f t="shared" si="5"/>
        <v/>
      </c>
      <c r="FN45" s="322" t="str">
        <f t="shared" si="6"/>
        <v/>
      </c>
      <c r="FO45" s="322" t="str">
        <f t="shared" si="7"/>
        <v/>
      </c>
      <c r="FP45" s="332" t="str">
        <f t="shared" si="4"/>
        <v/>
      </c>
      <c r="FQ45" s="333"/>
    </row>
    <row r="46" spans="2:173" ht="15.75" customHeight="1" x14ac:dyDescent="0.5">
      <c r="B46" s="322">
        <v>40</v>
      </c>
      <c r="C46" s="376" t="str">
        <f>IF(นักเรียน!C45="","",นักเรียน!C45)</f>
        <v/>
      </c>
      <c r="D46" s="376" t="str">
        <f>IF(นักเรียน!D45="","",นักเรียน!D45)</f>
        <v/>
      </c>
      <c r="E46" s="323" t="str">
        <f>IF(นักเรียน!E45="","",นักเรียน!E45)</f>
        <v/>
      </c>
      <c r="F46" s="322" t="str">
        <f>IF(นักเรียน!E45="","",นักเรียน!B45)</f>
        <v/>
      </c>
      <c r="G46" s="360"/>
      <c r="H46" s="361"/>
      <c r="I46" s="361"/>
      <c r="J46" s="361"/>
      <c r="K46" s="361"/>
      <c r="L46" s="362"/>
      <c r="M46" s="362"/>
      <c r="N46" s="360"/>
      <c r="O46" s="361"/>
      <c r="P46" s="361"/>
      <c r="Q46" s="361"/>
      <c r="R46" s="361"/>
      <c r="S46" s="362"/>
      <c r="T46" s="363"/>
      <c r="U46" s="360"/>
      <c r="V46" s="361"/>
      <c r="W46" s="361"/>
      <c r="X46" s="361"/>
      <c r="Y46" s="361"/>
      <c r="Z46" s="362"/>
      <c r="AA46" s="363"/>
      <c r="AB46" s="360"/>
      <c r="AC46" s="361"/>
      <c r="AD46" s="361"/>
      <c r="AE46" s="361"/>
      <c r="AF46" s="361"/>
      <c r="AG46" s="362"/>
      <c r="AH46" s="363"/>
      <c r="AI46" s="360"/>
      <c r="AJ46" s="361"/>
      <c r="AK46" s="361"/>
      <c r="AL46" s="361"/>
      <c r="AM46" s="361"/>
      <c r="AN46" s="362"/>
      <c r="AO46" s="363"/>
      <c r="AP46" s="360"/>
      <c r="AQ46" s="361"/>
      <c r="AR46" s="361"/>
      <c r="AS46" s="361"/>
      <c r="AT46" s="361"/>
      <c r="AU46" s="362"/>
      <c r="AV46" s="363"/>
      <c r="AW46" s="364"/>
      <c r="AX46" s="361"/>
      <c r="AY46" s="361"/>
      <c r="AZ46" s="361"/>
      <c r="BA46" s="361"/>
      <c r="BB46" s="362"/>
      <c r="BC46" s="362"/>
      <c r="BD46" s="360"/>
      <c r="BE46" s="361"/>
      <c r="BF46" s="361"/>
      <c r="BG46" s="361"/>
      <c r="BH46" s="361"/>
      <c r="BI46" s="362"/>
      <c r="BJ46" s="363"/>
      <c r="BK46" s="360"/>
      <c r="BL46" s="361"/>
      <c r="BM46" s="361"/>
      <c r="BN46" s="361"/>
      <c r="BO46" s="361"/>
      <c r="BP46" s="362"/>
      <c r="BQ46" s="363"/>
      <c r="BR46" s="360"/>
      <c r="BS46" s="361"/>
      <c r="BT46" s="361"/>
      <c r="BU46" s="361"/>
      <c r="BV46" s="361"/>
      <c r="BW46" s="362"/>
      <c r="BX46" s="363"/>
      <c r="BY46" s="364"/>
      <c r="BZ46" s="361"/>
      <c r="CA46" s="361"/>
      <c r="CB46" s="361"/>
      <c r="CC46" s="361"/>
      <c r="CD46" s="362"/>
      <c r="CE46" s="362"/>
      <c r="CF46" s="360"/>
      <c r="CG46" s="361"/>
      <c r="CH46" s="361"/>
      <c r="CI46" s="361"/>
      <c r="CJ46" s="361"/>
      <c r="CK46" s="362"/>
      <c r="CL46" s="363"/>
      <c r="CM46" s="360"/>
      <c r="CN46" s="361"/>
      <c r="CO46" s="361"/>
      <c r="CP46" s="361"/>
      <c r="CQ46" s="361"/>
      <c r="CR46" s="362"/>
      <c r="CS46" s="363"/>
      <c r="CT46" s="360"/>
      <c r="CU46" s="361"/>
      <c r="CV46" s="361"/>
      <c r="CW46" s="361"/>
      <c r="CX46" s="361"/>
      <c r="CY46" s="362"/>
      <c r="CZ46" s="363"/>
      <c r="DA46" s="364"/>
      <c r="DB46" s="361"/>
      <c r="DC46" s="361"/>
      <c r="DD46" s="361"/>
      <c r="DE46" s="361"/>
      <c r="DF46" s="362"/>
      <c r="DG46" s="363"/>
      <c r="DH46" s="360"/>
      <c r="DI46" s="361"/>
      <c r="DJ46" s="361"/>
      <c r="DK46" s="361"/>
      <c r="DL46" s="361"/>
      <c r="DM46" s="362"/>
      <c r="DN46" s="363"/>
      <c r="DO46" s="360"/>
      <c r="DP46" s="361"/>
      <c r="DQ46" s="361"/>
      <c r="DR46" s="361"/>
      <c r="DS46" s="361"/>
      <c r="DT46" s="362"/>
      <c r="DU46" s="363"/>
      <c r="DV46" s="360"/>
      <c r="DW46" s="361"/>
      <c r="DX46" s="361"/>
      <c r="DY46" s="361"/>
      <c r="DZ46" s="361"/>
      <c r="EA46" s="362"/>
      <c r="EB46" s="363"/>
      <c r="EC46" s="360"/>
      <c r="ED46" s="361"/>
      <c r="EE46" s="361"/>
      <c r="EF46" s="361"/>
      <c r="EG46" s="361"/>
      <c r="EH46" s="362"/>
      <c r="EI46" s="363"/>
      <c r="EJ46" s="360"/>
      <c r="EK46" s="361"/>
      <c r="EL46" s="361"/>
      <c r="EM46" s="361"/>
      <c r="EN46" s="361"/>
      <c r="EO46" s="362"/>
      <c r="EP46" s="363"/>
      <c r="EQ46" s="360"/>
      <c r="ER46" s="361"/>
      <c r="ES46" s="361"/>
      <c r="ET46" s="361"/>
      <c r="EU46" s="361"/>
      <c r="EV46" s="362"/>
      <c r="EW46" s="363"/>
      <c r="EX46" s="360"/>
      <c r="EY46" s="361"/>
      <c r="EZ46" s="361"/>
      <c r="FA46" s="361"/>
      <c r="FB46" s="361"/>
      <c r="FC46" s="362"/>
      <c r="FD46" s="363"/>
      <c r="FE46" s="360"/>
      <c r="FF46" s="361"/>
      <c r="FG46" s="361"/>
      <c r="FH46" s="361"/>
      <c r="FI46" s="361"/>
      <c r="FJ46" s="362"/>
      <c r="FK46" s="365"/>
      <c r="FL46" s="331" t="str">
        <f t="shared" si="3"/>
        <v/>
      </c>
      <c r="FM46" s="322" t="str">
        <f t="shared" si="5"/>
        <v/>
      </c>
      <c r="FN46" s="322" t="str">
        <f t="shared" si="6"/>
        <v/>
      </c>
      <c r="FO46" s="322" t="str">
        <f t="shared" si="7"/>
        <v/>
      </c>
      <c r="FP46" s="332" t="str">
        <f t="shared" si="4"/>
        <v/>
      </c>
      <c r="FQ46" s="333"/>
    </row>
    <row r="47" spans="2:173" ht="15.75" customHeight="1" x14ac:dyDescent="0.5">
      <c r="B47" s="322">
        <v>41</v>
      </c>
      <c r="C47" s="376" t="str">
        <f>IF(นักเรียน!C46="","",นักเรียน!C46)</f>
        <v/>
      </c>
      <c r="D47" s="376" t="str">
        <f>IF(นักเรียน!D46="","",นักเรียน!D46)</f>
        <v/>
      </c>
      <c r="E47" s="323" t="str">
        <f>IF(นักเรียน!E46="","",นักเรียน!E46)</f>
        <v/>
      </c>
      <c r="F47" s="322" t="str">
        <f>IF(นักเรียน!E46="","",นักเรียน!B46)</f>
        <v/>
      </c>
      <c r="G47" s="360"/>
      <c r="H47" s="361"/>
      <c r="I47" s="361"/>
      <c r="J47" s="361"/>
      <c r="K47" s="361"/>
      <c r="L47" s="362"/>
      <c r="M47" s="362"/>
      <c r="N47" s="360"/>
      <c r="O47" s="361"/>
      <c r="P47" s="361"/>
      <c r="Q47" s="361"/>
      <c r="R47" s="361"/>
      <c r="S47" s="362"/>
      <c r="T47" s="363"/>
      <c r="U47" s="360"/>
      <c r="V47" s="361"/>
      <c r="W47" s="361"/>
      <c r="X47" s="361"/>
      <c r="Y47" s="361"/>
      <c r="Z47" s="362"/>
      <c r="AA47" s="363"/>
      <c r="AB47" s="360"/>
      <c r="AC47" s="361"/>
      <c r="AD47" s="361"/>
      <c r="AE47" s="361"/>
      <c r="AF47" s="361"/>
      <c r="AG47" s="362"/>
      <c r="AH47" s="363"/>
      <c r="AI47" s="360"/>
      <c r="AJ47" s="361"/>
      <c r="AK47" s="361"/>
      <c r="AL47" s="361"/>
      <c r="AM47" s="361"/>
      <c r="AN47" s="362"/>
      <c r="AO47" s="363"/>
      <c r="AP47" s="360"/>
      <c r="AQ47" s="361"/>
      <c r="AR47" s="361"/>
      <c r="AS47" s="361"/>
      <c r="AT47" s="361"/>
      <c r="AU47" s="362"/>
      <c r="AV47" s="363"/>
      <c r="AW47" s="364"/>
      <c r="AX47" s="361"/>
      <c r="AY47" s="361"/>
      <c r="AZ47" s="361"/>
      <c r="BA47" s="361"/>
      <c r="BB47" s="362"/>
      <c r="BC47" s="362"/>
      <c r="BD47" s="360"/>
      <c r="BE47" s="361"/>
      <c r="BF47" s="361"/>
      <c r="BG47" s="361"/>
      <c r="BH47" s="361"/>
      <c r="BI47" s="362"/>
      <c r="BJ47" s="363"/>
      <c r="BK47" s="360"/>
      <c r="BL47" s="361"/>
      <c r="BM47" s="361"/>
      <c r="BN47" s="361"/>
      <c r="BO47" s="361"/>
      <c r="BP47" s="362"/>
      <c r="BQ47" s="363"/>
      <c r="BR47" s="360"/>
      <c r="BS47" s="361"/>
      <c r="BT47" s="361"/>
      <c r="BU47" s="361"/>
      <c r="BV47" s="361"/>
      <c r="BW47" s="362"/>
      <c r="BX47" s="363"/>
      <c r="BY47" s="364"/>
      <c r="BZ47" s="361"/>
      <c r="CA47" s="361"/>
      <c r="CB47" s="361"/>
      <c r="CC47" s="361"/>
      <c r="CD47" s="362"/>
      <c r="CE47" s="362"/>
      <c r="CF47" s="360"/>
      <c r="CG47" s="361"/>
      <c r="CH47" s="361"/>
      <c r="CI47" s="361"/>
      <c r="CJ47" s="361"/>
      <c r="CK47" s="362"/>
      <c r="CL47" s="363"/>
      <c r="CM47" s="360"/>
      <c r="CN47" s="361"/>
      <c r="CO47" s="361"/>
      <c r="CP47" s="361"/>
      <c r="CQ47" s="361"/>
      <c r="CR47" s="362"/>
      <c r="CS47" s="363"/>
      <c r="CT47" s="360"/>
      <c r="CU47" s="361"/>
      <c r="CV47" s="361"/>
      <c r="CW47" s="361"/>
      <c r="CX47" s="361"/>
      <c r="CY47" s="362"/>
      <c r="CZ47" s="363"/>
      <c r="DA47" s="364"/>
      <c r="DB47" s="361"/>
      <c r="DC47" s="361"/>
      <c r="DD47" s="361"/>
      <c r="DE47" s="361"/>
      <c r="DF47" s="362"/>
      <c r="DG47" s="363"/>
      <c r="DH47" s="360"/>
      <c r="DI47" s="361"/>
      <c r="DJ47" s="361"/>
      <c r="DK47" s="361"/>
      <c r="DL47" s="361"/>
      <c r="DM47" s="362"/>
      <c r="DN47" s="363"/>
      <c r="DO47" s="360"/>
      <c r="DP47" s="361"/>
      <c r="DQ47" s="361"/>
      <c r="DR47" s="361"/>
      <c r="DS47" s="361"/>
      <c r="DT47" s="362"/>
      <c r="DU47" s="363"/>
      <c r="DV47" s="360"/>
      <c r="DW47" s="361"/>
      <c r="DX47" s="361"/>
      <c r="DY47" s="361"/>
      <c r="DZ47" s="361"/>
      <c r="EA47" s="362"/>
      <c r="EB47" s="363"/>
      <c r="EC47" s="360"/>
      <c r="ED47" s="361"/>
      <c r="EE47" s="361"/>
      <c r="EF47" s="361"/>
      <c r="EG47" s="361"/>
      <c r="EH47" s="362"/>
      <c r="EI47" s="363"/>
      <c r="EJ47" s="360"/>
      <c r="EK47" s="361"/>
      <c r="EL47" s="361"/>
      <c r="EM47" s="361"/>
      <c r="EN47" s="361"/>
      <c r="EO47" s="362"/>
      <c r="EP47" s="363"/>
      <c r="EQ47" s="360"/>
      <c r="ER47" s="361"/>
      <c r="ES47" s="361"/>
      <c r="ET47" s="361"/>
      <c r="EU47" s="361"/>
      <c r="EV47" s="362"/>
      <c r="EW47" s="363"/>
      <c r="EX47" s="360"/>
      <c r="EY47" s="361"/>
      <c r="EZ47" s="361"/>
      <c r="FA47" s="361"/>
      <c r="FB47" s="361"/>
      <c r="FC47" s="362"/>
      <c r="FD47" s="363"/>
      <c r="FE47" s="360"/>
      <c r="FF47" s="361"/>
      <c r="FG47" s="361"/>
      <c r="FH47" s="361"/>
      <c r="FI47" s="361"/>
      <c r="FJ47" s="362"/>
      <c r="FK47" s="365"/>
      <c r="FL47" s="331" t="str">
        <f t="shared" si="3"/>
        <v/>
      </c>
      <c r="FM47" s="322" t="str">
        <f t="shared" si="5"/>
        <v/>
      </c>
      <c r="FN47" s="322" t="str">
        <f t="shared" si="6"/>
        <v/>
      </c>
      <c r="FO47" s="322" t="str">
        <f t="shared" si="7"/>
        <v/>
      </c>
      <c r="FP47" s="332" t="str">
        <f t="shared" si="4"/>
        <v/>
      </c>
      <c r="FQ47" s="333"/>
    </row>
    <row r="48" spans="2:173" ht="15.75" customHeight="1" x14ac:dyDescent="0.5">
      <c r="B48" s="322">
        <v>42</v>
      </c>
      <c r="C48" s="376" t="str">
        <f>IF(นักเรียน!C47="","",นักเรียน!C47)</f>
        <v/>
      </c>
      <c r="D48" s="376" t="str">
        <f>IF(นักเรียน!D47="","",นักเรียน!D47)</f>
        <v/>
      </c>
      <c r="E48" s="323" t="str">
        <f>IF(นักเรียน!E47="","",นักเรียน!E47)</f>
        <v/>
      </c>
      <c r="F48" s="322" t="str">
        <f>IF(นักเรียน!E47="","",นักเรียน!B47)</f>
        <v/>
      </c>
      <c r="G48" s="360"/>
      <c r="H48" s="361"/>
      <c r="I48" s="361"/>
      <c r="J48" s="361"/>
      <c r="K48" s="361"/>
      <c r="L48" s="362"/>
      <c r="M48" s="362"/>
      <c r="N48" s="360"/>
      <c r="O48" s="361"/>
      <c r="P48" s="361"/>
      <c r="Q48" s="361"/>
      <c r="R48" s="361"/>
      <c r="S48" s="362"/>
      <c r="T48" s="363"/>
      <c r="U48" s="360"/>
      <c r="V48" s="361"/>
      <c r="W48" s="361"/>
      <c r="X48" s="361"/>
      <c r="Y48" s="361"/>
      <c r="Z48" s="362"/>
      <c r="AA48" s="363"/>
      <c r="AB48" s="360"/>
      <c r="AC48" s="361"/>
      <c r="AD48" s="361"/>
      <c r="AE48" s="361"/>
      <c r="AF48" s="361"/>
      <c r="AG48" s="362"/>
      <c r="AH48" s="363"/>
      <c r="AI48" s="360"/>
      <c r="AJ48" s="361"/>
      <c r="AK48" s="361"/>
      <c r="AL48" s="361"/>
      <c r="AM48" s="361"/>
      <c r="AN48" s="362"/>
      <c r="AO48" s="363"/>
      <c r="AP48" s="360"/>
      <c r="AQ48" s="361"/>
      <c r="AR48" s="361"/>
      <c r="AS48" s="361"/>
      <c r="AT48" s="361"/>
      <c r="AU48" s="362"/>
      <c r="AV48" s="363"/>
      <c r="AW48" s="364"/>
      <c r="AX48" s="361"/>
      <c r="AY48" s="361"/>
      <c r="AZ48" s="361"/>
      <c r="BA48" s="361"/>
      <c r="BB48" s="362"/>
      <c r="BC48" s="362"/>
      <c r="BD48" s="360"/>
      <c r="BE48" s="361"/>
      <c r="BF48" s="361"/>
      <c r="BG48" s="361"/>
      <c r="BH48" s="361"/>
      <c r="BI48" s="362"/>
      <c r="BJ48" s="363"/>
      <c r="BK48" s="360"/>
      <c r="BL48" s="361"/>
      <c r="BM48" s="361"/>
      <c r="BN48" s="361"/>
      <c r="BO48" s="361"/>
      <c r="BP48" s="362"/>
      <c r="BQ48" s="363"/>
      <c r="BR48" s="360"/>
      <c r="BS48" s="361"/>
      <c r="BT48" s="361"/>
      <c r="BU48" s="361"/>
      <c r="BV48" s="361"/>
      <c r="BW48" s="362"/>
      <c r="BX48" s="363"/>
      <c r="BY48" s="364"/>
      <c r="BZ48" s="361"/>
      <c r="CA48" s="361"/>
      <c r="CB48" s="361"/>
      <c r="CC48" s="361"/>
      <c r="CD48" s="362"/>
      <c r="CE48" s="362"/>
      <c r="CF48" s="360"/>
      <c r="CG48" s="361"/>
      <c r="CH48" s="361"/>
      <c r="CI48" s="361"/>
      <c r="CJ48" s="361"/>
      <c r="CK48" s="362"/>
      <c r="CL48" s="363"/>
      <c r="CM48" s="360"/>
      <c r="CN48" s="361"/>
      <c r="CO48" s="361"/>
      <c r="CP48" s="361"/>
      <c r="CQ48" s="361"/>
      <c r="CR48" s="362"/>
      <c r="CS48" s="363"/>
      <c r="CT48" s="360"/>
      <c r="CU48" s="361"/>
      <c r="CV48" s="361"/>
      <c r="CW48" s="361"/>
      <c r="CX48" s="361"/>
      <c r="CY48" s="362"/>
      <c r="CZ48" s="363"/>
      <c r="DA48" s="364"/>
      <c r="DB48" s="361"/>
      <c r="DC48" s="361"/>
      <c r="DD48" s="361"/>
      <c r="DE48" s="361"/>
      <c r="DF48" s="362"/>
      <c r="DG48" s="363"/>
      <c r="DH48" s="360"/>
      <c r="DI48" s="361"/>
      <c r="DJ48" s="361"/>
      <c r="DK48" s="361"/>
      <c r="DL48" s="361"/>
      <c r="DM48" s="362"/>
      <c r="DN48" s="363"/>
      <c r="DO48" s="360"/>
      <c r="DP48" s="361"/>
      <c r="DQ48" s="361"/>
      <c r="DR48" s="361"/>
      <c r="DS48" s="361"/>
      <c r="DT48" s="362"/>
      <c r="DU48" s="363"/>
      <c r="DV48" s="360"/>
      <c r="DW48" s="361"/>
      <c r="DX48" s="361"/>
      <c r="DY48" s="361"/>
      <c r="DZ48" s="361"/>
      <c r="EA48" s="362"/>
      <c r="EB48" s="363"/>
      <c r="EC48" s="360"/>
      <c r="ED48" s="361"/>
      <c r="EE48" s="361"/>
      <c r="EF48" s="361"/>
      <c r="EG48" s="361"/>
      <c r="EH48" s="362"/>
      <c r="EI48" s="363"/>
      <c r="EJ48" s="360"/>
      <c r="EK48" s="361"/>
      <c r="EL48" s="361"/>
      <c r="EM48" s="361"/>
      <c r="EN48" s="361"/>
      <c r="EO48" s="362"/>
      <c r="EP48" s="363"/>
      <c r="EQ48" s="360"/>
      <c r="ER48" s="361"/>
      <c r="ES48" s="361"/>
      <c r="ET48" s="361"/>
      <c r="EU48" s="361"/>
      <c r="EV48" s="362"/>
      <c r="EW48" s="363"/>
      <c r="EX48" s="360"/>
      <c r="EY48" s="361"/>
      <c r="EZ48" s="361"/>
      <c r="FA48" s="361"/>
      <c r="FB48" s="361"/>
      <c r="FC48" s="362"/>
      <c r="FD48" s="363"/>
      <c r="FE48" s="360"/>
      <c r="FF48" s="361"/>
      <c r="FG48" s="361"/>
      <c r="FH48" s="361"/>
      <c r="FI48" s="361"/>
      <c r="FJ48" s="362"/>
      <c r="FK48" s="365"/>
      <c r="FL48" s="331" t="str">
        <f t="shared" si="3"/>
        <v/>
      </c>
      <c r="FM48" s="322" t="str">
        <f t="shared" si="5"/>
        <v/>
      </c>
      <c r="FN48" s="322" t="str">
        <f t="shared" si="6"/>
        <v/>
      </c>
      <c r="FO48" s="322" t="str">
        <f t="shared" si="7"/>
        <v/>
      </c>
      <c r="FP48" s="332" t="str">
        <f t="shared" si="4"/>
        <v/>
      </c>
      <c r="FQ48" s="333"/>
    </row>
    <row r="49" spans="2:173" ht="15.75" customHeight="1" x14ac:dyDescent="0.5">
      <c r="B49" s="322">
        <v>43</v>
      </c>
      <c r="C49" s="376" t="str">
        <f>IF(นักเรียน!C48="","",นักเรียน!C48)</f>
        <v/>
      </c>
      <c r="D49" s="376" t="str">
        <f>IF(นักเรียน!D48="","",นักเรียน!D48)</f>
        <v/>
      </c>
      <c r="E49" s="323" t="str">
        <f>IF(นักเรียน!E48="","",นักเรียน!E48)</f>
        <v/>
      </c>
      <c r="F49" s="322" t="str">
        <f>IF(นักเรียน!E48="","",นักเรียน!B48)</f>
        <v/>
      </c>
      <c r="G49" s="360"/>
      <c r="H49" s="361"/>
      <c r="I49" s="361"/>
      <c r="J49" s="361"/>
      <c r="K49" s="361"/>
      <c r="L49" s="362"/>
      <c r="M49" s="362"/>
      <c r="N49" s="360"/>
      <c r="O49" s="361"/>
      <c r="P49" s="361"/>
      <c r="Q49" s="361"/>
      <c r="R49" s="361"/>
      <c r="S49" s="362"/>
      <c r="T49" s="363"/>
      <c r="U49" s="360"/>
      <c r="V49" s="361"/>
      <c r="W49" s="361"/>
      <c r="X49" s="361"/>
      <c r="Y49" s="361"/>
      <c r="Z49" s="362"/>
      <c r="AA49" s="363"/>
      <c r="AB49" s="360"/>
      <c r="AC49" s="361"/>
      <c r="AD49" s="361"/>
      <c r="AE49" s="361"/>
      <c r="AF49" s="361"/>
      <c r="AG49" s="362"/>
      <c r="AH49" s="363"/>
      <c r="AI49" s="360"/>
      <c r="AJ49" s="361"/>
      <c r="AK49" s="361"/>
      <c r="AL49" s="361"/>
      <c r="AM49" s="361"/>
      <c r="AN49" s="362"/>
      <c r="AO49" s="363"/>
      <c r="AP49" s="360"/>
      <c r="AQ49" s="361"/>
      <c r="AR49" s="361"/>
      <c r="AS49" s="361"/>
      <c r="AT49" s="361"/>
      <c r="AU49" s="362"/>
      <c r="AV49" s="363"/>
      <c r="AW49" s="364"/>
      <c r="AX49" s="361"/>
      <c r="AY49" s="361"/>
      <c r="AZ49" s="361"/>
      <c r="BA49" s="361"/>
      <c r="BB49" s="362"/>
      <c r="BC49" s="362"/>
      <c r="BD49" s="360"/>
      <c r="BE49" s="361"/>
      <c r="BF49" s="361"/>
      <c r="BG49" s="361"/>
      <c r="BH49" s="361"/>
      <c r="BI49" s="362"/>
      <c r="BJ49" s="363"/>
      <c r="BK49" s="360"/>
      <c r="BL49" s="361"/>
      <c r="BM49" s="361"/>
      <c r="BN49" s="361"/>
      <c r="BO49" s="361"/>
      <c r="BP49" s="362"/>
      <c r="BQ49" s="363"/>
      <c r="BR49" s="360"/>
      <c r="BS49" s="361"/>
      <c r="BT49" s="361"/>
      <c r="BU49" s="361"/>
      <c r="BV49" s="361"/>
      <c r="BW49" s="362"/>
      <c r="BX49" s="363"/>
      <c r="BY49" s="364"/>
      <c r="BZ49" s="361"/>
      <c r="CA49" s="361"/>
      <c r="CB49" s="361"/>
      <c r="CC49" s="361"/>
      <c r="CD49" s="362"/>
      <c r="CE49" s="362"/>
      <c r="CF49" s="360"/>
      <c r="CG49" s="361"/>
      <c r="CH49" s="361"/>
      <c r="CI49" s="361"/>
      <c r="CJ49" s="361"/>
      <c r="CK49" s="362"/>
      <c r="CL49" s="363"/>
      <c r="CM49" s="360"/>
      <c r="CN49" s="361"/>
      <c r="CO49" s="361"/>
      <c r="CP49" s="361"/>
      <c r="CQ49" s="361"/>
      <c r="CR49" s="362"/>
      <c r="CS49" s="363"/>
      <c r="CT49" s="360"/>
      <c r="CU49" s="361"/>
      <c r="CV49" s="361"/>
      <c r="CW49" s="361"/>
      <c r="CX49" s="361"/>
      <c r="CY49" s="362"/>
      <c r="CZ49" s="363"/>
      <c r="DA49" s="364"/>
      <c r="DB49" s="361"/>
      <c r="DC49" s="361"/>
      <c r="DD49" s="361"/>
      <c r="DE49" s="361"/>
      <c r="DF49" s="362"/>
      <c r="DG49" s="363"/>
      <c r="DH49" s="360"/>
      <c r="DI49" s="361"/>
      <c r="DJ49" s="361"/>
      <c r="DK49" s="361"/>
      <c r="DL49" s="361"/>
      <c r="DM49" s="362"/>
      <c r="DN49" s="363"/>
      <c r="DO49" s="360"/>
      <c r="DP49" s="361"/>
      <c r="DQ49" s="361"/>
      <c r="DR49" s="361"/>
      <c r="DS49" s="361"/>
      <c r="DT49" s="362"/>
      <c r="DU49" s="363"/>
      <c r="DV49" s="360"/>
      <c r="DW49" s="361"/>
      <c r="DX49" s="361"/>
      <c r="DY49" s="361"/>
      <c r="DZ49" s="361"/>
      <c r="EA49" s="362"/>
      <c r="EB49" s="363"/>
      <c r="EC49" s="360"/>
      <c r="ED49" s="361"/>
      <c r="EE49" s="361"/>
      <c r="EF49" s="361"/>
      <c r="EG49" s="361"/>
      <c r="EH49" s="362"/>
      <c r="EI49" s="363"/>
      <c r="EJ49" s="360"/>
      <c r="EK49" s="361"/>
      <c r="EL49" s="361"/>
      <c r="EM49" s="361"/>
      <c r="EN49" s="361"/>
      <c r="EO49" s="362"/>
      <c r="EP49" s="363"/>
      <c r="EQ49" s="360"/>
      <c r="ER49" s="361"/>
      <c r="ES49" s="361"/>
      <c r="ET49" s="361"/>
      <c r="EU49" s="361"/>
      <c r="EV49" s="362"/>
      <c r="EW49" s="363"/>
      <c r="EX49" s="360"/>
      <c r="EY49" s="361"/>
      <c r="EZ49" s="361"/>
      <c r="FA49" s="361"/>
      <c r="FB49" s="361"/>
      <c r="FC49" s="362"/>
      <c r="FD49" s="363"/>
      <c r="FE49" s="360"/>
      <c r="FF49" s="361"/>
      <c r="FG49" s="361"/>
      <c r="FH49" s="361"/>
      <c r="FI49" s="361"/>
      <c r="FJ49" s="362"/>
      <c r="FK49" s="365"/>
      <c r="FL49" s="331" t="str">
        <f t="shared" si="3"/>
        <v/>
      </c>
      <c r="FM49" s="322" t="str">
        <f t="shared" si="5"/>
        <v/>
      </c>
      <c r="FN49" s="322" t="str">
        <f t="shared" si="6"/>
        <v/>
      </c>
      <c r="FO49" s="322" t="str">
        <f t="shared" si="7"/>
        <v/>
      </c>
      <c r="FP49" s="332" t="str">
        <f t="shared" si="4"/>
        <v/>
      </c>
      <c r="FQ49" s="333"/>
    </row>
    <row r="50" spans="2:173" ht="15.75" customHeight="1" x14ac:dyDescent="0.5">
      <c r="B50" s="322">
        <v>44</v>
      </c>
      <c r="C50" s="376" t="str">
        <f>IF(นักเรียน!C49="","",นักเรียน!C49)</f>
        <v/>
      </c>
      <c r="D50" s="376" t="str">
        <f>IF(นักเรียน!D49="","",นักเรียน!D49)</f>
        <v/>
      </c>
      <c r="E50" s="323" t="str">
        <f>IF(นักเรียน!E49="","",นักเรียน!E49)</f>
        <v/>
      </c>
      <c r="F50" s="322" t="str">
        <f>IF(นักเรียน!E49="","",นักเรียน!B49)</f>
        <v/>
      </c>
      <c r="G50" s="360"/>
      <c r="H50" s="361"/>
      <c r="I50" s="361"/>
      <c r="J50" s="361"/>
      <c r="K50" s="361"/>
      <c r="L50" s="362"/>
      <c r="M50" s="362"/>
      <c r="N50" s="360"/>
      <c r="O50" s="361"/>
      <c r="P50" s="361"/>
      <c r="Q50" s="361"/>
      <c r="R50" s="361"/>
      <c r="S50" s="362"/>
      <c r="T50" s="363"/>
      <c r="U50" s="360"/>
      <c r="V50" s="361"/>
      <c r="W50" s="361"/>
      <c r="X50" s="361"/>
      <c r="Y50" s="361"/>
      <c r="Z50" s="362"/>
      <c r="AA50" s="363"/>
      <c r="AB50" s="360"/>
      <c r="AC50" s="361"/>
      <c r="AD50" s="361"/>
      <c r="AE50" s="361"/>
      <c r="AF50" s="361"/>
      <c r="AG50" s="362"/>
      <c r="AH50" s="363"/>
      <c r="AI50" s="360"/>
      <c r="AJ50" s="361"/>
      <c r="AK50" s="361"/>
      <c r="AL50" s="361"/>
      <c r="AM50" s="361"/>
      <c r="AN50" s="362"/>
      <c r="AO50" s="363"/>
      <c r="AP50" s="360"/>
      <c r="AQ50" s="361"/>
      <c r="AR50" s="361"/>
      <c r="AS50" s="361"/>
      <c r="AT50" s="361"/>
      <c r="AU50" s="362"/>
      <c r="AV50" s="363"/>
      <c r="AW50" s="364"/>
      <c r="AX50" s="361"/>
      <c r="AY50" s="361"/>
      <c r="AZ50" s="361"/>
      <c r="BA50" s="361"/>
      <c r="BB50" s="362"/>
      <c r="BC50" s="362"/>
      <c r="BD50" s="360"/>
      <c r="BE50" s="361"/>
      <c r="BF50" s="361"/>
      <c r="BG50" s="361"/>
      <c r="BH50" s="361"/>
      <c r="BI50" s="362"/>
      <c r="BJ50" s="363"/>
      <c r="BK50" s="360"/>
      <c r="BL50" s="361"/>
      <c r="BM50" s="361"/>
      <c r="BN50" s="361"/>
      <c r="BO50" s="361"/>
      <c r="BP50" s="362"/>
      <c r="BQ50" s="363"/>
      <c r="BR50" s="360"/>
      <c r="BS50" s="361"/>
      <c r="BT50" s="361"/>
      <c r="BU50" s="361"/>
      <c r="BV50" s="361"/>
      <c r="BW50" s="362"/>
      <c r="BX50" s="363"/>
      <c r="BY50" s="364"/>
      <c r="BZ50" s="361"/>
      <c r="CA50" s="361"/>
      <c r="CB50" s="361"/>
      <c r="CC50" s="361"/>
      <c r="CD50" s="362"/>
      <c r="CE50" s="362"/>
      <c r="CF50" s="360"/>
      <c r="CG50" s="361"/>
      <c r="CH50" s="361"/>
      <c r="CI50" s="361"/>
      <c r="CJ50" s="361"/>
      <c r="CK50" s="362"/>
      <c r="CL50" s="363"/>
      <c r="CM50" s="360"/>
      <c r="CN50" s="361"/>
      <c r="CO50" s="361"/>
      <c r="CP50" s="361"/>
      <c r="CQ50" s="361"/>
      <c r="CR50" s="362"/>
      <c r="CS50" s="363"/>
      <c r="CT50" s="360"/>
      <c r="CU50" s="361"/>
      <c r="CV50" s="361"/>
      <c r="CW50" s="361"/>
      <c r="CX50" s="361"/>
      <c r="CY50" s="362"/>
      <c r="CZ50" s="363"/>
      <c r="DA50" s="364"/>
      <c r="DB50" s="361"/>
      <c r="DC50" s="361"/>
      <c r="DD50" s="361"/>
      <c r="DE50" s="361"/>
      <c r="DF50" s="362"/>
      <c r="DG50" s="363"/>
      <c r="DH50" s="360"/>
      <c r="DI50" s="361"/>
      <c r="DJ50" s="361"/>
      <c r="DK50" s="361"/>
      <c r="DL50" s="361"/>
      <c r="DM50" s="362"/>
      <c r="DN50" s="363"/>
      <c r="DO50" s="360"/>
      <c r="DP50" s="361"/>
      <c r="DQ50" s="361"/>
      <c r="DR50" s="361"/>
      <c r="DS50" s="361"/>
      <c r="DT50" s="362"/>
      <c r="DU50" s="363"/>
      <c r="DV50" s="360"/>
      <c r="DW50" s="361"/>
      <c r="DX50" s="361"/>
      <c r="DY50" s="361"/>
      <c r="DZ50" s="361"/>
      <c r="EA50" s="362"/>
      <c r="EB50" s="363"/>
      <c r="EC50" s="360"/>
      <c r="ED50" s="361"/>
      <c r="EE50" s="361"/>
      <c r="EF50" s="361"/>
      <c r="EG50" s="361"/>
      <c r="EH50" s="362"/>
      <c r="EI50" s="363"/>
      <c r="EJ50" s="360"/>
      <c r="EK50" s="361"/>
      <c r="EL50" s="361"/>
      <c r="EM50" s="361"/>
      <c r="EN50" s="361"/>
      <c r="EO50" s="362"/>
      <c r="EP50" s="363"/>
      <c r="EQ50" s="360"/>
      <c r="ER50" s="361"/>
      <c r="ES50" s="361"/>
      <c r="ET50" s="361"/>
      <c r="EU50" s="361"/>
      <c r="EV50" s="362"/>
      <c r="EW50" s="363"/>
      <c r="EX50" s="360"/>
      <c r="EY50" s="361"/>
      <c r="EZ50" s="361"/>
      <c r="FA50" s="361"/>
      <c r="FB50" s="361"/>
      <c r="FC50" s="362"/>
      <c r="FD50" s="363"/>
      <c r="FE50" s="360"/>
      <c r="FF50" s="361"/>
      <c r="FG50" s="361"/>
      <c r="FH50" s="361"/>
      <c r="FI50" s="361"/>
      <c r="FJ50" s="362"/>
      <c r="FK50" s="365"/>
      <c r="FL50" s="331" t="str">
        <f t="shared" si="3"/>
        <v/>
      </c>
      <c r="FM50" s="322" t="str">
        <f t="shared" si="5"/>
        <v/>
      </c>
      <c r="FN50" s="322" t="str">
        <f t="shared" si="6"/>
        <v/>
      </c>
      <c r="FO50" s="322" t="str">
        <f t="shared" si="7"/>
        <v/>
      </c>
      <c r="FP50" s="332" t="str">
        <f t="shared" si="4"/>
        <v/>
      </c>
      <c r="FQ50" s="333"/>
    </row>
    <row r="51" spans="2:173" ht="15.75" customHeight="1" x14ac:dyDescent="0.5">
      <c r="B51" s="322">
        <v>45</v>
      </c>
      <c r="C51" s="376" t="str">
        <f>IF(นักเรียน!C50="","",นักเรียน!C50)</f>
        <v/>
      </c>
      <c r="D51" s="376" t="str">
        <f>IF(นักเรียน!D50="","",นักเรียน!D50)</f>
        <v/>
      </c>
      <c r="E51" s="323" t="str">
        <f>IF(นักเรียน!E50="","",นักเรียน!E50)</f>
        <v/>
      </c>
      <c r="F51" s="322" t="str">
        <f>IF(นักเรียน!E50="","",นักเรียน!B50)</f>
        <v/>
      </c>
      <c r="G51" s="360"/>
      <c r="H51" s="361"/>
      <c r="I51" s="361"/>
      <c r="J51" s="361"/>
      <c r="K51" s="361"/>
      <c r="L51" s="362"/>
      <c r="M51" s="362"/>
      <c r="N51" s="360"/>
      <c r="O51" s="361"/>
      <c r="P51" s="361"/>
      <c r="Q51" s="361"/>
      <c r="R51" s="361"/>
      <c r="S51" s="362"/>
      <c r="T51" s="363"/>
      <c r="U51" s="360"/>
      <c r="V51" s="361"/>
      <c r="W51" s="361"/>
      <c r="X51" s="361"/>
      <c r="Y51" s="361"/>
      <c r="Z51" s="362"/>
      <c r="AA51" s="363"/>
      <c r="AB51" s="360"/>
      <c r="AC51" s="361"/>
      <c r="AD51" s="361"/>
      <c r="AE51" s="361"/>
      <c r="AF51" s="361"/>
      <c r="AG51" s="362"/>
      <c r="AH51" s="363"/>
      <c r="AI51" s="360"/>
      <c r="AJ51" s="361"/>
      <c r="AK51" s="361"/>
      <c r="AL51" s="361"/>
      <c r="AM51" s="361"/>
      <c r="AN51" s="362"/>
      <c r="AO51" s="363"/>
      <c r="AP51" s="360"/>
      <c r="AQ51" s="361"/>
      <c r="AR51" s="361"/>
      <c r="AS51" s="361"/>
      <c r="AT51" s="361"/>
      <c r="AU51" s="362"/>
      <c r="AV51" s="363"/>
      <c r="AW51" s="364"/>
      <c r="AX51" s="361"/>
      <c r="AY51" s="361"/>
      <c r="AZ51" s="361"/>
      <c r="BA51" s="361"/>
      <c r="BB51" s="362"/>
      <c r="BC51" s="362"/>
      <c r="BD51" s="360"/>
      <c r="BE51" s="361"/>
      <c r="BF51" s="361"/>
      <c r="BG51" s="361"/>
      <c r="BH51" s="361"/>
      <c r="BI51" s="362"/>
      <c r="BJ51" s="363"/>
      <c r="BK51" s="360"/>
      <c r="BL51" s="361"/>
      <c r="BM51" s="361"/>
      <c r="BN51" s="361"/>
      <c r="BO51" s="361"/>
      <c r="BP51" s="362"/>
      <c r="BQ51" s="363"/>
      <c r="BR51" s="360"/>
      <c r="BS51" s="361"/>
      <c r="BT51" s="361"/>
      <c r="BU51" s="361"/>
      <c r="BV51" s="361"/>
      <c r="BW51" s="362"/>
      <c r="BX51" s="363"/>
      <c r="BY51" s="364"/>
      <c r="BZ51" s="361"/>
      <c r="CA51" s="361"/>
      <c r="CB51" s="361"/>
      <c r="CC51" s="361"/>
      <c r="CD51" s="362"/>
      <c r="CE51" s="362"/>
      <c r="CF51" s="360"/>
      <c r="CG51" s="361"/>
      <c r="CH51" s="361"/>
      <c r="CI51" s="361"/>
      <c r="CJ51" s="361"/>
      <c r="CK51" s="362"/>
      <c r="CL51" s="363"/>
      <c r="CM51" s="360"/>
      <c r="CN51" s="361"/>
      <c r="CO51" s="361"/>
      <c r="CP51" s="361"/>
      <c r="CQ51" s="361"/>
      <c r="CR51" s="362"/>
      <c r="CS51" s="363"/>
      <c r="CT51" s="360"/>
      <c r="CU51" s="361"/>
      <c r="CV51" s="361"/>
      <c r="CW51" s="361"/>
      <c r="CX51" s="361"/>
      <c r="CY51" s="362"/>
      <c r="CZ51" s="363"/>
      <c r="DA51" s="364"/>
      <c r="DB51" s="361"/>
      <c r="DC51" s="361"/>
      <c r="DD51" s="361"/>
      <c r="DE51" s="361"/>
      <c r="DF51" s="362"/>
      <c r="DG51" s="363"/>
      <c r="DH51" s="360"/>
      <c r="DI51" s="361"/>
      <c r="DJ51" s="361"/>
      <c r="DK51" s="361"/>
      <c r="DL51" s="361"/>
      <c r="DM51" s="362"/>
      <c r="DN51" s="363"/>
      <c r="DO51" s="360"/>
      <c r="DP51" s="361"/>
      <c r="DQ51" s="361"/>
      <c r="DR51" s="361"/>
      <c r="DS51" s="361"/>
      <c r="DT51" s="362"/>
      <c r="DU51" s="363"/>
      <c r="DV51" s="360"/>
      <c r="DW51" s="361"/>
      <c r="DX51" s="361"/>
      <c r="DY51" s="361"/>
      <c r="DZ51" s="361"/>
      <c r="EA51" s="362"/>
      <c r="EB51" s="363"/>
      <c r="EC51" s="360"/>
      <c r="ED51" s="361"/>
      <c r="EE51" s="361"/>
      <c r="EF51" s="361"/>
      <c r="EG51" s="361"/>
      <c r="EH51" s="362"/>
      <c r="EI51" s="363"/>
      <c r="EJ51" s="360"/>
      <c r="EK51" s="361"/>
      <c r="EL51" s="361"/>
      <c r="EM51" s="361"/>
      <c r="EN51" s="361"/>
      <c r="EO51" s="362"/>
      <c r="EP51" s="363"/>
      <c r="EQ51" s="360"/>
      <c r="ER51" s="361"/>
      <c r="ES51" s="361"/>
      <c r="ET51" s="361"/>
      <c r="EU51" s="361"/>
      <c r="EV51" s="362"/>
      <c r="EW51" s="363"/>
      <c r="EX51" s="360"/>
      <c r="EY51" s="361"/>
      <c r="EZ51" s="361"/>
      <c r="FA51" s="361"/>
      <c r="FB51" s="361"/>
      <c r="FC51" s="362"/>
      <c r="FD51" s="363"/>
      <c r="FE51" s="360"/>
      <c r="FF51" s="361"/>
      <c r="FG51" s="361"/>
      <c r="FH51" s="361"/>
      <c r="FI51" s="361"/>
      <c r="FJ51" s="362"/>
      <c r="FK51" s="365"/>
      <c r="FL51" s="331" t="str">
        <f t="shared" si="3"/>
        <v/>
      </c>
      <c r="FM51" s="322" t="str">
        <f t="shared" si="5"/>
        <v/>
      </c>
      <c r="FN51" s="322" t="str">
        <f t="shared" si="6"/>
        <v/>
      </c>
      <c r="FO51" s="322" t="str">
        <f t="shared" si="7"/>
        <v/>
      </c>
      <c r="FP51" s="332" t="str">
        <f t="shared" si="4"/>
        <v/>
      </c>
      <c r="FQ51" s="333"/>
    </row>
    <row r="52" spans="2:173" ht="15.75" customHeight="1" x14ac:dyDescent="0.5">
      <c r="B52" s="322">
        <v>46</v>
      </c>
      <c r="C52" s="376" t="str">
        <f>IF(นักเรียน!C51="","",นักเรียน!C51)</f>
        <v/>
      </c>
      <c r="D52" s="376" t="str">
        <f>IF(นักเรียน!D51="","",นักเรียน!D51)</f>
        <v/>
      </c>
      <c r="E52" s="323" t="str">
        <f>IF(นักเรียน!E51="","",นักเรียน!E51)</f>
        <v/>
      </c>
      <c r="F52" s="322" t="str">
        <f>IF(นักเรียน!E51="","",นักเรียน!B51)</f>
        <v/>
      </c>
      <c r="G52" s="360"/>
      <c r="H52" s="361"/>
      <c r="I52" s="361"/>
      <c r="J52" s="361"/>
      <c r="K52" s="361"/>
      <c r="L52" s="362"/>
      <c r="M52" s="362"/>
      <c r="N52" s="360"/>
      <c r="O52" s="361"/>
      <c r="P52" s="361"/>
      <c r="Q52" s="361"/>
      <c r="R52" s="361"/>
      <c r="S52" s="362"/>
      <c r="T52" s="363"/>
      <c r="U52" s="360"/>
      <c r="V52" s="361"/>
      <c r="W52" s="361"/>
      <c r="X52" s="361"/>
      <c r="Y52" s="361"/>
      <c r="Z52" s="362"/>
      <c r="AA52" s="363"/>
      <c r="AB52" s="360"/>
      <c r="AC52" s="361"/>
      <c r="AD52" s="361"/>
      <c r="AE52" s="361"/>
      <c r="AF52" s="361"/>
      <c r="AG52" s="362"/>
      <c r="AH52" s="363"/>
      <c r="AI52" s="360"/>
      <c r="AJ52" s="361"/>
      <c r="AK52" s="361"/>
      <c r="AL52" s="361"/>
      <c r="AM52" s="361"/>
      <c r="AN52" s="362"/>
      <c r="AO52" s="363"/>
      <c r="AP52" s="360"/>
      <c r="AQ52" s="361"/>
      <c r="AR52" s="361"/>
      <c r="AS52" s="361"/>
      <c r="AT52" s="361"/>
      <c r="AU52" s="362"/>
      <c r="AV52" s="363"/>
      <c r="AW52" s="364"/>
      <c r="AX52" s="361"/>
      <c r="AY52" s="361"/>
      <c r="AZ52" s="361"/>
      <c r="BA52" s="361"/>
      <c r="BB52" s="362"/>
      <c r="BC52" s="362"/>
      <c r="BD52" s="360"/>
      <c r="BE52" s="361"/>
      <c r="BF52" s="361"/>
      <c r="BG52" s="361"/>
      <c r="BH52" s="361"/>
      <c r="BI52" s="362"/>
      <c r="BJ52" s="363"/>
      <c r="BK52" s="360"/>
      <c r="BL52" s="361"/>
      <c r="BM52" s="361"/>
      <c r="BN52" s="361"/>
      <c r="BO52" s="361"/>
      <c r="BP52" s="362"/>
      <c r="BQ52" s="363"/>
      <c r="BR52" s="360"/>
      <c r="BS52" s="361"/>
      <c r="BT52" s="361"/>
      <c r="BU52" s="361"/>
      <c r="BV52" s="361"/>
      <c r="BW52" s="362"/>
      <c r="BX52" s="363"/>
      <c r="BY52" s="364"/>
      <c r="BZ52" s="361"/>
      <c r="CA52" s="361"/>
      <c r="CB52" s="361"/>
      <c r="CC52" s="361"/>
      <c r="CD52" s="362"/>
      <c r="CE52" s="362"/>
      <c r="CF52" s="360"/>
      <c r="CG52" s="361"/>
      <c r="CH52" s="361"/>
      <c r="CI52" s="361"/>
      <c r="CJ52" s="361"/>
      <c r="CK52" s="362"/>
      <c r="CL52" s="363"/>
      <c r="CM52" s="360"/>
      <c r="CN52" s="361"/>
      <c r="CO52" s="361"/>
      <c r="CP52" s="361"/>
      <c r="CQ52" s="361"/>
      <c r="CR52" s="362"/>
      <c r="CS52" s="363"/>
      <c r="CT52" s="360"/>
      <c r="CU52" s="361"/>
      <c r="CV52" s="361"/>
      <c r="CW52" s="361"/>
      <c r="CX52" s="361"/>
      <c r="CY52" s="362"/>
      <c r="CZ52" s="363"/>
      <c r="DA52" s="364"/>
      <c r="DB52" s="361"/>
      <c r="DC52" s="361"/>
      <c r="DD52" s="361"/>
      <c r="DE52" s="361"/>
      <c r="DF52" s="362"/>
      <c r="DG52" s="363"/>
      <c r="DH52" s="360"/>
      <c r="DI52" s="361"/>
      <c r="DJ52" s="361"/>
      <c r="DK52" s="361"/>
      <c r="DL52" s="361"/>
      <c r="DM52" s="362"/>
      <c r="DN52" s="363"/>
      <c r="DO52" s="360"/>
      <c r="DP52" s="361"/>
      <c r="DQ52" s="361"/>
      <c r="DR52" s="361"/>
      <c r="DS52" s="361"/>
      <c r="DT52" s="362"/>
      <c r="DU52" s="363"/>
      <c r="DV52" s="360"/>
      <c r="DW52" s="361"/>
      <c r="DX52" s="361"/>
      <c r="DY52" s="361"/>
      <c r="DZ52" s="361"/>
      <c r="EA52" s="362"/>
      <c r="EB52" s="363"/>
      <c r="EC52" s="360"/>
      <c r="ED52" s="361"/>
      <c r="EE52" s="361"/>
      <c r="EF52" s="361"/>
      <c r="EG52" s="361"/>
      <c r="EH52" s="362"/>
      <c r="EI52" s="363"/>
      <c r="EJ52" s="360"/>
      <c r="EK52" s="361"/>
      <c r="EL52" s="361"/>
      <c r="EM52" s="361"/>
      <c r="EN52" s="361"/>
      <c r="EO52" s="362"/>
      <c r="EP52" s="363"/>
      <c r="EQ52" s="360"/>
      <c r="ER52" s="361"/>
      <c r="ES52" s="361"/>
      <c r="ET52" s="361"/>
      <c r="EU52" s="361"/>
      <c r="EV52" s="362"/>
      <c r="EW52" s="363"/>
      <c r="EX52" s="360"/>
      <c r="EY52" s="361"/>
      <c r="EZ52" s="361"/>
      <c r="FA52" s="361"/>
      <c r="FB52" s="361"/>
      <c r="FC52" s="362"/>
      <c r="FD52" s="363"/>
      <c r="FE52" s="360"/>
      <c r="FF52" s="361"/>
      <c r="FG52" s="361"/>
      <c r="FH52" s="361"/>
      <c r="FI52" s="361"/>
      <c r="FJ52" s="362"/>
      <c r="FK52" s="365"/>
      <c r="FL52" s="331" t="str">
        <f t="shared" si="3"/>
        <v/>
      </c>
      <c r="FM52" s="322" t="str">
        <f t="shared" si="5"/>
        <v/>
      </c>
      <c r="FN52" s="322" t="str">
        <f t="shared" si="6"/>
        <v/>
      </c>
      <c r="FO52" s="322" t="str">
        <f t="shared" si="7"/>
        <v/>
      </c>
      <c r="FP52" s="332" t="str">
        <f t="shared" si="4"/>
        <v/>
      </c>
      <c r="FQ52" s="333"/>
    </row>
    <row r="53" spans="2:173" ht="15.75" customHeight="1" x14ac:dyDescent="0.5">
      <c r="B53" s="322">
        <v>47</v>
      </c>
      <c r="C53" s="376" t="str">
        <f>IF(นักเรียน!C52="","",นักเรียน!C52)</f>
        <v/>
      </c>
      <c r="D53" s="376" t="str">
        <f>IF(นักเรียน!D52="","",นักเรียน!D52)</f>
        <v/>
      </c>
      <c r="E53" s="323" t="str">
        <f>IF(นักเรียน!E52="","",นักเรียน!E52)</f>
        <v/>
      </c>
      <c r="F53" s="322" t="str">
        <f>IF(นักเรียน!E52="","",นักเรียน!B52)</f>
        <v/>
      </c>
      <c r="G53" s="360"/>
      <c r="H53" s="361"/>
      <c r="I53" s="361"/>
      <c r="J53" s="361"/>
      <c r="K53" s="361"/>
      <c r="L53" s="362"/>
      <c r="M53" s="362"/>
      <c r="N53" s="360"/>
      <c r="O53" s="361"/>
      <c r="P53" s="361"/>
      <c r="Q53" s="361"/>
      <c r="R53" s="361"/>
      <c r="S53" s="362"/>
      <c r="T53" s="363"/>
      <c r="U53" s="360"/>
      <c r="V53" s="361"/>
      <c r="W53" s="361"/>
      <c r="X53" s="361"/>
      <c r="Y53" s="361"/>
      <c r="Z53" s="362"/>
      <c r="AA53" s="363"/>
      <c r="AB53" s="360"/>
      <c r="AC53" s="361"/>
      <c r="AD53" s="361"/>
      <c r="AE53" s="361"/>
      <c r="AF53" s="361"/>
      <c r="AG53" s="362"/>
      <c r="AH53" s="363"/>
      <c r="AI53" s="360"/>
      <c r="AJ53" s="361"/>
      <c r="AK53" s="361"/>
      <c r="AL53" s="361"/>
      <c r="AM53" s="361"/>
      <c r="AN53" s="362"/>
      <c r="AO53" s="363"/>
      <c r="AP53" s="360"/>
      <c r="AQ53" s="361"/>
      <c r="AR53" s="361"/>
      <c r="AS53" s="361"/>
      <c r="AT53" s="361"/>
      <c r="AU53" s="362"/>
      <c r="AV53" s="363"/>
      <c r="AW53" s="364"/>
      <c r="AX53" s="361"/>
      <c r="AY53" s="361"/>
      <c r="AZ53" s="361"/>
      <c r="BA53" s="361"/>
      <c r="BB53" s="362"/>
      <c r="BC53" s="362"/>
      <c r="BD53" s="360"/>
      <c r="BE53" s="361"/>
      <c r="BF53" s="361"/>
      <c r="BG53" s="361"/>
      <c r="BH53" s="361"/>
      <c r="BI53" s="362"/>
      <c r="BJ53" s="363"/>
      <c r="BK53" s="360"/>
      <c r="BL53" s="361"/>
      <c r="BM53" s="361"/>
      <c r="BN53" s="361"/>
      <c r="BO53" s="361"/>
      <c r="BP53" s="362"/>
      <c r="BQ53" s="363"/>
      <c r="BR53" s="360"/>
      <c r="BS53" s="361"/>
      <c r="BT53" s="361"/>
      <c r="BU53" s="361"/>
      <c r="BV53" s="361"/>
      <c r="BW53" s="362"/>
      <c r="BX53" s="363"/>
      <c r="BY53" s="364"/>
      <c r="BZ53" s="361"/>
      <c r="CA53" s="361"/>
      <c r="CB53" s="361"/>
      <c r="CC53" s="361"/>
      <c r="CD53" s="362"/>
      <c r="CE53" s="362"/>
      <c r="CF53" s="360"/>
      <c r="CG53" s="361"/>
      <c r="CH53" s="361"/>
      <c r="CI53" s="361"/>
      <c r="CJ53" s="361"/>
      <c r="CK53" s="362"/>
      <c r="CL53" s="363"/>
      <c r="CM53" s="360"/>
      <c r="CN53" s="361"/>
      <c r="CO53" s="361"/>
      <c r="CP53" s="361"/>
      <c r="CQ53" s="361"/>
      <c r="CR53" s="362"/>
      <c r="CS53" s="363"/>
      <c r="CT53" s="360"/>
      <c r="CU53" s="361"/>
      <c r="CV53" s="361"/>
      <c r="CW53" s="361"/>
      <c r="CX53" s="361"/>
      <c r="CY53" s="362"/>
      <c r="CZ53" s="363"/>
      <c r="DA53" s="364"/>
      <c r="DB53" s="361"/>
      <c r="DC53" s="361"/>
      <c r="DD53" s="361"/>
      <c r="DE53" s="361"/>
      <c r="DF53" s="362"/>
      <c r="DG53" s="363"/>
      <c r="DH53" s="360"/>
      <c r="DI53" s="361"/>
      <c r="DJ53" s="361"/>
      <c r="DK53" s="361"/>
      <c r="DL53" s="361"/>
      <c r="DM53" s="362"/>
      <c r="DN53" s="363"/>
      <c r="DO53" s="360"/>
      <c r="DP53" s="361"/>
      <c r="DQ53" s="361"/>
      <c r="DR53" s="361"/>
      <c r="DS53" s="361"/>
      <c r="DT53" s="362"/>
      <c r="DU53" s="363"/>
      <c r="DV53" s="360"/>
      <c r="DW53" s="361"/>
      <c r="DX53" s="361"/>
      <c r="DY53" s="361"/>
      <c r="DZ53" s="361"/>
      <c r="EA53" s="362"/>
      <c r="EB53" s="363"/>
      <c r="EC53" s="360"/>
      <c r="ED53" s="361"/>
      <c r="EE53" s="361"/>
      <c r="EF53" s="361"/>
      <c r="EG53" s="361"/>
      <c r="EH53" s="362"/>
      <c r="EI53" s="363"/>
      <c r="EJ53" s="360"/>
      <c r="EK53" s="361"/>
      <c r="EL53" s="361"/>
      <c r="EM53" s="361"/>
      <c r="EN53" s="361"/>
      <c r="EO53" s="362"/>
      <c r="EP53" s="363"/>
      <c r="EQ53" s="360"/>
      <c r="ER53" s="361"/>
      <c r="ES53" s="361"/>
      <c r="ET53" s="361"/>
      <c r="EU53" s="361"/>
      <c r="EV53" s="362"/>
      <c r="EW53" s="363"/>
      <c r="EX53" s="360"/>
      <c r="EY53" s="361"/>
      <c r="EZ53" s="361"/>
      <c r="FA53" s="361"/>
      <c r="FB53" s="361"/>
      <c r="FC53" s="362"/>
      <c r="FD53" s="363"/>
      <c r="FE53" s="360"/>
      <c r="FF53" s="361"/>
      <c r="FG53" s="361"/>
      <c r="FH53" s="361"/>
      <c r="FI53" s="361"/>
      <c r="FJ53" s="362"/>
      <c r="FK53" s="365"/>
      <c r="FL53" s="331" t="str">
        <f t="shared" si="3"/>
        <v/>
      </c>
      <c r="FM53" s="322" t="str">
        <f t="shared" si="5"/>
        <v/>
      </c>
      <c r="FN53" s="322" t="str">
        <f t="shared" si="6"/>
        <v/>
      </c>
      <c r="FO53" s="322" t="str">
        <f t="shared" si="7"/>
        <v/>
      </c>
      <c r="FP53" s="332" t="str">
        <f t="shared" si="4"/>
        <v/>
      </c>
      <c r="FQ53" s="333"/>
    </row>
    <row r="54" spans="2:173" ht="15.75" customHeight="1" x14ac:dyDescent="0.5">
      <c r="B54" s="322">
        <v>48</v>
      </c>
      <c r="C54" s="376" t="str">
        <f>IF(นักเรียน!C53="","",นักเรียน!C53)</f>
        <v/>
      </c>
      <c r="D54" s="376" t="str">
        <f>IF(นักเรียน!D53="","",นักเรียน!D53)</f>
        <v/>
      </c>
      <c r="E54" s="323" t="str">
        <f>IF(นักเรียน!E53="","",นักเรียน!E53)</f>
        <v/>
      </c>
      <c r="F54" s="322" t="str">
        <f>IF(นักเรียน!E53="","",นักเรียน!B53)</f>
        <v/>
      </c>
      <c r="G54" s="360"/>
      <c r="H54" s="361"/>
      <c r="I54" s="361"/>
      <c r="J54" s="361"/>
      <c r="K54" s="361"/>
      <c r="L54" s="362"/>
      <c r="M54" s="362"/>
      <c r="N54" s="360"/>
      <c r="O54" s="361"/>
      <c r="P54" s="361"/>
      <c r="Q54" s="361"/>
      <c r="R54" s="361"/>
      <c r="S54" s="362"/>
      <c r="T54" s="363"/>
      <c r="U54" s="360"/>
      <c r="V54" s="361"/>
      <c r="W54" s="361"/>
      <c r="X54" s="361"/>
      <c r="Y54" s="361"/>
      <c r="Z54" s="362"/>
      <c r="AA54" s="363"/>
      <c r="AB54" s="360"/>
      <c r="AC54" s="361"/>
      <c r="AD54" s="361"/>
      <c r="AE54" s="361"/>
      <c r="AF54" s="361"/>
      <c r="AG54" s="362"/>
      <c r="AH54" s="363"/>
      <c r="AI54" s="360"/>
      <c r="AJ54" s="361"/>
      <c r="AK54" s="361"/>
      <c r="AL54" s="361"/>
      <c r="AM54" s="361"/>
      <c r="AN54" s="362"/>
      <c r="AO54" s="363"/>
      <c r="AP54" s="360"/>
      <c r="AQ54" s="361"/>
      <c r="AR54" s="361"/>
      <c r="AS54" s="361"/>
      <c r="AT54" s="361"/>
      <c r="AU54" s="362"/>
      <c r="AV54" s="363"/>
      <c r="AW54" s="364"/>
      <c r="AX54" s="361"/>
      <c r="AY54" s="361"/>
      <c r="AZ54" s="361"/>
      <c r="BA54" s="361"/>
      <c r="BB54" s="362"/>
      <c r="BC54" s="362"/>
      <c r="BD54" s="360"/>
      <c r="BE54" s="361"/>
      <c r="BF54" s="361"/>
      <c r="BG54" s="361"/>
      <c r="BH54" s="361"/>
      <c r="BI54" s="362"/>
      <c r="BJ54" s="363"/>
      <c r="BK54" s="360"/>
      <c r="BL54" s="361"/>
      <c r="BM54" s="361"/>
      <c r="BN54" s="361"/>
      <c r="BO54" s="361"/>
      <c r="BP54" s="362"/>
      <c r="BQ54" s="363"/>
      <c r="BR54" s="360"/>
      <c r="BS54" s="361"/>
      <c r="BT54" s="361"/>
      <c r="BU54" s="361"/>
      <c r="BV54" s="361"/>
      <c r="BW54" s="362"/>
      <c r="BX54" s="363"/>
      <c r="BY54" s="364"/>
      <c r="BZ54" s="361"/>
      <c r="CA54" s="361"/>
      <c r="CB54" s="361"/>
      <c r="CC54" s="361"/>
      <c r="CD54" s="362"/>
      <c r="CE54" s="362"/>
      <c r="CF54" s="360"/>
      <c r="CG54" s="361"/>
      <c r="CH54" s="361"/>
      <c r="CI54" s="361"/>
      <c r="CJ54" s="361"/>
      <c r="CK54" s="362"/>
      <c r="CL54" s="363"/>
      <c r="CM54" s="360"/>
      <c r="CN54" s="361"/>
      <c r="CO54" s="361"/>
      <c r="CP54" s="361"/>
      <c r="CQ54" s="361"/>
      <c r="CR54" s="362"/>
      <c r="CS54" s="363"/>
      <c r="CT54" s="360"/>
      <c r="CU54" s="361"/>
      <c r="CV54" s="361"/>
      <c r="CW54" s="361"/>
      <c r="CX54" s="361"/>
      <c r="CY54" s="362"/>
      <c r="CZ54" s="363"/>
      <c r="DA54" s="364"/>
      <c r="DB54" s="361"/>
      <c r="DC54" s="361"/>
      <c r="DD54" s="361"/>
      <c r="DE54" s="361"/>
      <c r="DF54" s="362"/>
      <c r="DG54" s="363"/>
      <c r="DH54" s="360"/>
      <c r="DI54" s="361"/>
      <c r="DJ54" s="361"/>
      <c r="DK54" s="361"/>
      <c r="DL54" s="361"/>
      <c r="DM54" s="362"/>
      <c r="DN54" s="363"/>
      <c r="DO54" s="360"/>
      <c r="DP54" s="361"/>
      <c r="DQ54" s="361"/>
      <c r="DR54" s="361"/>
      <c r="DS54" s="361"/>
      <c r="DT54" s="362"/>
      <c r="DU54" s="363"/>
      <c r="DV54" s="360"/>
      <c r="DW54" s="361"/>
      <c r="DX54" s="361"/>
      <c r="DY54" s="361"/>
      <c r="DZ54" s="361"/>
      <c r="EA54" s="362"/>
      <c r="EB54" s="363"/>
      <c r="EC54" s="360"/>
      <c r="ED54" s="361"/>
      <c r="EE54" s="361"/>
      <c r="EF54" s="361"/>
      <c r="EG54" s="361"/>
      <c r="EH54" s="362"/>
      <c r="EI54" s="363"/>
      <c r="EJ54" s="360"/>
      <c r="EK54" s="361"/>
      <c r="EL54" s="361"/>
      <c r="EM54" s="361"/>
      <c r="EN54" s="361"/>
      <c r="EO54" s="362"/>
      <c r="EP54" s="363"/>
      <c r="EQ54" s="360"/>
      <c r="ER54" s="361"/>
      <c r="ES54" s="361"/>
      <c r="ET54" s="361"/>
      <c r="EU54" s="361"/>
      <c r="EV54" s="362"/>
      <c r="EW54" s="363"/>
      <c r="EX54" s="360"/>
      <c r="EY54" s="361"/>
      <c r="EZ54" s="361"/>
      <c r="FA54" s="361"/>
      <c r="FB54" s="361"/>
      <c r="FC54" s="362"/>
      <c r="FD54" s="363"/>
      <c r="FE54" s="360"/>
      <c r="FF54" s="361"/>
      <c r="FG54" s="361"/>
      <c r="FH54" s="361"/>
      <c r="FI54" s="361"/>
      <c r="FJ54" s="362"/>
      <c r="FK54" s="365"/>
      <c r="FL54" s="331" t="str">
        <f t="shared" si="3"/>
        <v/>
      </c>
      <c r="FM54" s="322" t="str">
        <f t="shared" si="5"/>
        <v/>
      </c>
      <c r="FN54" s="322" t="str">
        <f t="shared" si="6"/>
        <v/>
      </c>
      <c r="FO54" s="322" t="str">
        <f t="shared" si="7"/>
        <v/>
      </c>
      <c r="FP54" s="332" t="str">
        <f t="shared" si="4"/>
        <v/>
      </c>
      <c r="FQ54" s="333"/>
    </row>
    <row r="55" spans="2:173" ht="15.75" customHeight="1" x14ac:dyDescent="0.5">
      <c r="B55" s="322">
        <v>49</v>
      </c>
      <c r="C55" s="376" t="str">
        <f>IF(นักเรียน!C54="","",นักเรียน!C54)</f>
        <v/>
      </c>
      <c r="D55" s="376" t="str">
        <f>IF(นักเรียน!D54="","",นักเรียน!D54)</f>
        <v/>
      </c>
      <c r="E55" s="323" t="str">
        <f>IF(นักเรียน!E54="","",นักเรียน!E54)</f>
        <v/>
      </c>
      <c r="F55" s="322" t="str">
        <f>IF(นักเรียน!E54="","",นักเรียน!B54)</f>
        <v/>
      </c>
      <c r="G55" s="360"/>
      <c r="H55" s="361"/>
      <c r="I55" s="361"/>
      <c r="J55" s="361"/>
      <c r="K55" s="361"/>
      <c r="L55" s="362"/>
      <c r="M55" s="362"/>
      <c r="N55" s="360"/>
      <c r="O55" s="361"/>
      <c r="P55" s="361"/>
      <c r="Q55" s="361"/>
      <c r="R55" s="361"/>
      <c r="S55" s="362"/>
      <c r="T55" s="363"/>
      <c r="U55" s="360"/>
      <c r="V55" s="361"/>
      <c r="W55" s="361"/>
      <c r="X55" s="361"/>
      <c r="Y55" s="361"/>
      <c r="Z55" s="362"/>
      <c r="AA55" s="363"/>
      <c r="AB55" s="360"/>
      <c r="AC55" s="361"/>
      <c r="AD55" s="361"/>
      <c r="AE55" s="361"/>
      <c r="AF55" s="361"/>
      <c r="AG55" s="362"/>
      <c r="AH55" s="363"/>
      <c r="AI55" s="360"/>
      <c r="AJ55" s="361"/>
      <c r="AK55" s="361"/>
      <c r="AL55" s="361"/>
      <c r="AM55" s="361"/>
      <c r="AN55" s="362"/>
      <c r="AO55" s="363"/>
      <c r="AP55" s="360"/>
      <c r="AQ55" s="361"/>
      <c r="AR55" s="361"/>
      <c r="AS55" s="361"/>
      <c r="AT55" s="361"/>
      <c r="AU55" s="362"/>
      <c r="AV55" s="363"/>
      <c r="AW55" s="364"/>
      <c r="AX55" s="361"/>
      <c r="AY55" s="361"/>
      <c r="AZ55" s="361"/>
      <c r="BA55" s="361"/>
      <c r="BB55" s="362"/>
      <c r="BC55" s="362"/>
      <c r="BD55" s="360"/>
      <c r="BE55" s="361"/>
      <c r="BF55" s="361"/>
      <c r="BG55" s="361"/>
      <c r="BH55" s="361"/>
      <c r="BI55" s="362"/>
      <c r="BJ55" s="363"/>
      <c r="BK55" s="360"/>
      <c r="BL55" s="361"/>
      <c r="BM55" s="361"/>
      <c r="BN55" s="361"/>
      <c r="BO55" s="361"/>
      <c r="BP55" s="362"/>
      <c r="BQ55" s="363"/>
      <c r="BR55" s="360"/>
      <c r="BS55" s="361"/>
      <c r="BT55" s="361"/>
      <c r="BU55" s="361"/>
      <c r="BV55" s="361"/>
      <c r="BW55" s="362"/>
      <c r="BX55" s="363"/>
      <c r="BY55" s="364"/>
      <c r="BZ55" s="361"/>
      <c r="CA55" s="361"/>
      <c r="CB55" s="361"/>
      <c r="CC55" s="361"/>
      <c r="CD55" s="362"/>
      <c r="CE55" s="362"/>
      <c r="CF55" s="360"/>
      <c r="CG55" s="361"/>
      <c r="CH55" s="361"/>
      <c r="CI55" s="361"/>
      <c r="CJ55" s="361"/>
      <c r="CK55" s="362"/>
      <c r="CL55" s="363"/>
      <c r="CM55" s="360"/>
      <c r="CN55" s="361"/>
      <c r="CO55" s="361"/>
      <c r="CP55" s="361"/>
      <c r="CQ55" s="361"/>
      <c r="CR55" s="362"/>
      <c r="CS55" s="363"/>
      <c r="CT55" s="360"/>
      <c r="CU55" s="361"/>
      <c r="CV55" s="361"/>
      <c r="CW55" s="361"/>
      <c r="CX55" s="361"/>
      <c r="CY55" s="362"/>
      <c r="CZ55" s="363"/>
      <c r="DA55" s="364"/>
      <c r="DB55" s="361"/>
      <c r="DC55" s="361"/>
      <c r="DD55" s="361"/>
      <c r="DE55" s="361"/>
      <c r="DF55" s="362"/>
      <c r="DG55" s="363"/>
      <c r="DH55" s="360"/>
      <c r="DI55" s="361"/>
      <c r="DJ55" s="361"/>
      <c r="DK55" s="361"/>
      <c r="DL55" s="361"/>
      <c r="DM55" s="362"/>
      <c r="DN55" s="363"/>
      <c r="DO55" s="360"/>
      <c r="DP55" s="361"/>
      <c r="DQ55" s="361"/>
      <c r="DR55" s="361"/>
      <c r="DS55" s="361"/>
      <c r="DT55" s="362"/>
      <c r="DU55" s="363"/>
      <c r="DV55" s="360"/>
      <c r="DW55" s="361"/>
      <c r="DX55" s="361"/>
      <c r="DY55" s="361"/>
      <c r="DZ55" s="361"/>
      <c r="EA55" s="362"/>
      <c r="EB55" s="363"/>
      <c r="EC55" s="360"/>
      <c r="ED55" s="361"/>
      <c r="EE55" s="361"/>
      <c r="EF55" s="361"/>
      <c r="EG55" s="361"/>
      <c r="EH55" s="362"/>
      <c r="EI55" s="363"/>
      <c r="EJ55" s="360"/>
      <c r="EK55" s="361"/>
      <c r="EL55" s="361"/>
      <c r="EM55" s="361"/>
      <c r="EN55" s="361"/>
      <c r="EO55" s="362"/>
      <c r="EP55" s="363"/>
      <c r="EQ55" s="360"/>
      <c r="ER55" s="361"/>
      <c r="ES55" s="361"/>
      <c r="ET55" s="361"/>
      <c r="EU55" s="361"/>
      <c r="EV55" s="362"/>
      <c r="EW55" s="363"/>
      <c r="EX55" s="360"/>
      <c r="EY55" s="361"/>
      <c r="EZ55" s="361"/>
      <c r="FA55" s="361"/>
      <c r="FB55" s="361"/>
      <c r="FC55" s="362"/>
      <c r="FD55" s="363"/>
      <c r="FE55" s="360"/>
      <c r="FF55" s="361"/>
      <c r="FG55" s="361"/>
      <c r="FH55" s="361"/>
      <c r="FI55" s="361"/>
      <c r="FJ55" s="362"/>
      <c r="FK55" s="365"/>
      <c r="FL55" s="331" t="str">
        <f t="shared" si="3"/>
        <v/>
      </c>
      <c r="FM55" s="322" t="str">
        <f t="shared" si="5"/>
        <v/>
      </c>
      <c r="FN55" s="322" t="str">
        <f t="shared" si="6"/>
        <v/>
      </c>
      <c r="FO55" s="322" t="str">
        <f t="shared" si="7"/>
        <v/>
      </c>
      <c r="FP55" s="332" t="str">
        <f t="shared" si="4"/>
        <v/>
      </c>
      <c r="FQ55" s="333"/>
    </row>
    <row r="56" spans="2:173" ht="15.75" customHeight="1" thickBot="1" x14ac:dyDescent="0.55000000000000004">
      <c r="B56" s="324">
        <v>50</v>
      </c>
      <c r="C56" s="377" t="str">
        <f>IF(นักเรียน!C55="","",นักเรียน!C55)</f>
        <v/>
      </c>
      <c r="D56" s="377" t="str">
        <f>IF(นักเรียน!D55="","",นักเรียน!D55)</f>
        <v/>
      </c>
      <c r="E56" s="325" t="str">
        <f>IF(นักเรียน!E55="","",นักเรียน!E55)</f>
        <v/>
      </c>
      <c r="F56" s="324" t="str">
        <f>IF(นักเรียน!E55="","",นักเรียน!B55)</f>
        <v/>
      </c>
      <c r="G56" s="366"/>
      <c r="H56" s="367"/>
      <c r="I56" s="367"/>
      <c r="J56" s="367"/>
      <c r="K56" s="367"/>
      <c r="L56" s="368"/>
      <c r="M56" s="368"/>
      <c r="N56" s="366"/>
      <c r="O56" s="367"/>
      <c r="P56" s="367"/>
      <c r="Q56" s="367"/>
      <c r="R56" s="367"/>
      <c r="S56" s="368"/>
      <c r="T56" s="369"/>
      <c r="U56" s="366"/>
      <c r="V56" s="367"/>
      <c r="W56" s="367"/>
      <c r="X56" s="367"/>
      <c r="Y56" s="367"/>
      <c r="Z56" s="368"/>
      <c r="AA56" s="369"/>
      <c r="AB56" s="366"/>
      <c r="AC56" s="367"/>
      <c r="AD56" s="367"/>
      <c r="AE56" s="367"/>
      <c r="AF56" s="367"/>
      <c r="AG56" s="368"/>
      <c r="AH56" s="369"/>
      <c r="AI56" s="366"/>
      <c r="AJ56" s="367"/>
      <c r="AK56" s="367"/>
      <c r="AL56" s="367"/>
      <c r="AM56" s="367"/>
      <c r="AN56" s="368"/>
      <c r="AO56" s="369"/>
      <c r="AP56" s="366"/>
      <c r="AQ56" s="367"/>
      <c r="AR56" s="367"/>
      <c r="AS56" s="367"/>
      <c r="AT56" s="367"/>
      <c r="AU56" s="368"/>
      <c r="AV56" s="369"/>
      <c r="AW56" s="370"/>
      <c r="AX56" s="367"/>
      <c r="AY56" s="367"/>
      <c r="AZ56" s="367"/>
      <c r="BA56" s="367"/>
      <c r="BB56" s="368"/>
      <c r="BC56" s="368"/>
      <c r="BD56" s="366"/>
      <c r="BE56" s="367"/>
      <c r="BF56" s="367"/>
      <c r="BG56" s="367"/>
      <c r="BH56" s="367"/>
      <c r="BI56" s="368"/>
      <c r="BJ56" s="369"/>
      <c r="BK56" s="366"/>
      <c r="BL56" s="367"/>
      <c r="BM56" s="367"/>
      <c r="BN56" s="367"/>
      <c r="BO56" s="367"/>
      <c r="BP56" s="368"/>
      <c r="BQ56" s="369"/>
      <c r="BR56" s="366"/>
      <c r="BS56" s="367"/>
      <c r="BT56" s="367"/>
      <c r="BU56" s="367"/>
      <c r="BV56" s="367"/>
      <c r="BW56" s="368"/>
      <c r="BX56" s="369"/>
      <c r="BY56" s="370"/>
      <c r="BZ56" s="367"/>
      <c r="CA56" s="367"/>
      <c r="CB56" s="367"/>
      <c r="CC56" s="367"/>
      <c r="CD56" s="368"/>
      <c r="CE56" s="368"/>
      <c r="CF56" s="366"/>
      <c r="CG56" s="367"/>
      <c r="CH56" s="367"/>
      <c r="CI56" s="367"/>
      <c r="CJ56" s="367"/>
      <c r="CK56" s="368"/>
      <c r="CL56" s="369"/>
      <c r="CM56" s="366"/>
      <c r="CN56" s="367"/>
      <c r="CO56" s="367"/>
      <c r="CP56" s="367"/>
      <c r="CQ56" s="367"/>
      <c r="CR56" s="368"/>
      <c r="CS56" s="369"/>
      <c r="CT56" s="366"/>
      <c r="CU56" s="367"/>
      <c r="CV56" s="367"/>
      <c r="CW56" s="367"/>
      <c r="CX56" s="367"/>
      <c r="CY56" s="368"/>
      <c r="CZ56" s="369"/>
      <c r="DA56" s="370"/>
      <c r="DB56" s="367"/>
      <c r="DC56" s="367"/>
      <c r="DD56" s="367"/>
      <c r="DE56" s="367"/>
      <c r="DF56" s="368"/>
      <c r="DG56" s="369"/>
      <c r="DH56" s="366"/>
      <c r="DI56" s="367"/>
      <c r="DJ56" s="367"/>
      <c r="DK56" s="367"/>
      <c r="DL56" s="367"/>
      <c r="DM56" s="368"/>
      <c r="DN56" s="369"/>
      <c r="DO56" s="366"/>
      <c r="DP56" s="367"/>
      <c r="DQ56" s="367"/>
      <c r="DR56" s="367"/>
      <c r="DS56" s="367"/>
      <c r="DT56" s="368"/>
      <c r="DU56" s="369"/>
      <c r="DV56" s="366"/>
      <c r="DW56" s="367"/>
      <c r="DX56" s="367"/>
      <c r="DY56" s="367"/>
      <c r="DZ56" s="367"/>
      <c r="EA56" s="368"/>
      <c r="EB56" s="369"/>
      <c r="EC56" s="366"/>
      <c r="ED56" s="367"/>
      <c r="EE56" s="367"/>
      <c r="EF56" s="367"/>
      <c r="EG56" s="367"/>
      <c r="EH56" s="368"/>
      <c r="EI56" s="369"/>
      <c r="EJ56" s="366"/>
      <c r="EK56" s="367"/>
      <c r="EL56" s="367"/>
      <c r="EM56" s="367"/>
      <c r="EN56" s="367"/>
      <c r="EO56" s="368"/>
      <c r="EP56" s="369"/>
      <c r="EQ56" s="366"/>
      <c r="ER56" s="367"/>
      <c r="ES56" s="367"/>
      <c r="ET56" s="367"/>
      <c r="EU56" s="367"/>
      <c r="EV56" s="368"/>
      <c r="EW56" s="369"/>
      <c r="EX56" s="366"/>
      <c r="EY56" s="367"/>
      <c r="EZ56" s="367"/>
      <c r="FA56" s="367"/>
      <c r="FB56" s="367"/>
      <c r="FC56" s="368"/>
      <c r="FD56" s="369"/>
      <c r="FE56" s="366"/>
      <c r="FF56" s="367"/>
      <c r="FG56" s="367"/>
      <c r="FH56" s="367"/>
      <c r="FI56" s="367"/>
      <c r="FJ56" s="368"/>
      <c r="FK56" s="371"/>
      <c r="FL56" s="334" t="str">
        <f t="shared" si="3"/>
        <v/>
      </c>
      <c r="FM56" s="324" t="str">
        <f t="shared" si="5"/>
        <v/>
      </c>
      <c r="FN56" s="324" t="str">
        <f t="shared" si="6"/>
        <v/>
      </c>
      <c r="FO56" s="324" t="str">
        <f t="shared" si="7"/>
        <v/>
      </c>
      <c r="FP56" s="335" t="str">
        <f>IF(FL56="","",FL56*100/COUNT($G$6:$FK$6))</f>
        <v/>
      </c>
      <c r="FQ56" s="336"/>
    </row>
    <row r="57" spans="2:173" ht="18" customHeight="1" x14ac:dyDescent="0.5"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</row>
    <row r="58" spans="2:173" ht="18" customHeight="1" x14ac:dyDescent="0.5"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</row>
    <row r="59" spans="2:173" ht="18" customHeight="1" x14ac:dyDescent="0.5"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</row>
    <row r="60" spans="2:173" ht="18" customHeight="1" x14ac:dyDescent="0.5"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</row>
    <row r="61" spans="2:173" ht="18" customHeight="1" x14ac:dyDescent="0.5"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</row>
    <row r="62" spans="2:173" ht="18" customHeight="1" x14ac:dyDescent="0.5"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</row>
    <row r="63" spans="2:173" ht="18" customHeight="1" x14ac:dyDescent="0.5"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</row>
    <row r="64" spans="2:173" ht="18" customHeight="1" x14ac:dyDescent="0.5"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</row>
    <row r="65" spans="5:51" ht="18" customHeight="1" x14ac:dyDescent="0.5"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</row>
    <row r="66" spans="5:51" ht="18" customHeight="1" x14ac:dyDescent="0.5"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</row>
    <row r="67" spans="5:51" ht="18" customHeight="1" x14ac:dyDescent="0.5"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</row>
    <row r="68" spans="5:51" ht="18" customHeight="1" x14ac:dyDescent="0.5"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</row>
    <row r="69" spans="5:51" ht="18" customHeight="1" x14ac:dyDescent="0.5"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</row>
    <row r="70" spans="5:51" ht="18" customHeight="1" x14ac:dyDescent="0.5"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</row>
    <row r="71" spans="5:51" ht="18" customHeight="1" x14ac:dyDescent="0.5"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</row>
    <row r="72" spans="5:51" s="4" customFormat="1" ht="18" customHeight="1" x14ac:dyDescent="0.5">
      <c r="E72" s="1"/>
      <c r="F72" s="1"/>
    </row>
  </sheetData>
  <sheetProtection sheet="1" objects="1" scenarios="1" formatCells="0" formatColumns="0" formatRows="0"/>
  <mergeCells count="57">
    <mergeCell ref="FL4:FL6"/>
    <mergeCell ref="FM2:FP3"/>
    <mergeCell ref="FQ2:FQ6"/>
    <mergeCell ref="FP4:FP6"/>
    <mergeCell ref="FO4:FO6"/>
    <mergeCell ref="FN4:FN6"/>
    <mergeCell ref="FM4:FM6"/>
    <mergeCell ref="DH3:DN3"/>
    <mergeCell ref="DO3:DU3"/>
    <mergeCell ref="DV3:EB3"/>
    <mergeCell ref="EQ3:EW3"/>
    <mergeCell ref="FE3:FK3"/>
    <mergeCell ref="EC3:EI3"/>
    <mergeCell ref="EJ3:EP3"/>
    <mergeCell ref="EX3:FD3"/>
    <mergeCell ref="DH2:DN2"/>
    <mergeCell ref="DO2:DU2"/>
    <mergeCell ref="DV2:EB2"/>
    <mergeCell ref="EQ2:EW2"/>
    <mergeCell ref="FE2:FK2"/>
    <mergeCell ref="EC2:EI2"/>
    <mergeCell ref="EJ2:EP2"/>
    <mergeCell ref="EX2:FD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</mergeCells>
  <conditionalFormatting sqref="G7:FK56">
    <cfRule type="containsText" dxfId="117" priority="1" operator="containsText" text="ล">
      <formula>NOT(ISERROR(SEARCH("ล",G7)))</formula>
    </cfRule>
    <cfRule type="containsText" dxfId="116" priority="2" operator="containsText" text="ข">
      <formula>NOT(ISERROR(SEARCH("ข",G7)))</formula>
    </cfRule>
    <cfRule type="containsText" dxfId="115" priority="3" operator="containsText" text="ป">
      <formula>NOT(ISERROR(SEARCH("ป",G7)))</formula>
    </cfRule>
  </conditionalFormatting>
  <conditionalFormatting sqref="FP7:FP56">
    <cfRule type="cellIs" dxfId="114" priority="7" operator="lessThan">
      <formula>80</formula>
    </cfRule>
  </conditionalFormatting>
  <dataValidations xWindow="398" yWindow="353" count="2">
    <dataValidation type="list" allowBlank="1" showInputMessage="1" showErrorMessage="1" promptTitle="เดือน" sqref="G3:FK3" xr:uid="{00000000-0002-0000-0700-000000000000}">
      <formula1>month</formula1>
    </dataValidation>
    <dataValidation type="list" allowBlank="1" showInputMessage="1" showErrorMessage="1" promptTitle="เช็คเวลาเรียน" sqref="G7:FK56" xr:uid="{00000000-0002-0000-0700-000001000000}">
      <formula1>list</formula1>
    </dataValidation>
  </dataValidations>
  <pageMargins left="0.55118110236220474" right="0.15748031496062992" top="0.39370078740157483" bottom="0.19685039370078741" header="0.19685039370078741" footer="0.11811023622047245"/>
  <pageSetup paperSize="9" scale="95" orientation="portrait" blackAndWhite="1" r:id="rId1"/>
  <headerFooter alignWithMargins="0"/>
  <colBreaks count="4" manualBreakCount="4">
    <brk id="27" min="1" max="55" man="1"/>
    <brk id="69" min="1" max="55" man="1"/>
    <brk id="111" min="1" max="55" man="1"/>
    <brk id="153" min="1" max="55" man="1"/>
  </colBreaks>
  <drawing r:id="rId2"/>
  <picture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31"/>
  <sheetViews>
    <sheetView topLeftCell="B1" workbookViewId="0">
      <selection activeCell="H1" sqref="H1"/>
    </sheetView>
  </sheetViews>
  <sheetFormatPr defaultColWidth="9.140625" defaultRowHeight="21.75" x14ac:dyDescent="0.5"/>
  <cols>
    <col min="1" max="1" width="9.140625" style="12"/>
    <col min="2" max="2" width="33.28515625" style="12" customWidth="1"/>
    <col min="3" max="3" width="9.140625" style="12"/>
    <col min="4" max="4" width="30.85546875" style="12" customWidth="1"/>
    <col min="5" max="5" width="22.7109375" style="12" customWidth="1"/>
    <col min="6" max="6" width="11.140625" style="12" customWidth="1"/>
    <col min="7" max="7" width="4.7109375" style="12" customWidth="1"/>
    <col min="8" max="8" width="9.140625" style="12"/>
    <col min="9" max="9" width="17.85546875" style="12" customWidth="1"/>
    <col min="10" max="10" width="11.5703125" style="12" customWidth="1"/>
    <col min="11" max="11" width="21.7109375" style="12" customWidth="1"/>
    <col min="12" max="16" width="9.140625" style="12"/>
    <col min="17" max="17" width="26.7109375" style="12" customWidth="1"/>
    <col min="18" max="16384" width="9.140625" style="12"/>
  </cols>
  <sheetData>
    <row r="1" spans="1:19" x14ac:dyDescent="0.5">
      <c r="A1" s="12" t="s">
        <v>311</v>
      </c>
      <c r="C1" s="13" t="s">
        <v>312</v>
      </c>
      <c r="D1" s="14" t="s">
        <v>313</v>
      </c>
      <c r="E1" s="14"/>
      <c r="F1" s="14" t="s">
        <v>314</v>
      </c>
      <c r="G1" s="12">
        <v>1</v>
      </c>
      <c r="I1" s="14"/>
      <c r="J1" s="14" t="s">
        <v>315</v>
      </c>
      <c r="K1" s="14" t="s">
        <v>316</v>
      </c>
      <c r="N1" s="12">
        <v>5</v>
      </c>
      <c r="P1" s="150"/>
      <c r="Q1" s="14"/>
    </row>
    <row r="2" spans="1:19" x14ac:dyDescent="0.5">
      <c r="A2" s="12" t="s">
        <v>317</v>
      </c>
      <c r="B2" s="12" t="s">
        <v>49</v>
      </c>
      <c r="C2" s="12" t="s">
        <v>318</v>
      </c>
      <c r="D2" s="14" t="s">
        <v>319</v>
      </c>
      <c r="E2" s="14" t="s">
        <v>6</v>
      </c>
      <c r="F2" s="14" t="s">
        <v>320</v>
      </c>
      <c r="G2" s="12">
        <v>2</v>
      </c>
      <c r="H2" s="12">
        <v>2563</v>
      </c>
      <c r="I2" s="14" t="s">
        <v>321</v>
      </c>
      <c r="J2" s="14" t="s">
        <v>38</v>
      </c>
      <c r="K2" s="12" t="s">
        <v>322</v>
      </c>
      <c r="L2" s="12">
        <v>0</v>
      </c>
      <c r="M2" s="12">
        <v>10</v>
      </c>
      <c r="N2" s="12">
        <v>10</v>
      </c>
      <c r="O2" s="150" t="s">
        <v>323</v>
      </c>
      <c r="P2" s="150" t="s">
        <v>268</v>
      </c>
      <c r="Q2" s="14" t="s">
        <v>324</v>
      </c>
      <c r="R2" s="14" t="s">
        <v>261</v>
      </c>
      <c r="S2" s="12" t="s">
        <v>208</v>
      </c>
    </row>
    <row r="3" spans="1:19" x14ac:dyDescent="0.5">
      <c r="A3" s="12" t="s">
        <v>325</v>
      </c>
      <c r="B3" s="12" t="s">
        <v>52</v>
      </c>
      <c r="C3" s="12" t="s">
        <v>326</v>
      </c>
      <c r="D3" s="14" t="s">
        <v>327</v>
      </c>
      <c r="E3" s="14" t="s">
        <v>328</v>
      </c>
      <c r="F3" s="14" t="s">
        <v>22</v>
      </c>
      <c r="G3" s="12">
        <v>3</v>
      </c>
      <c r="H3" s="12">
        <v>2564</v>
      </c>
      <c r="I3" s="14" t="s">
        <v>329</v>
      </c>
      <c r="K3" s="12" t="s">
        <v>330</v>
      </c>
      <c r="L3" s="14">
        <v>1</v>
      </c>
      <c r="M3" s="12">
        <v>15</v>
      </c>
      <c r="N3" s="12">
        <v>15</v>
      </c>
      <c r="P3" s="150" t="s">
        <v>267</v>
      </c>
      <c r="Q3" s="14" t="s">
        <v>207</v>
      </c>
      <c r="S3" s="12" t="s">
        <v>205</v>
      </c>
    </row>
    <row r="4" spans="1:19" x14ac:dyDescent="0.5">
      <c r="A4" s="12" t="s">
        <v>331</v>
      </c>
      <c r="B4" s="14" t="s">
        <v>332</v>
      </c>
      <c r="C4" s="14" t="s">
        <v>333</v>
      </c>
      <c r="D4" s="14" t="s">
        <v>334</v>
      </c>
      <c r="E4" s="14" t="s">
        <v>335</v>
      </c>
      <c r="F4" s="14" t="s">
        <v>336</v>
      </c>
      <c r="G4" s="12">
        <v>4</v>
      </c>
      <c r="H4" s="12">
        <v>2565</v>
      </c>
      <c r="I4" s="14" t="s">
        <v>337</v>
      </c>
      <c r="K4" s="12" t="s">
        <v>338</v>
      </c>
      <c r="L4" s="12">
        <v>2</v>
      </c>
      <c r="M4" s="12">
        <v>20</v>
      </c>
      <c r="N4" s="12">
        <v>20</v>
      </c>
      <c r="P4" s="150">
        <v>4</v>
      </c>
      <c r="S4" s="12" t="s">
        <v>339</v>
      </c>
    </row>
    <row r="5" spans="1:19" x14ac:dyDescent="0.5">
      <c r="A5" s="12" t="s">
        <v>340</v>
      </c>
      <c r="B5" s="14" t="s">
        <v>341</v>
      </c>
      <c r="C5" s="44" t="s">
        <v>342</v>
      </c>
      <c r="D5" s="14" t="s">
        <v>343</v>
      </c>
      <c r="F5" s="14" t="s">
        <v>344</v>
      </c>
      <c r="G5" s="12">
        <v>5</v>
      </c>
      <c r="H5" s="12">
        <v>2566</v>
      </c>
      <c r="I5" s="14" t="s">
        <v>345</v>
      </c>
      <c r="K5" s="12" t="s">
        <v>346</v>
      </c>
      <c r="L5" s="14"/>
      <c r="M5" s="12">
        <v>25</v>
      </c>
      <c r="N5" s="12">
        <v>25</v>
      </c>
      <c r="P5" s="511">
        <v>3.5</v>
      </c>
      <c r="Q5" s="14" t="s">
        <v>347</v>
      </c>
    </row>
    <row r="6" spans="1:19" x14ac:dyDescent="0.5">
      <c r="A6" s="12" t="s">
        <v>348</v>
      </c>
      <c r="B6" s="14" t="s">
        <v>55</v>
      </c>
      <c r="D6" s="14" t="s">
        <v>349</v>
      </c>
      <c r="F6" s="14" t="s">
        <v>350</v>
      </c>
      <c r="G6" s="12">
        <v>6</v>
      </c>
      <c r="H6" s="12">
        <v>2567</v>
      </c>
      <c r="I6" s="14" t="s">
        <v>351</v>
      </c>
      <c r="K6" s="12" t="s">
        <v>332</v>
      </c>
      <c r="M6" s="12">
        <v>30</v>
      </c>
      <c r="N6" s="12">
        <v>30</v>
      </c>
      <c r="P6" s="512">
        <v>3</v>
      </c>
      <c r="Q6" s="14" t="s">
        <v>352</v>
      </c>
    </row>
    <row r="7" spans="1:19" x14ac:dyDescent="0.5">
      <c r="A7" s="12" t="s">
        <v>353</v>
      </c>
      <c r="B7" s="14" t="s">
        <v>354</v>
      </c>
      <c r="D7" s="14" t="s">
        <v>355</v>
      </c>
      <c r="F7" s="14" t="s">
        <v>356</v>
      </c>
      <c r="G7" s="12">
        <v>7</v>
      </c>
      <c r="H7" s="12">
        <v>2568</v>
      </c>
      <c r="I7" s="14" t="s">
        <v>357</v>
      </c>
      <c r="K7" s="12" t="s">
        <v>55</v>
      </c>
      <c r="M7" s="12">
        <v>35</v>
      </c>
      <c r="N7" s="12">
        <v>35</v>
      </c>
      <c r="P7" s="512">
        <v>2.5</v>
      </c>
    </row>
    <row r="8" spans="1:19" x14ac:dyDescent="0.5">
      <c r="A8" s="12" t="s">
        <v>358</v>
      </c>
      <c r="B8" s="14" t="s">
        <v>359</v>
      </c>
      <c r="D8" s="14" t="s">
        <v>360</v>
      </c>
      <c r="F8" s="14" t="s">
        <v>361</v>
      </c>
      <c r="G8" s="12">
        <v>8</v>
      </c>
      <c r="H8" s="12">
        <v>2569</v>
      </c>
      <c r="I8" s="14"/>
      <c r="M8" s="12">
        <v>40</v>
      </c>
      <c r="N8" s="12">
        <v>40</v>
      </c>
      <c r="P8" s="512">
        <v>2</v>
      </c>
    </row>
    <row r="9" spans="1:19" x14ac:dyDescent="0.5">
      <c r="A9" s="12" t="s">
        <v>297</v>
      </c>
      <c r="D9" s="14" t="s">
        <v>362</v>
      </c>
      <c r="F9" s="14" t="s">
        <v>363</v>
      </c>
      <c r="G9" s="12">
        <v>9</v>
      </c>
      <c r="H9" s="12">
        <v>2570</v>
      </c>
      <c r="I9" s="14" t="s">
        <v>364</v>
      </c>
      <c r="K9" s="12" t="s">
        <v>365</v>
      </c>
      <c r="M9" s="12">
        <v>45</v>
      </c>
      <c r="N9" s="12">
        <v>45</v>
      </c>
      <c r="P9" s="512">
        <v>1.5</v>
      </c>
    </row>
    <row r="10" spans="1:19" x14ac:dyDescent="0.5">
      <c r="A10" s="12" t="s">
        <v>298</v>
      </c>
      <c r="D10" s="14" t="s">
        <v>366</v>
      </c>
      <c r="F10" s="14" t="s">
        <v>367</v>
      </c>
      <c r="G10" s="12">
        <v>10</v>
      </c>
      <c r="H10" s="12">
        <v>2571</v>
      </c>
      <c r="I10" s="14" t="s">
        <v>368</v>
      </c>
      <c r="K10" s="12" t="s">
        <v>369</v>
      </c>
      <c r="M10" s="12">
        <v>50</v>
      </c>
      <c r="N10" s="12">
        <v>50</v>
      </c>
      <c r="P10" s="512">
        <v>1</v>
      </c>
    </row>
    <row r="11" spans="1:19" x14ac:dyDescent="0.5">
      <c r="A11" s="12" t="s">
        <v>370</v>
      </c>
      <c r="D11" s="12" t="s">
        <v>265</v>
      </c>
      <c r="F11" s="14" t="s">
        <v>371</v>
      </c>
      <c r="G11" s="12">
        <v>11</v>
      </c>
      <c r="H11" s="12">
        <v>2572</v>
      </c>
      <c r="I11" s="14" t="s">
        <v>372</v>
      </c>
      <c r="K11" s="12" t="s">
        <v>373</v>
      </c>
      <c r="M11" s="12">
        <v>55</v>
      </c>
      <c r="N11" s="12">
        <v>55</v>
      </c>
      <c r="P11" s="512">
        <v>0</v>
      </c>
      <c r="R11" s="150"/>
    </row>
    <row r="12" spans="1:19" x14ac:dyDescent="0.5">
      <c r="A12" s="12" t="s">
        <v>374</v>
      </c>
      <c r="D12" s="14" t="s">
        <v>375</v>
      </c>
      <c r="F12" s="14" t="s">
        <v>376</v>
      </c>
      <c r="G12" s="12">
        <v>12</v>
      </c>
      <c r="H12" s="12">
        <v>2573</v>
      </c>
      <c r="I12" s="14" t="s">
        <v>377</v>
      </c>
      <c r="M12" s="12">
        <v>60</v>
      </c>
      <c r="N12" s="12">
        <v>60</v>
      </c>
      <c r="P12" s="150" t="s">
        <v>378</v>
      </c>
      <c r="R12" s="150"/>
    </row>
    <row r="13" spans="1:19" x14ac:dyDescent="0.5">
      <c r="A13" s="12" t="s">
        <v>379</v>
      </c>
      <c r="D13" s="14" t="s">
        <v>380</v>
      </c>
      <c r="G13" s="12">
        <v>13</v>
      </c>
      <c r="H13" s="12">
        <v>2574</v>
      </c>
      <c r="I13" s="14" t="s">
        <v>381</v>
      </c>
      <c r="K13" s="12" t="s">
        <v>382</v>
      </c>
      <c r="M13" s="12">
        <v>65</v>
      </c>
      <c r="N13" s="12">
        <v>65</v>
      </c>
      <c r="P13" s="150" t="s">
        <v>383</v>
      </c>
      <c r="R13" s="150"/>
    </row>
    <row r="14" spans="1:19" x14ac:dyDescent="0.5">
      <c r="A14" s="12" t="s">
        <v>384</v>
      </c>
      <c r="D14" s="14" t="s">
        <v>385</v>
      </c>
      <c r="G14" s="12">
        <v>14</v>
      </c>
      <c r="H14" s="12">
        <v>2575</v>
      </c>
      <c r="I14" s="14" t="s">
        <v>386</v>
      </c>
      <c r="M14" s="12">
        <v>70</v>
      </c>
      <c r="N14" s="12">
        <v>70</v>
      </c>
      <c r="P14" s="150" t="s">
        <v>387</v>
      </c>
    </row>
    <row r="15" spans="1:19" x14ac:dyDescent="0.5">
      <c r="A15" s="12" t="s">
        <v>388</v>
      </c>
      <c r="G15" s="12">
        <v>15</v>
      </c>
      <c r="H15" s="12">
        <v>2576</v>
      </c>
      <c r="M15" s="12">
        <v>75</v>
      </c>
      <c r="N15" s="12">
        <v>75</v>
      </c>
    </row>
    <row r="16" spans="1:19" x14ac:dyDescent="0.5">
      <c r="A16" s="12" t="s">
        <v>389</v>
      </c>
      <c r="G16" s="12">
        <v>16</v>
      </c>
      <c r="H16" s="12">
        <v>2577</v>
      </c>
      <c r="M16" s="12">
        <v>80</v>
      </c>
      <c r="N16" s="12">
        <v>80</v>
      </c>
    </row>
    <row r="17" spans="1:14" x14ac:dyDescent="0.5">
      <c r="A17" s="12" t="s">
        <v>390</v>
      </c>
      <c r="G17" s="12">
        <v>17</v>
      </c>
      <c r="H17" s="12">
        <v>2578</v>
      </c>
      <c r="M17" s="12">
        <v>85</v>
      </c>
      <c r="N17" s="12">
        <v>85</v>
      </c>
    </row>
    <row r="18" spans="1:14" x14ac:dyDescent="0.5">
      <c r="A18" s="12" t="s">
        <v>391</v>
      </c>
      <c r="G18" s="12">
        <v>18</v>
      </c>
      <c r="H18" s="12">
        <v>2579</v>
      </c>
      <c r="M18" s="12">
        <v>90</v>
      </c>
      <c r="N18" s="12">
        <v>90</v>
      </c>
    </row>
    <row r="19" spans="1:14" x14ac:dyDescent="0.5">
      <c r="A19" s="12" t="s">
        <v>392</v>
      </c>
      <c r="G19" s="12">
        <v>19</v>
      </c>
      <c r="H19" s="12">
        <v>2580</v>
      </c>
      <c r="M19" s="12">
        <v>95</v>
      </c>
    </row>
    <row r="20" spans="1:14" x14ac:dyDescent="0.5">
      <c r="A20" s="12" t="s">
        <v>393</v>
      </c>
      <c r="G20" s="12">
        <v>20</v>
      </c>
      <c r="M20" s="12">
        <v>100</v>
      </c>
    </row>
    <row r="21" spans="1:14" x14ac:dyDescent="0.5">
      <c r="A21" s="12" t="s">
        <v>394</v>
      </c>
      <c r="G21" s="12">
        <v>21</v>
      </c>
    </row>
    <row r="22" spans="1:14" x14ac:dyDescent="0.5">
      <c r="A22" s="12" t="s">
        <v>395</v>
      </c>
      <c r="G22" s="12">
        <v>22</v>
      </c>
    </row>
    <row r="23" spans="1:14" x14ac:dyDescent="0.5">
      <c r="A23" s="12" t="s">
        <v>396</v>
      </c>
      <c r="G23" s="12">
        <v>23</v>
      </c>
    </row>
    <row r="24" spans="1:14" x14ac:dyDescent="0.5">
      <c r="A24" s="12" t="s">
        <v>397</v>
      </c>
      <c r="G24" s="12">
        <v>24</v>
      </c>
    </row>
    <row r="25" spans="1:14" x14ac:dyDescent="0.5">
      <c r="G25" s="12">
        <v>25</v>
      </c>
    </row>
    <row r="26" spans="1:14" x14ac:dyDescent="0.5">
      <c r="G26" s="12">
        <v>26</v>
      </c>
    </row>
    <row r="27" spans="1:14" x14ac:dyDescent="0.5">
      <c r="G27" s="12">
        <v>27</v>
      </c>
    </row>
    <row r="28" spans="1:14" x14ac:dyDescent="0.5">
      <c r="G28" s="12">
        <v>28</v>
      </c>
    </row>
    <row r="29" spans="1:14" x14ac:dyDescent="0.5">
      <c r="G29" s="12">
        <v>29</v>
      </c>
    </row>
    <row r="30" spans="1:14" x14ac:dyDescent="0.5">
      <c r="G30" s="12">
        <v>30</v>
      </c>
    </row>
    <row r="31" spans="1:14" x14ac:dyDescent="0.5">
      <c r="G31" s="12">
        <v>31</v>
      </c>
    </row>
  </sheetData>
  <sheetProtection sheet="1" objects="1" scenarios="1" select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69</vt:i4>
      </vt:variant>
    </vt:vector>
  </HeadingPairs>
  <TitlesOfParts>
    <vt:vector size="96" baseType="lpstr">
      <vt:lpstr>Home</vt:lpstr>
      <vt:lpstr>อ่านก่อนทำ</vt:lpstr>
      <vt:lpstr>ตัวชีวัด</vt:lpstr>
      <vt:lpstr>เกณฑ์</vt:lpstr>
      <vt:lpstr>นักเรียน</vt:lpstr>
      <vt:lpstr>ปก</vt:lpstr>
      <vt:lpstr>เวลาเรียน_ป</vt:lpstr>
      <vt:lpstr>เวลาเรียน_ม</vt:lpstr>
      <vt:lpstr>list01</vt:lpstr>
      <vt:lpstr>คะแนน00</vt:lpstr>
      <vt:lpstr>คะแนนตัวชี้วัด</vt:lpstr>
      <vt:lpstr>คะแนน1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สมรรถนะ</vt:lpstr>
      <vt:lpstr>สมรรถนะรายด้าน</vt:lpstr>
      <vt:lpstr>ตัวชีวัด00</vt:lpstr>
      <vt:lpstr>สรุปตัดสินผลการเรียน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grade1</vt:lpstr>
      <vt:lpstr>grade2</vt:lpstr>
      <vt:lpstr>grade22</vt:lpstr>
      <vt:lpstr>grade3</vt:lpstr>
      <vt:lpstr>gradeact</vt:lpstr>
      <vt:lpstr>gradecompet</vt:lpstr>
      <vt:lpstr>gradekpi</vt:lpstr>
      <vt:lpstr>gradekpisum</vt:lpstr>
      <vt:lpstr>gradelast</vt:lpstr>
      <vt:lpstr>gradespec</vt:lpstr>
      <vt:lpstr>gradetime</vt:lpstr>
      <vt:lpstr>group_sara</vt:lpstr>
      <vt:lpstr>kroo</vt:lpstr>
      <vt:lpstr>level_class</vt:lpstr>
      <vt:lpstr>level_ed</vt:lpstr>
      <vt:lpstr>list</vt:lpstr>
      <vt:lpstr>month</vt:lpstr>
      <vt:lpstr>months</vt:lpstr>
      <vt:lpstr>pok</vt:lpstr>
      <vt:lpstr>posit</vt:lpstr>
      <vt:lpstr>aboutme!Print_Area</vt:lpstr>
      <vt:lpstr>Home!Print_Area</vt:lpstr>
      <vt:lpstr>เกณฑ์!Print_Area</vt:lpstr>
      <vt:lpstr>คะแนน00!Print_Area</vt:lpstr>
      <vt:lpstr>คะแนน1!Print_Area</vt:lpstr>
      <vt:lpstr>คะแนนตัวชี้วัด!Print_Area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ตัวชีวัด00!Print_Area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เวลาเรียน_ป!Print_Area</vt:lpstr>
      <vt:lpstr>เวลาเรียน_ม!Print_Area</vt:lpstr>
      <vt:lpstr>สมรรถนะ!Print_Area</vt:lpstr>
      <vt:lpstr>สมรรถนะรายด้าน!Print_Area</vt:lpstr>
      <vt:lpstr>สรุปตัดสินผลการเรียน!Print_Area</vt:lpstr>
      <vt:lpstr>อ่านก่อนทำ!Print_Area</vt:lpstr>
      <vt:lpstr>คะแนน00!Print_Titles</vt:lpstr>
      <vt:lpstr>คะแนน1!Print_Titles</vt:lpstr>
      <vt:lpstr>คะแนนตัวชี้วัด!Print_Titles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ตัวชีวัด00!Print_Titles</vt:lpstr>
      <vt:lpstr>รายงาน1!Print_Titles</vt:lpstr>
      <vt:lpstr>เวลาเรียน_ป!Print_Titles</vt:lpstr>
      <vt:lpstr>เวลาเรียน_ม!Print_Titles</vt:lpstr>
      <vt:lpstr>สมรรถนะ!Print_Titles</vt:lpstr>
      <vt:lpstr>สมรรถนะรายด้าน!Print_Titles</vt:lpstr>
      <vt:lpstr>สรุปตัดสินผลการเรียน!Print_Titles</vt:lpstr>
      <vt:lpstr>scor1</vt:lpstr>
      <vt:lpstr>section</vt:lpstr>
      <vt:lpstr>status</vt:lpstr>
      <vt:lpstr>time</vt:lpstr>
      <vt:lpstr>vadpol</vt:lpstr>
      <vt:lpstr>vadpolkpi</vt:lpstr>
      <vt:lpstr>year_ed</vt:lpstr>
      <vt:lpstr>years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</dc:creator>
  <cp:keywords/>
  <dc:description/>
  <cp:lastModifiedBy>KOSI 1</cp:lastModifiedBy>
  <cp:revision/>
  <cp:lastPrinted>2025-06-06T04:28:57Z</cp:lastPrinted>
  <dcterms:created xsi:type="dcterms:W3CDTF">2004-09-09T07:11:14Z</dcterms:created>
  <dcterms:modified xsi:type="dcterms:W3CDTF">2025-08-11T02:51:41Z</dcterms:modified>
  <cp:category/>
  <cp:contentStatus/>
</cp:coreProperties>
</file>